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compiled roorkee" sheetId="8" r:id="rId1"/>
  </sheets>
  <definedNames>
    <definedName name="_xlnm.Print_Area" localSheetId="0">'compiled roorkee'!$A$1:$P$347</definedName>
    <definedName name="_xlnm.Print_Titles" localSheetId="0">'compiled roorkee'!$7:$8</definedName>
  </definedNames>
  <calcPr calcId="124519"/>
</workbook>
</file>

<file path=xl/calcChain.xml><?xml version="1.0" encoding="utf-8"?>
<calcChain xmlns="http://schemas.openxmlformats.org/spreadsheetml/2006/main">
  <c r="G2888" i="8"/>
  <c r="G2887"/>
  <c r="G2886"/>
  <c r="G2885"/>
  <c r="G2884"/>
  <c r="G2883"/>
  <c r="G2882"/>
  <c r="O2880"/>
  <c r="G2879"/>
  <c r="O2877"/>
  <c r="G2876"/>
  <c r="G2875"/>
  <c r="O2874"/>
  <c r="G2873"/>
  <c r="O2872"/>
  <c r="O2871"/>
  <c r="G2870"/>
  <c r="O2869"/>
  <c r="M2868"/>
  <c r="M2889" s="1"/>
  <c r="G2867"/>
  <c r="G2866"/>
  <c r="G2865"/>
  <c r="G2864"/>
  <c r="G2863"/>
  <c r="G2862"/>
  <c r="G2861"/>
  <c r="G2860"/>
  <c r="G2859"/>
  <c r="G2858"/>
  <c r="G2857"/>
  <c r="G2856"/>
  <c r="G2855"/>
  <c r="G2854"/>
  <c r="G2853"/>
  <c r="G2852"/>
  <c r="G2851"/>
  <c r="G2850"/>
  <c r="G2849"/>
  <c r="G2848"/>
  <c r="G2847"/>
  <c r="G2846"/>
  <c r="G2845"/>
  <c r="G2844"/>
  <c r="G2843"/>
  <c r="G2842"/>
  <c r="G2841"/>
  <c r="G2840"/>
  <c r="G2839"/>
  <c r="G2838"/>
  <c r="G2837"/>
  <c r="G2836"/>
  <c r="G2835"/>
  <c r="G2834"/>
  <c r="G2833"/>
  <c r="G2832"/>
  <c r="G2831"/>
  <c r="G2830"/>
  <c r="G2829"/>
  <c r="G2828"/>
  <c r="G2827"/>
  <c r="G2826"/>
  <c r="G2825"/>
  <c r="G2824"/>
  <c r="G2823"/>
  <c r="G2822"/>
  <c r="O2821"/>
  <c r="G2820"/>
  <c r="G2819"/>
  <c r="G2818"/>
  <c r="G2817"/>
  <c r="G2816"/>
  <c r="G2815"/>
  <c r="G2814"/>
  <c r="G2813"/>
  <c r="G2812"/>
  <c r="G2811"/>
  <c r="G2810"/>
  <c r="G2809"/>
  <c r="G2808"/>
  <c r="G2807"/>
  <c r="G2806"/>
  <c r="G2805"/>
  <c r="G2804"/>
  <c r="G2803"/>
  <c r="G2802"/>
  <c r="G2889" s="1"/>
  <c r="O2801"/>
  <c r="O2800"/>
  <c r="O2889" s="1"/>
  <c r="G2790"/>
  <c r="G2789"/>
  <c r="G2788"/>
  <c r="G2787"/>
  <c r="G2786"/>
  <c r="G2785"/>
  <c r="G2784"/>
  <c r="G2783"/>
  <c r="G2782"/>
  <c r="G2781"/>
  <c r="F2781"/>
  <c r="G2780"/>
  <c r="G2779"/>
  <c r="G2778"/>
  <c r="G2777"/>
  <c r="O2776"/>
  <c r="O2775"/>
  <c r="O2774"/>
  <c r="N2774"/>
  <c r="O2773"/>
  <c r="O2772"/>
  <c r="O2771"/>
  <c r="O2770"/>
  <c r="O2769"/>
  <c r="O2768"/>
  <c r="O2767"/>
  <c r="O2766"/>
  <c r="O2765"/>
  <c r="N2764"/>
  <c r="O2764" s="1"/>
  <c r="N2763"/>
  <c r="O2763" s="1"/>
  <c r="N2762"/>
  <c r="O2762" s="1"/>
  <c r="O2761"/>
  <c r="O2760"/>
  <c r="N2759"/>
  <c r="O2759" s="1"/>
  <c r="N2758"/>
  <c r="O2758" s="1"/>
  <c r="O2757"/>
  <c r="O2756"/>
  <c r="N2756"/>
  <c r="O2755"/>
  <c r="O2754"/>
  <c r="O2753"/>
  <c r="O2752"/>
  <c r="O2751"/>
  <c r="N2751"/>
  <c r="O2750"/>
  <c r="N2750"/>
  <c r="O2749"/>
  <c r="O2748"/>
  <c r="M2747"/>
  <c r="M2746"/>
  <c r="M2745"/>
  <c r="M2744"/>
  <c r="M2743"/>
  <c r="M2742"/>
  <c r="M2741"/>
  <c r="M2740"/>
  <c r="M2791" s="1"/>
  <c r="K2739"/>
  <c r="K2738"/>
  <c r="K2737"/>
  <c r="K2736"/>
  <c r="K2735"/>
  <c r="K2734"/>
  <c r="K2733"/>
  <c r="K2732"/>
  <c r="K2731"/>
  <c r="K2730"/>
  <c r="K2729"/>
  <c r="K2728"/>
  <c r="K2727"/>
  <c r="K2726"/>
  <c r="K2725"/>
  <c r="K2724"/>
  <c r="K2723"/>
  <c r="K2722"/>
  <c r="K2721"/>
  <c r="K2720"/>
  <c r="K2719"/>
  <c r="K2718"/>
  <c r="K2717"/>
  <c r="K2791" s="1"/>
  <c r="K2716"/>
  <c r="I2715"/>
  <c r="H2714"/>
  <c r="I2714" s="1"/>
  <c r="I2791" s="1"/>
  <c r="F2713"/>
  <c r="G2713" s="1"/>
  <c r="F2712"/>
  <c r="G2712" s="1"/>
  <c r="G2711"/>
  <c r="G2710"/>
  <c r="G2709"/>
  <c r="G2708"/>
  <c r="G2707"/>
  <c r="G2706"/>
  <c r="G2705"/>
  <c r="G2704"/>
  <c r="G2703"/>
  <c r="G2702"/>
  <c r="G2701"/>
  <c r="G2700"/>
  <c r="F2700"/>
  <c r="G2699"/>
  <c r="G2698"/>
  <c r="G2697"/>
  <c r="G2696"/>
  <c r="G2695"/>
  <c r="F2694"/>
  <c r="G2694" s="1"/>
  <c r="F2693"/>
  <c r="G2693" s="1"/>
  <c r="G2692"/>
  <c r="G2691"/>
  <c r="G2690"/>
  <c r="G2689"/>
  <c r="F2689"/>
  <c r="G2688"/>
  <c r="F2688"/>
  <c r="G2687"/>
  <c r="F2687"/>
  <c r="G2686"/>
  <c r="F2686"/>
  <c r="G2685"/>
  <c r="G2684"/>
  <c r="G2683"/>
  <c r="G2682"/>
  <c r="G2681"/>
  <c r="F2680"/>
  <c r="G2680" s="1"/>
  <c r="G2679"/>
  <c r="G2678"/>
  <c r="F2678"/>
  <c r="G2677"/>
  <c r="G2676"/>
  <c r="G2675"/>
  <c r="F2674"/>
  <c r="G2674" s="1"/>
  <c r="G2673"/>
  <c r="G2672"/>
  <c r="F2671"/>
  <c r="G2671" s="1"/>
  <c r="F2670"/>
  <c r="G2670" s="1"/>
  <c r="G2669"/>
  <c r="G2668"/>
  <c r="G2667"/>
  <c r="G2666"/>
  <c r="F2666"/>
  <c r="G2665"/>
  <c r="G2664"/>
  <c r="G2663"/>
  <c r="G2662"/>
  <c r="G2661"/>
  <c r="G2660"/>
  <c r="G2659"/>
  <c r="G2658"/>
  <c r="G2657"/>
  <c r="F2657"/>
  <c r="G2656"/>
  <c r="F2655"/>
  <c r="G2655" s="1"/>
  <c r="G2654"/>
  <c r="G2653"/>
  <c r="F2653"/>
  <c r="G2652"/>
  <c r="G2651"/>
  <c r="G2650"/>
  <c r="F2650"/>
  <c r="G2649"/>
  <c r="G2648"/>
  <c r="G2647"/>
  <c r="F2647"/>
  <c r="G2646"/>
  <c r="G2645"/>
  <c r="G2644"/>
  <c r="F2644"/>
  <c r="G2643"/>
  <c r="F2642"/>
  <c r="G2642" s="1"/>
  <c r="G2641"/>
  <c r="G2640"/>
  <c r="G2639"/>
  <c r="G2638"/>
  <c r="G2637"/>
  <c r="G2636"/>
  <c r="G2635"/>
  <c r="G2634"/>
  <c r="G2633"/>
  <c r="G2632"/>
  <c r="G2631"/>
  <c r="G2630"/>
  <c r="F2629"/>
  <c r="G2629" s="1"/>
  <c r="G2628"/>
  <c r="G2627"/>
  <c r="G2626"/>
  <c r="G2625"/>
  <c r="G2624"/>
  <c r="G2623"/>
  <c r="F2623"/>
  <c r="G2622"/>
  <c r="F2622"/>
  <c r="G2621"/>
  <c r="G2620"/>
  <c r="G2619"/>
  <c r="G2618"/>
  <c r="G2617"/>
  <c r="G2616"/>
  <c r="G2615"/>
  <c r="F2615"/>
  <c r="G2614"/>
  <c r="F2613"/>
  <c r="G2613" s="1"/>
  <c r="F2612"/>
  <c r="G2612" s="1"/>
  <c r="G2611"/>
  <c r="G2610"/>
  <c r="F2610"/>
  <c r="G2609"/>
  <c r="F2608"/>
  <c r="G2608" s="1"/>
  <c r="G2607"/>
  <c r="G2606"/>
  <c r="F2605"/>
  <c r="G2605" s="1"/>
  <c r="G2604"/>
  <c r="G2603"/>
  <c r="G2602"/>
  <c r="G2601"/>
  <c r="G2600"/>
  <c r="G2599"/>
  <c r="G2598"/>
  <c r="G2597"/>
  <c r="G2596"/>
  <c r="G2595"/>
  <c r="G2594"/>
  <c r="G2593"/>
  <c r="F2593"/>
  <c r="G2592"/>
  <c r="F2592"/>
  <c r="G2591"/>
  <c r="G2590"/>
  <c r="G2589"/>
  <c r="G2588"/>
  <c r="G2587"/>
  <c r="A2579"/>
  <c r="A2578"/>
  <c r="G2568"/>
  <c r="G2567"/>
  <c r="G2566"/>
  <c r="G2565"/>
  <c r="G2564"/>
  <c r="G2562"/>
  <c r="G2561"/>
  <c r="G2560"/>
  <c r="G2559"/>
  <c r="G2558"/>
  <c r="G2557"/>
  <c r="G2556"/>
  <c r="G2555"/>
  <c r="G2554"/>
  <c r="G2553"/>
  <c r="G2552"/>
  <c r="G2551"/>
  <c r="G2550"/>
  <c r="G2549"/>
  <c r="G2548"/>
  <c r="G2547"/>
  <c r="G2546"/>
  <c r="G2545"/>
  <c r="G2544"/>
  <c r="G2543"/>
  <c r="G2542"/>
  <c r="G2541"/>
  <c r="G2540"/>
  <c r="G2539"/>
  <c r="G2538"/>
  <c r="G2536"/>
  <c r="G2535"/>
  <c r="G2533"/>
  <c r="G2532"/>
  <c r="G2531"/>
  <c r="G2529"/>
  <c r="G2528"/>
  <c r="G2527"/>
  <c r="G2526"/>
  <c r="G2525"/>
  <c r="G2524"/>
  <c r="G2522"/>
  <c r="G2521"/>
  <c r="G2520"/>
  <c r="G2519"/>
  <c r="G2518"/>
  <c r="G2517"/>
  <c r="G2516"/>
  <c r="G2515"/>
  <c r="G2514"/>
  <c r="G2513"/>
  <c r="G2512"/>
  <c r="G2510"/>
  <c r="G2509"/>
  <c r="G2508"/>
  <c r="G2507"/>
  <c r="G2506"/>
  <c r="G2505"/>
  <c r="G2504"/>
  <c r="G2502"/>
  <c r="G2501"/>
  <c r="G2499"/>
  <c r="G2498"/>
  <c r="G2497"/>
  <c r="G2496"/>
  <c r="G2495"/>
  <c r="G2494"/>
  <c r="G2493"/>
  <c r="G2492"/>
  <c r="G2491"/>
  <c r="G2490"/>
  <c r="G2489"/>
  <c r="G2488"/>
  <c r="G2487"/>
  <c r="G2484"/>
  <c r="G2483"/>
  <c r="G2482"/>
  <c r="G2481"/>
  <c r="G2480"/>
  <c r="G2479"/>
  <c r="G2478"/>
  <c r="G2477"/>
  <c r="G2476"/>
  <c r="G2475"/>
  <c r="G2474"/>
  <c r="G2473"/>
  <c r="G2472"/>
  <c r="G2471"/>
  <c r="G2470"/>
  <c r="G2469"/>
  <c r="G2468"/>
  <c r="G2467"/>
  <c r="G2466"/>
  <c r="G2465"/>
  <c r="G2464"/>
  <c r="G2463"/>
  <c r="G2462"/>
  <c r="G2461"/>
  <c r="G2460"/>
  <c r="G2459"/>
  <c r="G2458"/>
  <c r="G2457"/>
  <c r="G2456"/>
  <c r="G2455"/>
  <c r="G2454"/>
  <c r="G2452"/>
  <c r="G2451"/>
  <c r="G2450"/>
  <c r="G2449"/>
  <c r="G2448"/>
  <c r="G2447"/>
  <c r="G2446"/>
  <c r="G2445"/>
  <c r="G2444"/>
  <c r="G2443"/>
  <c r="G2442"/>
  <c r="G2441"/>
  <c r="G2440"/>
  <c r="G2439"/>
  <c r="G2438"/>
  <c r="G2437"/>
  <c r="G2436"/>
  <c r="G2435"/>
  <c r="G2434"/>
  <c r="G2433"/>
  <c r="G2432"/>
  <c r="G2431"/>
  <c r="G2430"/>
  <c r="G2429"/>
  <c r="G2428"/>
  <c r="G2427"/>
  <c r="G2426"/>
  <c r="G2425"/>
  <c r="G2424"/>
  <c r="G2423"/>
  <c r="G2422"/>
  <c r="G2419"/>
  <c r="G2418"/>
  <c r="G2417"/>
  <c r="G2415"/>
  <c r="G2414"/>
  <c r="G2413"/>
  <c r="G2412"/>
  <c r="G2411"/>
  <c r="G2410"/>
  <c r="G2409"/>
  <c r="G2408"/>
  <c r="G2407"/>
  <c r="G2406"/>
  <c r="G2405"/>
  <c r="G2404"/>
  <c r="G2403"/>
  <c r="G2402"/>
  <c r="G2401"/>
  <c r="G2400"/>
  <c r="G2399"/>
  <c r="G2398"/>
  <c r="G2396"/>
  <c r="G2395"/>
  <c r="G2394"/>
  <c r="G2393"/>
  <c r="G2392"/>
  <c r="G2391"/>
  <c r="G2390"/>
  <c r="G2389"/>
  <c r="G2388"/>
  <c r="G2387"/>
  <c r="G2386"/>
  <c r="G2385"/>
  <c r="G2384"/>
  <c r="G2383"/>
  <c r="G2382"/>
  <c r="G2381"/>
  <c r="G2380"/>
  <c r="G2379"/>
  <c r="G2378"/>
  <c r="G2377"/>
  <c r="G2375"/>
  <c r="G2374"/>
  <c r="G2373"/>
  <c r="G2372"/>
  <c r="G2371"/>
  <c r="G2370"/>
  <c r="G2369"/>
  <c r="G2367"/>
  <c r="G2366"/>
  <c r="G2365"/>
  <c r="G2364"/>
  <c r="G2363"/>
  <c r="G2362"/>
  <c r="G2361"/>
  <c r="G2360"/>
  <c r="G2359"/>
  <c r="G2357"/>
  <c r="G2356"/>
  <c r="G2354"/>
  <c r="G2353"/>
  <c r="G2352"/>
  <c r="G2350"/>
  <c r="G2349"/>
  <c r="G2348"/>
  <c r="G2347"/>
  <c r="G2346"/>
  <c r="G2345"/>
  <c r="G2344"/>
  <c r="G2343"/>
  <c r="G2342"/>
  <c r="G2340"/>
  <c r="G2339"/>
  <c r="G2337"/>
  <c r="G2336"/>
  <c r="G2335"/>
  <c r="G2334"/>
  <c r="G2332"/>
  <c r="G2331"/>
  <c r="G2330"/>
  <c r="G2329"/>
  <c r="G2328"/>
  <c r="G2327"/>
  <c r="G2325"/>
  <c r="G2324"/>
  <c r="G2323"/>
  <c r="G2322"/>
  <c r="G2321"/>
  <c r="G2320"/>
  <c r="G2319"/>
  <c r="G2318"/>
  <c r="G2317"/>
  <c r="G2316"/>
  <c r="G2315"/>
  <c r="G2314"/>
  <c r="G2313"/>
  <c r="G2312"/>
  <c r="G2311"/>
  <c r="G2309"/>
  <c r="G2308"/>
  <c r="G2307"/>
  <c r="G2306"/>
  <c r="G2305"/>
  <c r="G2304"/>
  <c r="G2302"/>
  <c r="G2301"/>
  <c r="G2300"/>
  <c r="G2299"/>
  <c r="G2298"/>
  <c r="G2297"/>
  <c r="G2296"/>
  <c r="G2295"/>
  <c r="G2294"/>
  <c r="G2293"/>
  <c r="G2292"/>
  <c r="G2291"/>
  <c r="G2288"/>
  <c r="G2287"/>
  <c r="G2286"/>
  <c r="G2285"/>
  <c r="G2284"/>
  <c r="G2283"/>
  <c r="G2282"/>
  <c r="G2281"/>
  <c r="G2280"/>
  <c r="G2279"/>
  <c r="G2278"/>
  <c r="G2277"/>
  <c r="G2276"/>
  <c r="G2275"/>
  <c r="G2274"/>
  <c r="G2273"/>
  <c r="G2271"/>
  <c r="G2270"/>
  <c r="G2579" s="1"/>
  <c r="F2270"/>
  <c r="O2259"/>
  <c r="K2259"/>
  <c r="E2260" s="1"/>
  <c r="O2258"/>
  <c r="O2257"/>
  <c r="O2256"/>
  <c r="O2255"/>
  <c r="O2254"/>
  <c r="O2253"/>
  <c r="O2252"/>
  <c r="O2251"/>
  <c r="O2250"/>
  <c r="O2249"/>
  <c r="O2248"/>
  <c r="O2247"/>
  <c r="O2246"/>
  <c r="O2245"/>
  <c r="O2244"/>
  <c r="O2243"/>
  <c r="O2242"/>
  <c r="O2241"/>
  <c r="O2240"/>
  <c r="O2239"/>
  <c r="G2237"/>
  <c r="G2236"/>
  <c r="G2235"/>
  <c r="G2234"/>
  <c r="F2234"/>
  <c r="G2233"/>
  <c r="F2233"/>
  <c r="G2232"/>
  <c r="G2231"/>
  <c r="F2231"/>
  <c r="G2230"/>
  <c r="F2230"/>
  <c r="G2229"/>
  <c r="G2228"/>
  <c r="G2227"/>
  <c r="G2226"/>
  <c r="G2225"/>
  <c r="G2224"/>
  <c r="G2223"/>
  <c r="G2222"/>
  <c r="G2221"/>
  <c r="K2220"/>
  <c r="K2219"/>
  <c r="K2218"/>
  <c r="G2217"/>
  <c r="G2216"/>
  <c r="G2215"/>
  <c r="G2214"/>
  <c r="G2213"/>
  <c r="G2212"/>
  <c r="G2211"/>
  <c r="G2210"/>
  <c r="G2209"/>
  <c r="G2208"/>
  <c r="G2207"/>
  <c r="G2206"/>
  <c r="G2205"/>
  <c r="G2204"/>
  <c r="G2203"/>
  <c r="G2202"/>
  <c r="G2201"/>
  <c r="G2200"/>
  <c r="G2199"/>
  <c r="G2198"/>
  <c r="G2197"/>
  <c r="G2196"/>
  <c r="G2195"/>
  <c r="G2194"/>
  <c r="G2193"/>
  <c r="G2192"/>
  <c r="G2191"/>
  <c r="G2190"/>
  <c r="G2189"/>
  <c r="G2188"/>
  <c r="G2187"/>
  <c r="G2186"/>
  <c r="G2185"/>
  <c r="G2184"/>
  <c r="G2183"/>
  <c r="G2182"/>
  <c r="G2181"/>
  <c r="G2180"/>
  <c r="G2179"/>
  <c r="G2178"/>
  <c r="F2178"/>
  <c r="G2177"/>
  <c r="F2177"/>
  <c r="G2176"/>
  <c r="F2176"/>
  <c r="G2175"/>
  <c r="G2174"/>
  <c r="G2173"/>
  <c r="G2172"/>
  <c r="G2171"/>
  <c r="G2170"/>
  <c r="G2169"/>
  <c r="G2168"/>
  <c r="G2167"/>
  <c r="F2167"/>
  <c r="G2166"/>
  <c r="F2166"/>
  <c r="G2165"/>
  <c r="G2164"/>
  <c r="G2163"/>
  <c r="G2162"/>
  <c r="G2161"/>
  <c r="G2160"/>
  <c r="G2159"/>
  <c r="G2157"/>
  <c r="G2156"/>
  <c r="G2155"/>
  <c r="G2154"/>
  <c r="G2153"/>
  <c r="G2152"/>
  <c r="G2151"/>
  <c r="G2150"/>
  <c r="G2149"/>
  <c r="G2148"/>
  <c r="G2147"/>
  <c r="O2138"/>
  <c r="K2138"/>
  <c r="G2138"/>
  <c r="P2138" s="1"/>
  <c r="P2137"/>
  <c r="G2137"/>
  <c r="P2136"/>
  <c r="G2136"/>
  <c r="P2135"/>
  <c r="O2135"/>
  <c r="P2134"/>
  <c r="G2134"/>
  <c r="P2133"/>
  <c r="G2133"/>
  <c r="P2132"/>
  <c r="G2132"/>
  <c r="P2131"/>
  <c r="G2131"/>
  <c r="P2130"/>
  <c r="G2130"/>
  <c r="P2129"/>
  <c r="O2129"/>
  <c r="P2128"/>
  <c r="O2128"/>
  <c r="P2127"/>
  <c r="G2127"/>
  <c r="P2126"/>
  <c r="G2126"/>
  <c r="P2125"/>
  <c r="G2125"/>
  <c r="P2124"/>
  <c r="K2124"/>
  <c r="P2123"/>
  <c r="O2123"/>
  <c r="P2122"/>
  <c r="O2122"/>
  <c r="P2121"/>
  <c r="O2121"/>
  <c r="P2120"/>
  <c r="O2120"/>
  <c r="P2119"/>
  <c r="G2119"/>
  <c r="P2118"/>
  <c r="G2118"/>
  <c r="P2117"/>
  <c r="G2117"/>
  <c r="P2116"/>
  <c r="G2116"/>
  <c r="P2115"/>
  <c r="G2115"/>
  <c r="P2114"/>
  <c r="G2114"/>
  <c r="P2113"/>
  <c r="G2113"/>
  <c r="P2112"/>
  <c r="G2112"/>
  <c r="P2111"/>
  <c r="G2111"/>
  <c r="P2110"/>
  <c r="G2110"/>
  <c r="P2109"/>
  <c r="G2109"/>
  <c r="P2108"/>
  <c r="G2108"/>
  <c r="P2107"/>
  <c r="P2106"/>
  <c r="P2105"/>
  <c r="G2105"/>
  <c r="P2104"/>
  <c r="G2104"/>
  <c r="P2103"/>
  <c r="G2103"/>
  <c r="P2102"/>
  <c r="G2102"/>
  <c r="P2101"/>
  <c r="G2101"/>
  <c r="P2100"/>
  <c r="G2100"/>
  <c r="P2099"/>
  <c r="G2099"/>
  <c r="P2098"/>
  <c r="G2098"/>
  <c r="P2097"/>
  <c r="P2096"/>
  <c r="P2095"/>
  <c r="G2095"/>
  <c r="P2094"/>
  <c r="G2094"/>
  <c r="P2093"/>
  <c r="G2093"/>
  <c r="P2092"/>
  <c r="G2092"/>
  <c r="P2091"/>
  <c r="G2091"/>
  <c r="P2090"/>
  <c r="P2089"/>
  <c r="G2089"/>
  <c r="P2088"/>
  <c r="P2087"/>
  <c r="P2086"/>
  <c r="G2086"/>
  <c r="P2085"/>
  <c r="G2085"/>
  <c r="P2084"/>
  <c r="G2084"/>
  <c r="P2083"/>
  <c r="G2083"/>
  <c r="P2082"/>
  <c r="G2082"/>
  <c r="P2081"/>
  <c r="G2081"/>
  <c r="P2080"/>
  <c r="G2080"/>
  <c r="P2079"/>
  <c r="G2079"/>
  <c r="P2078"/>
  <c r="G2078"/>
  <c r="P2077"/>
  <c r="G2077"/>
  <c r="O2073"/>
  <c r="M2073"/>
  <c r="K2073"/>
  <c r="I2073"/>
  <c r="G2073"/>
  <c r="P2073" s="1"/>
  <c r="P2074" s="1"/>
  <c r="G2072"/>
  <c r="G2071"/>
  <c r="G2070"/>
  <c r="G2069"/>
  <c r="G2068"/>
  <c r="G2067"/>
  <c r="O2066"/>
  <c r="O2065"/>
  <c r="G2065"/>
  <c r="O2064"/>
  <c r="G2064"/>
  <c r="O2063"/>
  <c r="G2063"/>
  <c r="O2062"/>
  <c r="G2062"/>
  <c r="O2061"/>
  <c r="G2061"/>
  <c r="O2060"/>
  <c r="G2060"/>
  <c r="O2059"/>
  <c r="G2059"/>
  <c r="O2058"/>
  <c r="G2058"/>
  <c r="O2057"/>
  <c r="G2057"/>
  <c r="O2056"/>
  <c r="G2056"/>
  <c r="O2055"/>
  <c r="M2055"/>
  <c r="K2055"/>
  <c r="I2055"/>
  <c r="O2054"/>
  <c r="M2054"/>
  <c r="I2054"/>
  <c r="O2053"/>
  <c r="M2053"/>
  <c r="I2053"/>
  <c r="O2052"/>
  <c r="M2052"/>
  <c r="K2052"/>
  <c r="I2052"/>
  <c r="G2052"/>
  <c r="O2051"/>
  <c r="M2051"/>
  <c r="K2051"/>
  <c r="I2051"/>
  <c r="G2051"/>
  <c r="O2050"/>
  <c r="M2050"/>
  <c r="K2050"/>
  <c r="I2050"/>
  <c r="G2050"/>
  <c r="O2049"/>
  <c r="M2049"/>
  <c r="K2049"/>
  <c r="I2049"/>
  <c r="G2049"/>
  <c r="O2048"/>
  <c r="M2048"/>
  <c r="K2048"/>
  <c r="I2048"/>
  <c r="G2048"/>
  <c r="O2047"/>
  <c r="M2047"/>
  <c r="K2047"/>
  <c r="I2047"/>
  <c r="G2047"/>
  <c r="O2046"/>
  <c r="M2046"/>
  <c r="K2046"/>
  <c r="I2046"/>
  <c r="G2046"/>
  <c r="O2045"/>
  <c r="M2045"/>
  <c r="K2045"/>
  <c r="I2045"/>
  <c r="G2045"/>
  <c r="O2044"/>
  <c r="M2044"/>
  <c r="K2044"/>
  <c r="I2044"/>
  <c r="O2043"/>
  <c r="M2043"/>
  <c r="K2043"/>
  <c r="I2043"/>
  <c r="O2042"/>
  <c r="M2042"/>
  <c r="K2042"/>
  <c r="I2042"/>
  <c r="O2041"/>
  <c r="M2041"/>
  <c r="K2041"/>
  <c r="I2041"/>
  <c r="O2040"/>
  <c r="M2040"/>
  <c r="K2040"/>
  <c r="I2040"/>
  <c r="O2039"/>
  <c r="M2039"/>
  <c r="K2039"/>
  <c r="I2039"/>
  <c r="O2038"/>
  <c r="M2038"/>
  <c r="K2038"/>
  <c r="I2038"/>
  <c r="O2037"/>
  <c r="M2037"/>
  <c r="K2037"/>
  <c r="I2037"/>
  <c r="G2037"/>
  <c r="O2036"/>
  <c r="M2036"/>
  <c r="K2036"/>
  <c r="I2036"/>
  <c r="G2036"/>
  <c r="O2035"/>
  <c r="M2035"/>
  <c r="K2035"/>
  <c r="I2035"/>
  <c r="G2035"/>
  <c r="O2034"/>
  <c r="M2034"/>
  <c r="K2034"/>
  <c r="I2034"/>
  <c r="G2034"/>
  <c r="O2033"/>
  <c r="M2033"/>
  <c r="K2033"/>
  <c r="I2033"/>
  <c r="G2033"/>
  <c r="O2032"/>
  <c r="M2032"/>
  <c r="K2032"/>
  <c r="I2032"/>
  <c r="G2032"/>
  <c r="O2031"/>
  <c r="M2031"/>
  <c r="K2031"/>
  <c r="I2031"/>
  <c r="G2031"/>
  <c r="O2030"/>
  <c r="M2030"/>
  <c r="K2030"/>
  <c r="I2030"/>
  <c r="G2030"/>
  <c r="O2029"/>
  <c r="M2029"/>
  <c r="K2029"/>
  <c r="I2029"/>
  <c r="G2029"/>
  <c r="O2028"/>
  <c r="M2028"/>
  <c r="K2028"/>
  <c r="I2028"/>
  <c r="G2028"/>
  <c r="O2027"/>
  <c r="M2027"/>
  <c r="K2027"/>
  <c r="I2027"/>
  <c r="G2027"/>
  <c r="O2026"/>
  <c r="M2026"/>
  <c r="K2026"/>
  <c r="I2026"/>
  <c r="G2026"/>
  <c r="O2025"/>
  <c r="M2025"/>
  <c r="K2025"/>
  <c r="I2025"/>
  <c r="G2025"/>
  <c r="O2024"/>
  <c r="M2024"/>
  <c r="K2024"/>
  <c r="I2024"/>
  <c r="G2024"/>
  <c r="O2023"/>
  <c r="M2023"/>
  <c r="K2023"/>
  <c r="I2023"/>
  <c r="G2023"/>
  <c r="O2022"/>
  <c r="M2022"/>
  <c r="K2022"/>
  <c r="I2022"/>
  <c r="G2022"/>
  <c r="O2021"/>
  <c r="M2021"/>
  <c r="K2021"/>
  <c r="I2021"/>
  <c r="G2021"/>
  <c r="O2020"/>
  <c r="M2020"/>
  <c r="K2020"/>
  <c r="I2020"/>
  <c r="G2020"/>
  <c r="O2019"/>
  <c r="M2019"/>
  <c r="K2019"/>
  <c r="I2019"/>
  <c r="G2019"/>
  <c r="O2018"/>
  <c r="M2018"/>
  <c r="K2018"/>
  <c r="I2018"/>
  <c r="G2018"/>
  <c r="O2017"/>
  <c r="M2017"/>
  <c r="K2017"/>
  <c r="I2017"/>
  <c r="G2017"/>
  <c r="O2016"/>
  <c r="M2016"/>
  <c r="K2016"/>
  <c r="I2016"/>
  <c r="G2016"/>
  <c r="G2791" l="1"/>
  <c r="O2791"/>
  <c r="O2005"/>
  <c r="O2004"/>
  <c r="O2003"/>
  <c r="O2002"/>
  <c r="O2006" s="1"/>
  <c r="O2001"/>
  <c r="O1998"/>
  <c r="O1997"/>
  <c r="O1996"/>
  <c r="O1995"/>
  <c r="O1994"/>
  <c r="O1993"/>
  <c r="O1992"/>
  <c r="O1991"/>
  <c r="O1999" s="1"/>
  <c r="K1989"/>
  <c r="K1988"/>
  <c r="K2007" s="1"/>
  <c r="G1987"/>
  <c r="G1986"/>
  <c r="G1985"/>
  <c r="G1984"/>
  <c r="G1983"/>
  <c r="G1982"/>
  <c r="G1981"/>
  <c r="G1980"/>
  <c r="G1979"/>
  <c r="G1978"/>
  <c r="G1977"/>
  <c r="G1976"/>
  <c r="G1975"/>
  <c r="G1974"/>
  <c r="G1973"/>
  <c r="G1972"/>
  <c r="G1971"/>
  <c r="G1970"/>
  <c r="G1969"/>
  <c r="G1968"/>
  <c r="G1967"/>
  <c r="G1966"/>
  <c r="G1965"/>
  <c r="G1964"/>
  <c r="G1963"/>
  <c r="G1962"/>
  <c r="G1961"/>
  <c r="G1960"/>
  <c r="G1959"/>
  <c r="G1958"/>
  <c r="G1957"/>
  <c r="G1956"/>
  <c r="G1955"/>
  <c r="G1954"/>
  <c r="G1953"/>
  <c r="G1952"/>
  <c r="G1951"/>
  <c r="G1950"/>
  <c r="G1949"/>
  <c r="G1948"/>
  <c r="G1947"/>
  <c r="G1946"/>
  <c r="G1945"/>
  <c r="G1944"/>
  <c r="G1943"/>
  <c r="G1942"/>
  <c r="G1941"/>
  <c r="G1940"/>
  <c r="G1939"/>
  <c r="G1938"/>
  <c r="G1937"/>
  <c r="G1936"/>
  <c r="G1935"/>
  <c r="G1934"/>
  <c r="G1933"/>
  <c r="G1932"/>
  <c r="G1931"/>
  <c r="G1930"/>
  <c r="G1929"/>
  <c r="G2007" s="1"/>
  <c r="U1914"/>
  <c r="T1913"/>
  <c r="U1911"/>
  <c r="T1910"/>
  <c r="U1910" s="1"/>
  <c r="U1909"/>
  <c r="U1908"/>
  <c r="T1906"/>
  <c r="U1906" s="1"/>
  <c r="U1905"/>
  <c r="U1904"/>
  <c r="U1903"/>
  <c r="T1902"/>
  <c r="U1902" s="1"/>
  <c r="U1900"/>
  <c r="T1899"/>
  <c r="U1899" s="1"/>
  <c r="G1898"/>
  <c r="T1897"/>
  <c r="U1897" s="1"/>
  <c r="U1896"/>
  <c r="G1894"/>
  <c r="K1893"/>
  <c r="K1892"/>
  <c r="K1891"/>
  <c r="K1890"/>
  <c r="K1889"/>
  <c r="K1888"/>
  <c r="K1887"/>
  <c r="K1886"/>
  <c r="G1885"/>
  <c r="K1884"/>
  <c r="K1883"/>
  <c r="K1882"/>
  <c r="K1915" s="1"/>
  <c r="E1918" s="1"/>
  <c r="G1881"/>
  <c r="G1880"/>
  <c r="G1879"/>
  <c r="G1878"/>
  <c r="G1877"/>
  <c r="G1876"/>
  <c r="G1875"/>
  <c r="G1874"/>
  <c r="G1873"/>
  <c r="G1872"/>
  <c r="G1871"/>
  <c r="G1870"/>
  <c r="G1869"/>
  <c r="G1868"/>
  <c r="G1867"/>
  <c r="G1866"/>
  <c r="G1865"/>
  <c r="G1864"/>
  <c r="G1863"/>
  <c r="G1862"/>
  <c r="G1861"/>
  <c r="G1860"/>
  <c r="G1859"/>
  <c r="G1858"/>
  <c r="G1857"/>
  <c r="G1856"/>
  <c r="G1855"/>
  <c r="G1854"/>
  <c r="G1853"/>
  <c r="G1852"/>
  <c r="G1851"/>
  <c r="G1850"/>
  <c r="G1849"/>
  <c r="G1848"/>
  <c r="G1847"/>
  <c r="G1846"/>
  <c r="G1845"/>
  <c r="G1844"/>
  <c r="G1843"/>
  <c r="G1842"/>
  <c r="G1841"/>
  <c r="G1840"/>
  <c r="G1839"/>
  <c r="G1838"/>
  <c r="G1837"/>
  <c r="G1836"/>
  <c r="G1835"/>
  <c r="G1834"/>
  <c r="G1833"/>
  <c r="G1832"/>
  <c r="G1831"/>
  <c r="G1830"/>
  <c r="G1829"/>
  <c r="G1828"/>
  <c r="G1827"/>
  <c r="G1826"/>
  <c r="G1825"/>
  <c r="G1824"/>
  <c r="G1823"/>
  <c r="G1822"/>
  <c r="G1821"/>
  <c r="G1820"/>
  <c r="G1819"/>
  <c r="G1818"/>
  <c r="G1817"/>
  <c r="G1816"/>
  <c r="G1815"/>
  <c r="G1814"/>
  <c r="G1813"/>
  <c r="G1812"/>
  <c r="G1811"/>
  <c r="G1810"/>
  <c r="G1809"/>
  <c r="G1808"/>
  <c r="G1807"/>
  <c r="G1806"/>
  <c r="G1805"/>
  <c r="G1804"/>
  <c r="G1803"/>
  <c r="G1802"/>
  <c r="G1801"/>
  <c r="G1800"/>
  <c r="G1799"/>
  <c r="G1798"/>
  <c r="G1797"/>
  <c r="G1796"/>
  <c r="G1795"/>
  <c r="G1794"/>
  <c r="G1793"/>
  <c r="G1792"/>
  <c r="G1791"/>
  <c r="G1790"/>
  <c r="G1789"/>
  <c r="G1788"/>
  <c r="G1787"/>
  <c r="G1786"/>
  <c r="G1785"/>
  <c r="G1784"/>
  <c r="G1915" s="1"/>
  <c r="E1917" s="1"/>
  <c r="G1772"/>
  <c r="E1772"/>
  <c r="E1771"/>
  <c r="G1771" s="1"/>
  <c r="G1770"/>
  <c r="E1770"/>
  <c r="E1769"/>
  <c r="G1769" s="1"/>
  <c r="G1768"/>
  <c r="E1768"/>
  <c r="G1767"/>
  <c r="G1766"/>
  <c r="G1763"/>
  <c r="I1762"/>
  <c r="I1761"/>
  <c r="I1760"/>
  <c r="I1759"/>
  <c r="I1758"/>
  <c r="I1757"/>
  <c r="G1756"/>
  <c r="G1755"/>
  <c r="G1754"/>
  <c r="F1752"/>
  <c r="G1752" s="1"/>
  <c r="G1751"/>
  <c r="G1750"/>
  <c r="I1749"/>
  <c r="G1748"/>
  <c r="G1747"/>
  <c r="G1746"/>
  <c r="G1745"/>
  <c r="G1744"/>
  <c r="G1743"/>
  <c r="I1742"/>
  <c r="I1775" s="1"/>
  <c r="O1741"/>
  <c r="G1740"/>
  <c r="G1739"/>
  <c r="O1738"/>
  <c r="K1737"/>
  <c r="K1775" s="1"/>
  <c r="G1736"/>
  <c r="G1735"/>
  <c r="G1734"/>
  <c r="G1733"/>
  <c r="G1732"/>
  <c r="G1731"/>
  <c r="G1730"/>
  <c r="G1729"/>
  <c r="O1728"/>
  <c r="G1727"/>
  <c r="G1726"/>
  <c r="G1724"/>
  <c r="G1723"/>
  <c r="G1722"/>
  <c r="G1720"/>
  <c r="G1719"/>
  <c r="G1718"/>
  <c r="G1717"/>
  <c r="G1716"/>
  <c r="G1715"/>
  <c r="G1714"/>
  <c r="G1713"/>
  <c r="G1711"/>
  <c r="G1710"/>
  <c r="G1709"/>
  <c r="G1708"/>
  <c r="G1707"/>
  <c r="G1706"/>
  <c r="G1705"/>
  <c r="G1704"/>
  <c r="G1702"/>
  <c r="G1701"/>
  <c r="G1700"/>
  <c r="G1699"/>
  <c r="G1698"/>
  <c r="G1697"/>
  <c r="G1696"/>
  <c r="G1695"/>
  <c r="G1693"/>
  <c r="G1692"/>
  <c r="G1691"/>
  <c r="G1690"/>
  <c r="G1689"/>
  <c r="G1688"/>
  <c r="G1687"/>
  <c r="G1686"/>
  <c r="G1685"/>
  <c r="G1684"/>
  <c r="G1683"/>
  <c r="G1682"/>
  <c r="G1681"/>
  <c r="G1680"/>
  <c r="G1679"/>
  <c r="G1678"/>
  <c r="G1677"/>
  <c r="G1676"/>
  <c r="G1675"/>
  <c r="G1674"/>
  <c r="G1673"/>
  <c r="G1672"/>
  <c r="G1671"/>
  <c r="G1670"/>
  <c r="G1669"/>
  <c r="G1668"/>
  <c r="G1667"/>
  <c r="G1665"/>
  <c r="G1664"/>
  <c r="G1663"/>
  <c r="G1662"/>
  <c r="G1661"/>
  <c r="G1660"/>
  <c r="G1659"/>
  <c r="G1658"/>
  <c r="G1657"/>
  <c r="G1656"/>
  <c r="G1655"/>
  <c r="G1654"/>
  <c r="G1653"/>
  <c r="G1652"/>
  <c r="G1651"/>
  <c r="G1650"/>
  <c r="G1649"/>
  <c r="G1648"/>
  <c r="G1647"/>
  <c r="G1646"/>
  <c r="G1645"/>
  <c r="G1644"/>
  <c r="G1643"/>
  <c r="G1642"/>
  <c r="G1641"/>
  <c r="G1640"/>
  <c r="G1638"/>
  <c r="G1637"/>
  <c r="G1636"/>
  <c r="G1635"/>
  <c r="G1634"/>
  <c r="G1633"/>
  <c r="G1632"/>
  <c r="G1631"/>
  <c r="G1630"/>
  <c r="G1629"/>
  <c r="G1628"/>
  <c r="G1627"/>
  <c r="G1626"/>
  <c r="G1625"/>
  <c r="G1624"/>
  <c r="G1623"/>
  <c r="G1622"/>
  <c r="G1621"/>
  <c r="G1620"/>
  <c r="G1619"/>
  <c r="G1618"/>
  <c r="G1617"/>
  <c r="G1616"/>
  <c r="G1615"/>
  <c r="G1614"/>
  <c r="G1613"/>
  <c r="G1612"/>
  <c r="G1611"/>
  <c r="G1610"/>
  <c r="G1609"/>
  <c r="G1608"/>
  <c r="G1607"/>
  <c r="G1606"/>
  <c r="G1605"/>
  <c r="G1604"/>
  <c r="G1603"/>
  <c r="G1602"/>
  <c r="G1601"/>
  <c r="G1600"/>
  <c r="G1599"/>
  <c r="G1598"/>
  <c r="G1597"/>
  <c r="G1596"/>
  <c r="G1595"/>
  <c r="G1594"/>
  <c r="G1593"/>
  <c r="G1592"/>
  <c r="G1591"/>
  <c r="G1590"/>
  <c r="G1589"/>
  <c r="G1587"/>
  <c r="G1586"/>
  <c r="G1585"/>
  <c r="G1584"/>
  <c r="G1583"/>
  <c r="G1582"/>
  <c r="G1581"/>
  <c r="G1580"/>
  <c r="G1579"/>
  <c r="G1578"/>
  <c r="G1577"/>
  <c r="G1576"/>
  <c r="G1575"/>
  <c r="G1574"/>
  <c r="G1573"/>
  <c r="G1571"/>
  <c r="G1570"/>
  <c r="G1568"/>
  <c r="G1567"/>
  <c r="G1565"/>
  <c r="G1563"/>
  <c r="G1562"/>
  <c r="G1561"/>
  <c r="G1560"/>
  <c r="G1559"/>
  <c r="G1558"/>
  <c r="G1557"/>
  <c r="G1556"/>
  <c r="G1555"/>
  <c r="G1554"/>
  <c r="G1553"/>
  <c r="G1552"/>
  <c r="G1551"/>
  <c r="G1550"/>
  <c r="G1549"/>
  <c r="G1548"/>
  <c r="G1546"/>
  <c r="G1545"/>
  <c r="G1544"/>
  <c r="G1543"/>
  <c r="G1542"/>
  <c r="G1541"/>
  <c r="G1540"/>
  <c r="G1539"/>
  <c r="G1538"/>
  <c r="G1537"/>
  <c r="G1536"/>
  <c r="G1535"/>
  <c r="G1533"/>
  <c r="G1532"/>
  <c r="G1531"/>
  <c r="G1530"/>
  <c r="G1529"/>
  <c r="G1528"/>
  <c r="G1527"/>
  <c r="G1526"/>
  <c r="G1525"/>
  <c r="G1524"/>
  <c r="G1523"/>
  <c r="G1522"/>
  <c r="G1521"/>
  <c r="G1520"/>
  <c r="G1519"/>
  <c r="G1518"/>
  <c r="G1517"/>
  <c r="G1516"/>
  <c r="G1515"/>
  <c r="G1514"/>
  <c r="G1513"/>
  <c r="G1512"/>
  <c r="G1511"/>
  <c r="G1510"/>
  <c r="G1508"/>
  <c r="G1507"/>
  <c r="G1506"/>
  <c r="G1505"/>
  <c r="G1504"/>
  <c r="G1503"/>
  <c r="G1502"/>
  <c r="G1501"/>
  <c r="G1500"/>
  <c r="G1499"/>
  <c r="G1498"/>
  <c r="G1497"/>
  <c r="G1496"/>
  <c r="G1495"/>
  <c r="G1494"/>
  <c r="G1493"/>
  <c r="G1492"/>
  <c r="G1491"/>
  <c r="G1490"/>
  <c r="G1489"/>
  <c r="G1488"/>
  <c r="G1487"/>
  <c r="G1486"/>
  <c r="G1484"/>
  <c r="G1483"/>
  <c r="G1481"/>
  <c r="G1480"/>
  <c r="G1479"/>
  <c r="G1478"/>
  <c r="G1477"/>
  <c r="G1476"/>
  <c r="G1475"/>
  <c r="G1472"/>
  <c r="G1471"/>
  <c r="G1470"/>
  <c r="O1469"/>
  <c r="G1467"/>
  <c r="G1466"/>
  <c r="G1465"/>
  <c r="G1464"/>
  <c r="O1463"/>
  <c r="O1775" s="1"/>
  <c r="G1462"/>
  <c r="G1461"/>
  <c r="G1775" s="1"/>
  <c r="F1776" s="1"/>
  <c r="F2792" l="1"/>
  <c r="E1920"/>
  <c r="U1915"/>
  <c r="E1919" s="1"/>
  <c r="P2007"/>
  <c r="G1450" l="1"/>
  <c r="G1449"/>
  <c r="G1448"/>
  <c r="G1447"/>
  <c r="G1451" s="1"/>
  <c r="G1452" s="1"/>
  <c r="O1446"/>
  <c r="O1445"/>
  <c r="O1444"/>
  <c r="O1443"/>
  <c r="O1441"/>
  <c r="O1440"/>
  <c r="O1439"/>
  <c r="O1438"/>
  <c r="O1437"/>
  <c r="O1436"/>
  <c r="O1435"/>
  <c r="O1434"/>
  <c r="O1432"/>
  <c r="O1431"/>
  <c r="O1430"/>
  <c r="O1429"/>
  <c r="O1428"/>
  <c r="O1427"/>
  <c r="O1426"/>
  <c r="O1425"/>
  <c r="O1424"/>
  <c r="O1423"/>
  <c r="O1422"/>
  <c r="O1421"/>
  <c r="O1420"/>
  <c r="O1419"/>
  <c r="O1418"/>
  <c r="O1417"/>
  <c r="O1416"/>
  <c r="O1415"/>
  <c r="O1414"/>
  <c r="O1413"/>
  <c r="O1412"/>
  <c r="O1411"/>
  <c r="O1410"/>
  <c r="O1409"/>
  <c r="O1408"/>
  <c r="O1407"/>
  <c r="O1406"/>
  <c r="O1405"/>
  <c r="O1404"/>
  <c r="O1403"/>
  <c r="O1402"/>
  <c r="O1401"/>
  <c r="O1400"/>
  <c r="O1399"/>
  <c r="O1398"/>
  <c r="O1397"/>
  <c r="O1396"/>
  <c r="O1395"/>
  <c r="O1394"/>
  <c r="O1393"/>
  <c r="O1392"/>
  <c r="O1391"/>
  <c r="O1390"/>
  <c r="O1389"/>
  <c r="O1388"/>
  <c r="O1387"/>
  <c r="O1386"/>
  <c r="O1385"/>
  <c r="O1384"/>
  <c r="O1383"/>
  <c r="O1382"/>
  <c r="O1381"/>
  <c r="O1380"/>
  <c r="O1379"/>
  <c r="O1378"/>
  <c r="O1451" s="1"/>
  <c r="O1377"/>
  <c r="G1365"/>
  <c r="G1364"/>
  <c r="G1363"/>
  <c r="G1362"/>
  <c r="G1361"/>
  <c r="G1360"/>
  <c r="G1359"/>
  <c r="G1358"/>
  <c r="G1357"/>
  <c r="G1356"/>
  <c r="G1355"/>
  <c r="G1354"/>
  <c r="G1353"/>
  <c r="G1352"/>
  <c r="G1351"/>
  <c r="G1366" s="1"/>
  <c r="O1350"/>
  <c r="O1349"/>
  <c r="O1348"/>
  <c r="O1347"/>
  <c r="O1346"/>
  <c r="O1345"/>
  <c r="O1344"/>
  <c r="O1343"/>
  <c r="O1342"/>
  <c r="O1341"/>
  <c r="O1340"/>
  <c r="O1339"/>
  <c r="O1338"/>
  <c r="O1337"/>
  <c r="O1336"/>
  <c r="O1335"/>
  <c r="O1334"/>
  <c r="O1333"/>
  <c r="O1332"/>
  <c r="O1331"/>
  <c r="O1330"/>
  <c r="O1329"/>
  <c r="O1328"/>
  <c r="O1327"/>
  <c r="O1326"/>
  <c r="O1325"/>
  <c r="O1324"/>
  <c r="O1323"/>
  <c r="O1322"/>
  <c r="O1321"/>
  <c r="O1320"/>
  <c r="O1319"/>
  <c r="O1318"/>
  <c r="O1317"/>
  <c r="O1316"/>
  <c r="O1315"/>
  <c r="O1314"/>
  <c r="O1313"/>
  <c r="O1312"/>
  <c r="O1311"/>
  <c r="O1310"/>
  <c r="O1309"/>
  <c r="O1308"/>
  <c r="O1307"/>
  <c r="O1306"/>
  <c r="O1305"/>
  <c r="O1304"/>
  <c r="O1303"/>
  <c r="O1302"/>
  <c r="O1301"/>
  <c r="O1300"/>
  <c r="O1299"/>
  <c r="O1298"/>
  <c r="O1297"/>
  <c r="O1296"/>
  <c r="O1295"/>
  <c r="O1294"/>
  <c r="O1293"/>
  <c r="O1292"/>
  <c r="O1291"/>
  <c r="O1290"/>
  <c r="O1289"/>
  <c r="O1288"/>
  <c r="O1287"/>
  <c r="O1286"/>
  <c r="O1285"/>
  <c r="O1284"/>
  <c r="O1283"/>
  <c r="O1282"/>
  <c r="O1281"/>
  <c r="O1280"/>
  <c r="O1279"/>
  <c r="O1278"/>
  <c r="O1277"/>
  <c r="O1276"/>
  <c r="O1275"/>
  <c r="O1274"/>
  <c r="O1273"/>
  <c r="O1272"/>
  <c r="O1271"/>
  <c r="O1270"/>
  <c r="O1269"/>
  <c r="O1268"/>
  <c r="O1267"/>
  <c r="O1266"/>
  <c r="O1265"/>
  <c r="O1264"/>
  <c r="O1263"/>
  <c r="O1262"/>
  <c r="O1261"/>
  <c r="O1260"/>
  <c r="O1259"/>
  <c r="O1258"/>
  <c r="O1257"/>
  <c r="O1256"/>
  <c r="O1255"/>
  <c r="O1254"/>
  <c r="O1253"/>
  <c r="O1252"/>
  <c r="O1251"/>
  <c r="O1250"/>
  <c r="O1249"/>
  <c r="O1248"/>
  <c r="O1247"/>
  <c r="O1246"/>
  <c r="O1245"/>
  <c r="O1244"/>
  <c r="O1243"/>
  <c r="O1242"/>
  <c r="O1241"/>
  <c r="O1240"/>
  <c r="O1239"/>
  <c r="O1238"/>
  <c r="O1237"/>
  <c r="O1236"/>
  <c r="O1235"/>
  <c r="O1234"/>
  <c r="O1233"/>
  <c r="O1232"/>
  <c r="O1231"/>
  <c r="O1230"/>
  <c r="O1229"/>
  <c r="O1228"/>
  <c r="O1227"/>
  <c r="O1226"/>
  <c r="O1225"/>
  <c r="O1224"/>
  <c r="O1223"/>
  <c r="O1222"/>
  <c r="O1221"/>
  <c r="O1220"/>
  <c r="O1219"/>
  <c r="O1218"/>
  <c r="O1217"/>
  <c r="O1216"/>
  <c r="O1215"/>
  <c r="O1214"/>
  <c r="O1213"/>
  <c r="O1212"/>
  <c r="O1211"/>
  <c r="O1210"/>
  <c r="O1209"/>
  <c r="O1208"/>
  <c r="O1207"/>
  <c r="O1206"/>
  <c r="O1205"/>
  <c r="O1204"/>
  <c r="O1203"/>
  <c r="O1202"/>
  <c r="O1201"/>
  <c r="O1200"/>
  <c r="O1199"/>
  <c r="O1198"/>
  <c r="O1197"/>
  <c r="O1196"/>
  <c r="O1195"/>
  <c r="O1194"/>
  <c r="O1193"/>
  <c r="O1192"/>
  <c r="O1191"/>
  <c r="O1190"/>
  <c r="O1189"/>
  <c r="O1188"/>
  <c r="O1187"/>
  <c r="O1186"/>
  <c r="O1185"/>
  <c r="O1184"/>
  <c r="O1183"/>
  <c r="O1182"/>
  <c r="O1181"/>
  <c r="O1180"/>
  <c r="O1179"/>
  <c r="O1178"/>
  <c r="O1177"/>
  <c r="O1176"/>
  <c r="O1175"/>
  <c r="O1174"/>
  <c r="O1173"/>
  <c r="O1172"/>
  <c r="O1171"/>
  <c r="O1170"/>
  <c r="O1169"/>
  <c r="O1168"/>
  <c r="O1167"/>
  <c r="O1166"/>
  <c r="O1165"/>
  <c r="O1164"/>
  <c r="O1163"/>
  <c r="O1162"/>
  <c r="O1161"/>
  <c r="O1160"/>
  <c r="O1159"/>
  <c r="O1158"/>
  <c r="O1157"/>
  <c r="O1156"/>
  <c r="O1155"/>
  <c r="O1154"/>
  <c r="O1153"/>
  <c r="O1152"/>
  <c r="O1151"/>
  <c r="O1150"/>
  <c r="O1149"/>
  <c r="O1148"/>
  <c r="O1147"/>
  <c r="O1146"/>
  <c r="O1145"/>
  <c r="O1144"/>
  <c r="O1143"/>
  <c r="O1142"/>
  <c r="O1141"/>
  <c r="O1140"/>
  <c r="O1139"/>
  <c r="O1138"/>
  <c r="O1137"/>
  <c r="O1136"/>
  <c r="O1135"/>
  <c r="O1134"/>
  <c r="O1133"/>
  <c r="O1132"/>
  <c r="O1131"/>
  <c r="O1130"/>
  <c r="O1129"/>
  <c r="O1128"/>
  <c r="O1127"/>
  <c r="O1126"/>
  <c r="O1125"/>
  <c r="O1124"/>
  <c r="O1123"/>
  <c r="O1122"/>
  <c r="O1121"/>
  <c r="O1120"/>
  <c r="O1119"/>
  <c r="O1118"/>
  <c r="O1117"/>
  <c r="O1116"/>
  <c r="O1115"/>
  <c r="O1114"/>
  <c r="O1113"/>
  <c r="O1112"/>
  <c r="O1111"/>
  <c r="O1110"/>
  <c r="O1109"/>
  <c r="O1108"/>
  <c r="O1107"/>
  <c r="O1106"/>
  <c r="O1105"/>
  <c r="O1104"/>
  <c r="O1103"/>
  <c r="O1102"/>
  <c r="O1101"/>
  <c r="O1100"/>
  <c r="O1099"/>
  <c r="O1098"/>
  <c r="O1097"/>
  <c r="O1096"/>
  <c r="O1095"/>
  <c r="O1094"/>
  <c r="O1093"/>
  <c r="O1092"/>
  <c r="O1091"/>
  <c r="O1090"/>
  <c r="O1089"/>
  <c r="O1088"/>
  <c r="O1087"/>
  <c r="O1086"/>
  <c r="O1085"/>
  <c r="O1084"/>
  <c r="O1083"/>
  <c r="O1082"/>
  <c r="O1081"/>
  <c r="O1080"/>
  <c r="O1079"/>
  <c r="O1078"/>
  <c r="O1077"/>
  <c r="O1076"/>
  <c r="O1075"/>
  <c r="O1074"/>
  <c r="O1073"/>
  <c r="O1072"/>
  <c r="O1071"/>
  <c r="O1070"/>
  <c r="O1069"/>
  <c r="O1068"/>
  <c r="O1067"/>
  <c r="O1066"/>
  <c r="O1065"/>
  <c r="O1064"/>
  <c r="O1063"/>
  <c r="O1062"/>
  <c r="O1061"/>
  <c r="O1060"/>
  <c r="O1059"/>
  <c r="O1058"/>
  <c r="O1057"/>
  <c r="O1056"/>
  <c r="O1055"/>
  <c r="O1054"/>
  <c r="O1053"/>
  <c r="O1052"/>
  <c r="O1051"/>
  <c r="O1050"/>
  <c r="O1049"/>
  <c r="O1048"/>
  <c r="O1047"/>
  <c r="O1046"/>
  <c r="O1045"/>
  <c r="O1044"/>
  <c r="O1043"/>
  <c r="O1042"/>
  <c r="O1041"/>
  <c r="O1040"/>
  <c r="O1039"/>
  <c r="O1038"/>
  <c r="O1037"/>
  <c r="O1036"/>
  <c r="O1035"/>
  <c r="O1034"/>
  <c r="O1033"/>
  <c r="O1032"/>
  <c r="O1031"/>
  <c r="O1030"/>
  <c r="O1029"/>
  <c r="O1028"/>
  <c r="O1027"/>
  <c r="O1026"/>
  <c r="O1025"/>
  <c r="O1024"/>
  <c r="O1023"/>
  <c r="O1022"/>
  <c r="O1021"/>
  <c r="O1020"/>
  <c r="O1019"/>
  <c r="O1018"/>
  <c r="O1017"/>
  <c r="O1016"/>
  <c r="O1015"/>
  <c r="O1014"/>
  <c r="O1013"/>
  <c r="O1012"/>
  <c r="O1011"/>
  <c r="O1010"/>
  <c r="O1009"/>
  <c r="O1008"/>
  <c r="O1007"/>
  <c r="O1006"/>
  <c r="O1005"/>
  <c r="O1004"/>
  <c r="O1003"/>
  <c r="O1002"/>
  <c r="O1001"/>
  <c r="O1000"/>
  <c r="O999"/>
  <c r="O998"/>
  <c r="O997"/>
  <c r="O996"/>
  <c r="O995"/>
  <c r="O994"/>
  <c r="O993"/>
  <c r="O992"/>
  <c r="O991"/>
  <c r="O990"/>
  <c r="O989"/>
  <c r="O988"/>
  <c r="O987"/>
  <c r="O986"/>
  <c r="O985"/>
  <c r="O984"/>
  <c r="O983"/>
  <c r="O982"/>
  <c r="O981"/>
  <c r="O980"/>
  <c r="O979"/>
  <c r="O978"/>
  <c r="O977"/>
  <c r="O976"/>
  <c r="O975"/>
  <c r="O974"/>
  <c r="O973"/>
  <c r="O972"/>
  <c r="O971"/>
  <c r="O970"/>
  <c r="O969"/>
  <c r="O968"/>
  <c r="O967"/>
  <c r="O966"/>
  <c r="O965"/>
  <c r="O964"/>
  <c r="O963"/>
  <c r="O962"/>
  <c r="O961"/>
  <c r="O960"/>
  <c r="O959"/>
  <c r="O958"/>
  <c r="O957"/>
  <c r="O956"/>
  <c r="O955"/>
  <c r="O954"/>
  <c r="O953"/>
  <c r="O952"/>
  <c r="O951"/>
  <c r="O950"/>
  <c r="O949"/>
  <c r="O948"/>
  <c r="O947"/>
  <c r="O946"/>
  <c r="O945"/>
  <c r="O944"/>
  <c r="O943"/>
  <c r="O942"/>
  <c r="O941"/>
  <c r="O940"/>
  <c r="O939"/>
  <c r="O938"/>
  <c r="O937"/>
  <c r="O936"/>
  <c r="O935"/>
  <c r="O934"/>
  <c r="O933"/>
  <c r="O932"/>
  <c r="O931"/>
  <c r="O930"/>
  <c r="O929"/>
  <c r="O928"/>
  <c r="O927"/>
  <c r="O926"/>
  <c r="O925"/>
  <c r="O924"/>
  <c r="O923"/>
  <c r="O922"/>
  <c r="O921"/>
  <c r="O920"/>
  <c r="O919"/>
  <c r="O918"/>
  <c r="O917"/>
  <c r="O916"/>
  <c r="O915"/>
  <c r="O914"/>
  <c r="O913"/>
  <c r="O912"/>
  <c r="O911"/>
  <c r="O910"/>
  <c r="O909"/>
  <c r="O908"/>
  <c r="O907"/>
  <c r="O906"/>
  <c r="O905"/>
  <c r="O904"/>
  <c r="O903"/>
  <c r="O902"/>
  <c r="O901"/>
  <c r="O900"/>
  <c r="O899"/>
  <c r="O898"/>
  <c r="O897"/>
  <c r="O896"/>
  <c r="O895"/>
  <c r="O894"/>
  <c r="O893"/>
  <c r="O892"/>
  <c r="O891"/>
  <c r="O890"/>
  <c r="O889"/>
  <c r="O888"/>
  <c r="O887"/>
  <c r="O886"/>
  <c r="O885"/>
  <c r="O884"/>
  <c r="O883"/>
  <c r="O882"/>
  <c r="O881"/>
  <c r="O880"/>
  <c r="O879"/>
  <c r="O878"/>
  <c r="O877"/>
  <c r="O876"/>
  <c r="O875"/>
  <c r="O1366" s="1"/>
  <c r="M863"/>
  <c r="G862"/>
  <c r="G863" s="1"/>
  <c r="G1367" l="1"/>
  <c r="P862"/>
  <c r="P863" s="1"/>
  <c r="G818"/>
  <c r="O817"/>
  <c r="G816"/>
  <c r="O815"/>
  <c r="O814"/>
  <c r="G814"/>
  <c r="O813"/>
  <c r="O812"/>
  <c r="K811"/>
  <c r="O810"/>
  <c r="O809"/>
  <c r="G808"/>
  <c r="G807"/>
  <c r="G806"/>
  <c r="G805"/>
  <c r="G804"/>
  <c r="G803"/>
  <c r="G802"/>
  <c r="G801"/>
  <c r="G800"/>
  <c r="G799"/>
  <c r="G798"/>
  <c r="G797"/>
  <c r="G796"/>
  <c r="G795"/>
  <c r="O794"/>
  <c r="G793"/>
  <c r="G792"/>
  <c r="G791"/>
  <c r="O790"/>
  <c r="G789"/>
  <c r="O788"/>
  <c r="O787"/>
  <c r="O786"/>
  <c r="O785"/>
  <c r="G784"/>
  <c r="G783"/>
  <c r="O782"/>
  <c r="O781"/>
  <c r="O780"/>
  <c r="G780"/>
  <c r="G779"/>
  <c r="G778"/>
  <c r="O777"/>
  <c r="G776"/>
  <c r="G775"/>
  <c r="G774"/>
  <c r="G773"/>
  <c r="O772"/>
  <c r="G772"/>
  <c r="O771"/>
  <c r="G771"/>
  <c r="O770"/>
  <c r="G770"/>
  <c r="O769"/>
  <c r="G769"/>
  <c r="O768"/>
  <c r="O767"/>
  <c r="O766"/>
  <c r="O765"/>
  <c r="O764"/>
  <c r="G764"/>
  <c r="O763"/>
  <c r="G763"/>
  <c r="O762"/>
  <c r="G761"/>
  <c r="O760"/>
  <c r="O759"/>
  <c r="O758"/>
  <c r="O757"/>
  <c r="O756"/>
  <c r="O755"/>
  <c r="O754"/>
  <c r="O753"/>
  <c r="O752"/>
  <c r="G751"/>
  <c r="O750"/>
  <c r="G749"/>
  <c r="O748"/>
  <c r="O747"/>
  <c r="O746"/>
  <c r="O745"/>
  <c r="O744"/>
  <c r="G743"/>
  <c r="G742"/>
  <c r="G741"/>
  <c r="O740"/>
  <c r="O739"/>
  <c r="O738"/>
  <c r="G737"/>
  <c r="O736"/>
  <c r="G723"/>
  <c r="G722"/>
  <c r="G721"/>
  <c r="G720"/>
  <c r="I719"/>
  <c r="G718"/>
  <c r="G717"/>
  <c r="G716"/>
  <c r="G715"/>
  <c r="G714"/>
  <c r="G713"/>
  <c r="O712"/>
  <c r="O711"/>
  <c r="O710"/>
  <c r="G709"/>
  <c r="G708"/>
  <c r="G707"/>
  <c r="G693"/>
  <c r="O692"/>
  <c r="G692"/>
  <c r="G691"/>
  <c r="G690"/>
  <c r="G689"/>
  <c r="G688"/>
  <c r="G687"/>
  <c r="G686"/>
  <c r="G685"/>
  <c r="G684"/>
  <c r="G683"/>
  <c r="G682"/>
  <c r="G681"/>
  <c r="G680"/>
  <c r="G679"/>
  <c r="G678"/>
  <c r="G677"/>
  <c r="G676"/>
  <c r="G675"/>
  <c r="G674"/>
  <c r="G673"/>
  <c r="G672"/>
  <c r="G670"/>
  <c r="G669"/>
  <c r="G668"/>
  <c r="G667"/>
  <c r="G666"/>
  <c r="G665"/>
  <c r="G664"/>
  <c r="G663"/>
  <c r="G662"/>
  <c r="G661"/>
  <c r="G660"/>
  <c r="G659"/>
  <c r="O658"/>
  <c r="G658"/>
  <c r="O657"/>
  <c r="G657"/>
  <c r="O656"/>
  <c r="G656"/>
  <c r="O655"/>
  <c r="G655"/>
  <c r="O654"/>
  <c r="M653"/>
  <c r="O652"/>
  <c r="O651"/>
  <c r="O650"/>
  <c r="O649"/>
  <c r="O648"/>
  <c r="O647"/>
  <c r="O646"/>
  <c r="O645"/>
  <c r="O644"/>
  <c r="O643"/>
  <c r="O642"/>
  <c r="O641"/>
  <c r="O640"/>
  <c r="O639"/>
  <c r="O638"/>
  <c r="O637"/>
  <c r="O636"/>
  <c r="O635"/>
  <c r="O634"/>
  <c r="O633"/>
  <c r="O632"/>
  <c r="O630"/>
  <c r="O629"/>
  <c r="O628"/>
  <c r="O627"/>
  <c r="O626"/>
  <c r="O625"/>
  <c r="O624"/>
  <c r="O623"/>
  <c r="O622"/>
  <c r="O621"/>
  <c r="O694" s="1"/>
  <c r="M620"/>
  <c r="M619"/>
  <c r="M618"/>
  <c r="M617"/>
  <c r="M616"/>
  <c r="M615"/>
  <c r="M614"/>
  <c r="M613"/>
  <c r="M612"/>
  <c r="M611"/>
  <c r="M610"/>
  <c r="M609"/>
  <c r="M608"/>
  <c r="M607"/>
  <c r="M606"/>
  <c r="M694" s="1"/>
  <c r="M605"/>
  <c r="K604"/>
  <c r="K603"/>
  <c r="K602"/>
  <c r="K601"/>
  <c r="K600"/>
  <c r="K599"/>
  <c r="K694" s="1"/>
  <c r="G598"/>
  <c r="G597"/>
  <c r="G596"/>
  <c r="G595"/>
  <c r="G594"/>
  <c r="G593"/>
  <c r="G592"/>
  <c r="G591"/>
  <c r="G590"/>
  <c r="G589"/>
  <c r="G588"/>
  <c r="G587"/>
  <c r="G586"/>
  <c r="G585"/>
  <c r="G584"/>
  <c r="G583"/>
  <c r="G582"/>
  <c r="G581"/>
  <c r="G580"/>
  <c r="G579"/>
  <c r="G578"/>
  <c r="G577"/>
  <c r="G576"/>
  <c r="G575"/>
  <c r="G574"/>
  <c r="G573"/>
  <c r="G572"/>
  <c r="G571"/>
  <c r="G570"/>
  <c r="G569"/>
  <c r="G568"/>
  <c r="G567"/>
  <c r="G566"/>
  <c r="G565"/>
  <c r="G564"/>
  <c r="G563"/>
  <c r="G562"/>
  <c r="G561"/>
  <c r="G560"/>
  <c r="G559"/>
  <c r="G558"/>
  <c r="G557"/>
  <c r="G556"/>
  <c r="G555"/>
  <c r="G554"/>
  <c r="G553"/>
  <c r="G552"/>
  <c r="G551"/>
  <c r="G550"/>
  <c r="G549"/>
  <c r="G548"/>
  <c r="G547"/>
  <c r="G546"/>
  <c r="G545"/>
  <c r="G544"/>
  <c r="G543"/>
  <c r="G542"/>
  <c r="G541"/>
  <c r="G540"/>
  <c r="G539"/>
  <c r="G538"/>
  <c r="G537"/>
  <c r="G536"/>
  <c r="G535"/>
  <c r="G534"/>
  <c r="G533"/>
  <c r="G532"/>
  <c r="G531"/>
  <c r="G530"/>
  <c r="G529"/>
  <c r="G528"/>
  <c r="G527"/>
  <c r="G526"/>
  <c r="G525"/>
  <c r="G524"/>
  <c r="G694" s="1"/>
  <c r="O356"/>
  <c r="N357"/>
  <c r="O357" s="1"/>
  <c r="O420" s="1"/>
  <c r="O358"/>
  <c r="O359"/>
  <c r="O360"/>
  <c r="O361"/>
  <c r="O362"/>
  <c r="O363"/>
  <c r="O364"/>
  <c r="O365"/>
  <c r="O366"/>
  <c r="M367"/>
  <c r="M368"/>
  <c r="M420" s="1"/>
  <c r="M369"/>
  <c r="M370"/>
  <c r="M371"/>
  <c r="M372"/>
  <c r="M373"/>
  <c r="M374"/>
  <c r="M375"/>
  <c r="I376"/>
  <c r="I420" s="1"/>
  <c r="I377"/>
  <c r="K378"/>
  <c r="G379"/>
  <c r="G380"/>
  <c r="G381"/>
  <c r="G382"/>
  <c r="G383"/>
  <c r="G384"/>
  <c r="G385"/>
  <c r="G386"/>
  <c r="G387"/>
  <c r="G388"/>
  <c r="G389"/>
  <c r="G390"/>
  <c r="G391"/>
  <c r="F392"/>
  <c r="G392" s="1"/>
  <c r="G393"/>
  <c r="G394"/>
  <c r="G395"/>
  <c r="G396"/>
  <c r="F397"/>
  <c r="G397" s="1"/>
  <c r="G398"/>
  <c r="K399"/>
  <c r="K400"/>
  <c r="K401"/>
  <c r="G402"/>
  <c r="G403"/>
  <c r="G404"/>
  <c r="G405"/>
  <c r="E406"/>
  <c r="G406" s="1"/>
  <c r="G407"/>
  <c r="G408"/>
  <c r="G409"/>
  <c r="G410"/>
  <c r="G411"/>
  <c r="G412"/>
  <c r="G413"/>
  <c r="G414"/>
  <c r="G415"/>
  <c r="G416"/>
  <c r="G417"/>
  <c r="G418"/>
  <c r="F419"/>
  <c r="H419"/>
  <c r="J419"/>
  <c r="L419"/>
  <c r="N419"/>
  <c r="P419" s="1"/>
  <c r="K420"/>
  <c r="O429"/>
  <c r="O430"/>
  <c r="O431"/>
  <c r="O432"/>
  <c r="O433"/>
  <c r="O434"/>
  <c r="M435"/>
  <c r="M436"/>
  <c r="M437"/>
  <c r="O438"/>
  <c r="M439"/>
  <c r="M440"/>
  <c r="M441"/>
  <c r="O442"/>
  <c r="O443"/>
  <c r="O444"/>
  <c r="M445"/>
  <c r="O446"/>
  <c r="O447"/>
  <c r="O448"/>
  <c r="O449"/>
  <c r="O450"/>
  <c r="O451"/>
  <c r="O452"/>
  <c r="O453"/>
  <c r="O454"/>
  <c r="O455"/>
  <c r="O456"/>
  <c r="O457"/>
  <c r="K458"/>
  <c r="K459"/>
  <c r="K460"/>
  <c r="K461"/>
  <c r="K462"/>
  <c r="K463"/>
  <c r="K464"/>
  <c r="K465"/>
  <c r="K466"/>
  <c r="K467"/>
  <c r="K468"/>
  <c r="I469"/>
  <c r="I513" s="1"/>
  <c r="I470"/>
  <c r="G471"/>
  <c r="G472"/>
  <c r="G473"/>
  <c r="G474"/>
  <c r="G475"/>
  <c r="G476"/>
  <c r="G477"/>
  <c r="G478"/>
  <c r="G479"/>
  <c r="G480"/>
  <c r="G481"/>
  <c r="G482"/>
  <c r="G483"/>
  <c r="G484"/>
  <c r="G485"/>
  <c r="G486"/>
  <c r="G487"/>
  <c r="G488"/>
  <c r="G489"/>
  <c r="G490"/>
  <c r="G491"/>
  <c r="G492"/>
  <c r="G493"/>
  <c r="G494"/>
  <c r="G495"/>
  <c r="G496"/>
  <c r="G497"/>
  <c r="G498"/>
  <c r="G499"/>
  <c r="G500"/>
  <c r="G501"/>
  <c r="G502"/>
  <c r="G503"/>
  <c r="G504"/>
  <c r="G505"/>
  <c r="G506"/>
  <c r="G507"/>
  <c r="F508"/>
  <c r="G508"/>
  <c r="G509"/>
  <c r="G510"/>
  <c r="G511"/>
  <c r="F512"/>
  <c r="P512" s="1"/>
  <c r="H512"/>
  <c r="J512"/>
  <c r="L512"/>
  <c r="N512"/>
  <c r="G513"/>
  <c r="K513"/>
  <c r="M513"/>
  <c r="O513"/>
  <c r="P513" s="1"/>
  <c r="E695" l="1"/>
  <c r="G420"/>
  <c r="P420" s="1"/>
  <c r="O343"/>
  <c r="P343" s="1"/>
  <c r="O342"/>
  <c r="P342" s="1"/>
  <c r="O341"/>
  <c r="P341" s="1"/>
  <c r="O340"/>
  <c r="P340" s="1"/>
  <c r="O339"/>
  <c r="P339" s="1"/>
  <c r="O338"/>
  <c r="P338" s="1"/>
  <c r="P337"/>
  <c r="O337"/>
  <c r="P335"/>
  <c r="O335"/>
  <c r="P334"/>
  <c r="O334"/>
  <c r="P333"/>
  <c r="O333"/>
  <c r="P332"/>
  <c r="O332"/>
  <c r="P331"/>
  <c r="O331"/>
  <c r="P329"/>
  <c r="K329"/>
  <c r="P328"/>
  <c r="K328"/>
  <c r="P327"/>
  <c r="K327"/>
  <c r="P326"/>
  <c r="K326"/>
  <c r="P325"/>
  <c r="K325"/>
  <c r="P324"/>
  <c r="K324"/>
  <c r="P323"/>
  <c r="K323"/>
  <c r="P322"/>
  <c r="K322"/>
  <c r="P321"/>
  <c r="K321"/>
  <c r="P320"/>
  <c r="K320"/>
  <c r="P319"/>
  <c r="K319"/>
  <c r="P318"/>
  <c r="K318"/>
  <c r="P317"/>
  <c r="K317"/>
  <c r="P316"/>
  <c r="K316"/>
  <c r="P315"/>
  <c r="K315"/>
  <c r="P314"/>
  <c r="K314"/>
  <c r="P313"/>
  <c r="K313"/>
  <c r="P312"/>
  <c r="K312"/>
  <c r="P311"/>
  <c r="K311"/>
  <c r="P310"/>
  <c r="K310"/>
  <c r="P309"/>
  <c r="K309"/>
  <c r="P308"/>
  <c r="K308"/>
  <c r="P307"/>
  <c r="K307"/>
  <c r="P306"/>
  <c r="K306"/>
  <c r="P305"/>
  <c r="K305"/>
  <c r="P304"/>
  <c r="K304"/>
  <c r="P303"/>
  <c r="K303"/>
  <c r="P302"/>
  <c r="K302"/>
  <c r="P301"/>
  <c r="K301"/>
  <c r="P300"/>
  <c r="K300"/>
  <c r="P299"/>
  <c r="K299"/>
  <c r="P298"/>
  <c r="K298"/>
  <c r="P297"/>
  <c r="K297"/>
  <c r="P296"/>
  <c r="K296"/>
  <c r="P295"/>
  <c r="K295"/>
  <c r="P294"/>
  <c r="K294"/>
  <c r="P293"/>
  <c r="K293"/>
  <c r="P292"/>
  <c r="K292"/>
  <c r="P291"/>
  <c r="K291"/>
  <c r="P290"/>
  <c r="K290"/>
  <c r="P289"/>
  <c r="K289"/>
  <c r="P288"/>
  <c r="K288"/>
  <c r="P286"/>
  <c r="K286"/>
  <c r="P285"/>
  <c r="K285"/>
  <c r="P284"/>
  <c r="K284"/>
  <c r="P283"/>
  <c r="K283"/>
  <c r="P282"/>
  <c r="K282"/>
  <c r="P281"/>
  <c r="K281"/>
  <c r="P280"/>
  <c r="K280"/>
  <c r="P279"/>
  <c r="K279"/>
  <c r="P278"/>
  <c r="K278"/>
  <c r="P277"/>
  <c r="K277"/>
  <c r="P276"/>
  <c r="K276"/>
  <c r="P275"/>
  <c r="K275"/>
  <c r="P274"/>
  <c r="K274"/>
  <c r="P273"/>
  <c r="K273"/>
  <c r="P272"/>
  <c r="K272"/>
  <c r="P271"/>
  <c r="K271"/>
  <c r="P270"/>
  <c r="K270"/>
  <c r="P269"/>
  <c r="K269"/>
  <c r="P268"/>
  <c r="K268"/>
  <c r="P267"/>
  <c r="K267"/>
  <c r="P266"/>
  <c r="K266"/>
  <c r="P265"/>
  <c r="K265"/>
  <c r="P264"/>
  <c r="K264"/>
  <c r="P263"/>
  <c r="K263"/>
  <c r="P261"/>
  <c r="M261"/>
  <c r="P260"/>
  <c r="M260"/>
  <c r="P259"/>
  <c r="M259"/>
  <c r="P257"/>
  <c r="O257"/>
  <c r="P256"/>
  <c r="I256"/>
  <c r="P255"/>
  <c r="G255"/>
  <c r="P254"/>
  <c r="G254"/>
  <c r="P253"/>
  <c r="G253"/>
  <c r="P252"/>
  <c r="G252"/>
  <c r="P251"/>
  <c r="G251"/>
  <c r="P250"/>
  <c r="G250"/>
  <c r="P249"/>
  <c r="G249"/>
  <c r="P248"/>
  <c r="G248"/>
  <c r="P247"/>
  <c r="G247"/>
  <c r="P246"/>
  <c r="M246"/>
  <c r="P245"/>
  <c r="M245"/>
  <c r="P244"/>
  <c r="M244"/>
  <c r="P243"/>
  <c r="M243"/>
  <c r="P242"/>
  <c r="M242"/>
  <c r="P241"/>
  <c r="M241"/>
  <c r="P240"/>
  <c r="M240"/>
  <c r="P239"/>
  <c r="M239"/>
  <c r="P238"/>
  <c r="G238"/>
  <c r="P236"/>
  <c r="K236"/>
  <c r="P235"/>
  <c r="K235"/>
  <c r="P234"/>
  <c r="K234"/>
  <c r="P233"/>
  <c r="G233"/>
  <c r="P232"/>
  <c r="G232"/>
  <c r="P231"/>
  <c r="K231"/>
  <c r="P230"/>
  <c r="G230"/>
  <c r="P228"/>
  <c r="O228"/>
  <c r="P227"/>
  <c r="O227"/>
  <c r="P226"/>
  <c r="O226"/>
  <c r="P225"/>
  <c r="O225"/>
  <c r="P224"/>
  <c r="G224"/>
  <c r="P222"/>
  <c r="G222"/>
  <c r="P221"/>
  <c r="G221"/>
  <c r="P220"/>
  <c r="G220"/>
  <c r="P219"/>
  <c r="G219"/>
  <c r="P218"/>
  <c r="G218"/>
  <c r="P216"/>
  <c r="K216"/>
  <c r="P215"/>
  <c r="K215"/>
  <c r="P214"/>
  <c r="K214"/>
  <c r="P212"/>
  <c r="G212"/>
  <c r="I211"/>
  <c r="I344" s="1"/>
  <c r="G211"/>
  <c r="O209"/>
  <c r="P209" s="1"/>
  <c r="O208"/>
  <c r="P208" s="1"/>
  <c r="O207"/>
  <c r="P207" s="1"/>
  <c r="O206"/>
  <c r="P206" s="1"/>
  <c r="O205"/>
  <c r="P205" s="1"/>
  <c r="O204"/>
  <c r="P204" s="1"/>
  <c r="G202"/>
  <c r="P202" s="1"/>
  <c r="G201"/>
  <c r="P201" s="1"/>
  <c r="G200"/>
  <c r="P200" s="1"/>
  <c r="G198"/>
  <c r="P198" s="1"/>
  <c r="G197"/>
  <c r="P197" s="1"/>
  <c r="G196"/>
  <c r="P196" s="1"/>
  <c r="G195"/>
  <c r="P195" s="1"/>
  <c r="M193"/>
  <c r="P193" s="1"/>
  <c r="M192"/>
  <c r="P192" s="1"/>
  <c r="M191"/>
  <c r="P191" s="1"/>
  <c r="M190"/>
  <c r="P190" s="1"/>
  <c r="M189"/>
  <c r="P189" s="1"/>
  <c r="M188"/>
  <c r="P188" s="1"/>
  <c r="M187"/>
  <c r="P187" s="1"/>
  <c r="M186"/>
  <c r="P186" s="1"/>
  <c r="G184"/>
  <c r="P184" s="1"/>
  <c r="O182"/>
  <c r="P182" s="1"/>
  <c r="O181"/>
  <c r="P181" s="1"/>
  <c r="M179"/>
  <c r="P179" s="1"/>
  <c r="M178"/>
  <c r="P178" s="1"/>
  <c r="M177"/>
  <c r="P177" s="1"/>
  <c r="M176"/>
  <c r="P176" s="1"/>
  <c r="M175"/>
  <c r="P175" s="1"/>
  <c r="M174"/>
  <c r="P174" s="1"/>
  <c r="M173"/>
  <c r="P173" s="1"/>
  <c r="O171"/>
  <c r="P171" s="1"/>
  <c r="O170"/>
  <c r="P170" s="1"/>
  <c r="O169"/>
  <c r="P169" s="1"/>
  <c r="M167"/>
  <c r="P167" s="1"/>
  <c r="M166"/>
  <c r="P166" s="1"/>
  <c r="M165"/>
  <c r="P165" s="1"/>
  <c r="M163"/>
  <c r="P163" s="1"/>
  <c r="M161"/>
  <c r="P161" s="1"/>
  <c r="M159"/>
  <c r="P159" s="1"/>
  <c r="M157"/>
  <c r="P157" s="1"/>
  <c r="M155"/>
  <c r="P155" s="1"/>
  <c r="M153"/>
  <c r="P153" s="1"/>
  <c r="M152"/>
  <c r="P152" s="1"/>
  <c r="M151"/>
  <c r="P151" s="1"/>
  <c r="M150"/>
  <c r="P150" s="1"/>
  <c r="M149"/>
  <c r="P149" s="1"/>
  <c r="M148"/>
  <c r="P148" s="1"/>
  <c r="M147"/>
  <c r="P147" s="1"/>
  <c r="M146"/>
  <c r="P146" s="1"/>
  <c r="M145"/>
  <c r="P145" s="1"/>
  <c r="M144"/>
  <c r="P144" s="1"/>
  <c r="M143"/>
  <c r="P143" s="1"/>
  <c r="M142"/>
  <c r="P142" s="1"/>
  <c r="M141"/>
  <c r="P141" s="1"/>
  <c r="M140"/>
  <c r="P140" s="1"/>
  <c r="G139"/>
  <c r="P139" s="1"/>
  <c r="O138"/>
  <c r="P138" s="1"/>
  <c r="O137"/>
  <c r="P137" s="1"/>
  <c r="O136"/>
  <c r="G135"/>
  <c r="P135" s="1"/>
  <c r="G134"/>
  <c r="P134" s="1"/>
  <c r="G133"/>
  <c r="P133" s="1"/>
  <c r="G131"/>
  <c r="P131" s="1"/>
  <c r="M130"/>
  <c r="P130" s="1"/>
  <c r="G129"/>
  <c r="P129" s="1"/>
  <c r="M128"/>
  <c r="P128" s="1"/>
  <c r="G127"/>
  <c r="P127" s="1"/>
  <c r="G126"/>
  <c r="P126" s="1"/>
  <c r="M124"/>
  <c r="P124" s="1"/>
  <c r="M123"/>
  <c r="P123" s="1"/>
  <c r="M122"/>
  <c r="P122" s="1"/>
  <c r="M121"/>
  <c r="P121" s="1"/>
  <c r="M120"/>
  <c r="P120" s="1"/>
  <c r="M119"/>
  <c r="P119" s="1"/>
  <c r="M118"/>
  <c r="P118" s="1"/>
  <c r="M117"/>
  <c r="P117" s="1"/>
  <c r="M116"/>
  <c r="P116" s="1"/>
  <c r="M115"/>
  <c r="P115" s="1"/>
  <c r="M114"/>
  <c r="P114" s="1"/>
  <c r="M113"/>
  <c r="P113" s="1"/>
  <c r="M112"/>
  <c r="P112" s="1"/>
  <c r="M111"/>
  <c r="P111" s="1"/>
  <c r="M110"/>
  <c r="P110" s="1"/>
  <c r="M109"/>
  <c r="P109" s="1"/>
  <c r="M108"/>
  <c r="P108" s="1"/>
  <c r="M107"/>
  <c r="P107" s="1"/>
  <c r="M106"/>
  <c r="P106" s="1"/>
  <c r="M105"/>
  <c r="P105" s="1"/>
  <c r="M104"/>
  <c r="P104" s="1"/>
  <c r="M103"/>
  <c r="P103" s="1"/>
  <c r="M102"/>
  <c r="P102" s="1"/>
  <c r="M101"/>
  <c r="P101" s="1"/>
  <c r="M100"/>
  <c r="P100" s="1"/>
  <c r="M99"/>
  <c r="P99" s="1"/>
  <c r="M98"/>
  <c r="P98" s="1"/>
  <c r="M97"/>
  <c r="P97" s="1"/>
  <c r="M96"/>
  <c r="P96" s="1"/>
  <c r="M94"/>
  <c r="P94" s="1"/>
  <c r="M93"/>
  <c r="P93" s="1"/>
  <c r="M92"/>
  <c r="P92" s="1"/>
  <c r="M91"/>
  <c r="P91" s="1"/>
  <c r="M89"/>
  <c r="P89" s="1"/>
  <c r="M88"/>
  <c r="P88" s="1"/>
  <c r="M87"/>
  <c r="P87" s="1"/>
  <c r="M86"/>
  <c r="P86" s="1"/>
  <c r="M85"/>
  <c r="P85" s="1"/>
  <c r="M84"/>
  <c r="P84" s="1"/>
  <c r="M83"/>
  <c r="P83" s="1"/>
  <c r="M82"/>
  <c r="P82" s="1"/>
  <c r="M81"/>
  <c r="P81" s="1"/>
  <c r="M80"/>
  <c r="P80" s="1"/>
  <c r="M78"/>
  <c r="P78" s="1"/>
  <c r="M77"/>
  <c r="P77" s="1"/>
  <c r="M76"/>
  <c r="P76" s="1"/>
  <c r="M75"/>
  <c r="P75" s="1"/>
  <c r="M74"/>
  <c r="P74" s="1"/>
  <c r="M73"/>
  <c r="P73" s="1"/>
  <c r="M72"/>
  <c r="P72" s="1"/>
  <c r="M71"/>
  <c r="P71" s="1"/>
  <c r="M70"/>
  <c r="P70" s="1"/>
  <c r="M69"/>
  <c r="P69" s="1"/>
  <c r="M68"/>
  <c r="P68" s="1"/>
  <c r="M66"/>
  <c r="P66" s="1"/>
  <c r="M65"/>
  <c r="P65" s="1"/>
  <c r="M64"/>
  <c r="P64" s="1"/>
  <c r="G63"/>
  <c r="P63" s="1"/>
  <c r="G62"/>
  <c r="P62" s="1"/>
  <c r="G61"/>
  <c r="P61" s="1"/>
  <c r="G60"/>
  <c r="P60" s="1"/>
  <c r="G59"/>
  <c r="P59" s="1"/>
  <c r="G58"/>
  <c r="P58" s="1"/>
  <c r="G57"/>
  <c r="P57" s="1"/>
  <c r="M56"/>
  <c r="P56" s="1"/>
  <c r="G55"/>
  <c r="P55" s="1"/>
  <c r="G54"/>
  <c r="P54" s="1"/>
  <c r="G53"/>
  <c r="P53" s="1"/>
  <c r="M52"/>
  <c r="P52" s="1"/>
  <c r="G51"/>
  <c r="P51" s="1"/>
  <c r="M50"/>
  <c r="P50" s="1"/>
  <c r="M48"/>
  <c r="P48" s="1"/>
  <c r="M47"/>
  <c r="P47" s="1"/>
  <c r="M46"/>
  <c r="P46" s="1"/>
  <c r="M45"/>
  <c r="P45" s="1"/>
  <c r="M44"/>
  <c r="P44" s="1"/>
  <c r="M43"/>
  <c r="P43" s="1"/>
  <c r="M42"/>
  <c r="P42" s="1"/>
  <c r="M41"/>
  <c r="P41" s="1"/>
  <c r="M39"/>
  <c r="P39" s="1"/>
  <c r="G38"/>
  <c r="P38" s="1"/>
  <c r="G37"/>
  <c r="P37" s="1"/>
  <c r="M36"/>
  <c r="G34"/>
  <c r="P34" s="1"/>
  <c r="G33"/>
  <c r="P33" s="1"/>
  <c r="G32"/>
  <c r="P32" s="1"/>
  <c r="G31"/>
  <c r="P31" s="1"/>
  <c r="G30"/>
  <c r="P30" s="1"/>
  <c r="G29"/>
  <c r="P29" s="1"/>
  <c r="G27"/>
  <c r="P27" s="1"/>
  <c r="G26"/>
  <c r="P26" s="1"/>
  <c r="G25"/>
  <c r="P25" s="1"/>
  <c r="G24"/>
  <c r="P24" s="1"/>
  <c r="G23"/>
  <c r="P23" s="1"/>
  <c r="G22"/>
  <c r="P22" s="1"/>
  <c r="G21"/>
  <c r="P21" s="1"/>
  <c r="G20"/>
  <c r="P20" s="1"/>
  <c r="G19"/>
  <c r="P19" s="1"/>
  <c r="F18"/>
  <c r="G18" s="1"/>
  <c r="P18" s="1"/>
  <c r="P17"/>
  <c r="G17"/>
  <c r="G16"/>
  <c r="P16" s="1"/>
  <c r="P15"/>
  <c r="G15"/>
  <c r="G14"/>
  <c r="P14" s="1"/>
  <c r="P13"/>
  <c r="G13"/>
  <c r="G12"/>
  <c r="P12" s="1"/>
  <c r="P11"/>
  <c r="G11"/>
  <c r="G10"/>
  <c r="P10" s="1"/>
  <c r="M344" l="1"/>
  <c r="O344"/>
  <c r="P211"/>
  <c r="K344"/>
  <c r="G344"/>
  <c r="F345"/>
  <c r="P36"/>
  <c r="P344" s="1"/>
  <c r="P136"/>
</calcChain>
</file>

<file path=xl/sharedStrings.xml><?xml version="1.0" encoding="utf-8"?>
<sst xmlns="http://schemas.openxmlformats.org/spreadsheetml/2006/main" count="6792" uniqueCount="3340">
  <si>
    <t>INVENTORY</t>
  </si>
  <si>
    <t>Name of Zone</t>
  </si>
  <si>
    <t>Garhwal</t>
  </si>
  <si>
    <t>Name of Circle</t>
  </si>
  <si>
    <t>Roorkee</t>
  </si>
  <si>
    <t>Name of Division</t>
  </si>
  <si>
    <t>220 KV O&amp;M Division Roorkee</t>
  </si>
  <si>
    <t>Name of Substation</t>
  </si>
  <si>
    <t>220 KV S/S Roorkee</t>
  </si>
  <si>
    <t>Month of</t>
  </si>
  <si>
    <t>S.No.</t>
  </si>
  <si>
    <t>Item Code</t>
  </si>
  <si>
    <t>Name of Item</t>
  </si>
  <si>
    <t>Unit</t>
  </si>
  <si>
    <t>Unit Rate
(Rs)</t>
  </si>
  <si>
    <t>Useable</t>
  </si>
  <si>
    <t>Serviceble</t>
  </si>
  <si>
    <t>Non-Moving</t>
  </si>
  <si>
    <t>Obsolete</t>
  </si>
  <si>
    <t>Screp</t>
  </si>
  <si>
    <t>Remark</t>
  </si>
  <si>
    <t>Qty</t>
  </si>
  <si>
    <t>Total Amount
 in Rs.</t>
  </si>
  <si>
    <t>Total Amount in Rs.</t>
  </si>
  <si>
    <t>132 kv BHEL make 3 pole circuit Breaker without structure (old &amp; used) obsolete.</t>
  </si>
  <si>
    <t>Nos</t>
  </si>
  <si>
    <t>recommended to survey</t>
  </si>
  <si>
    <t>Clamp &amp; Connector Scrap.(Aluminium Alloy)</t>
  </si>
  <si>
    <t>Kg</t>
  </si>
  <si>
    <t>33 KV CT Damage</t>
  </si>
  <si>
    <t>132 KV CT Damage</t>
  </si>
  <si>
    <t>Motor T/F cooling Fan Damage</t>
  </si>
  <si>
    <t>ACSR Moose conductor scrap</t>
  </si>
  <si>
    <t>8 Window Annunciat Difective unuseble</t>
  </si>
  <si>
    <t>220 KV CVT Damage</t>
  </si>
  <si>
    <t>33 KV NCVT Damage</t>
  </si>
  <si>
    <t>220 kv BHEL make 3 pole circuit Breaker without structure (old &amp; used) obsolete.</t>
  </si>
  <si>
    <t>T/F oil drum empty</t>
  </si>
  <si>
    <t>132 KV central break isolator,O/U Dismentied.</t>
  </si>
  <si>
    <t>Wave trap without PLCC coupling. Oid &amp; used</t>
  </si>
  <si>
    <t>220 KV CVT 1ph.desmantle,obsolete.</t>
  </si>
  <si>
    <t>220 KV LA 1ph.desmantle,obsolete.</t>
  </si>
  <si>
    <t>132 KV CT 1ph.desmantle,obsolete.</t>
  </si>
  <si>
    <t>220 KV circuit breaker 2ph.desmantle,obsolete.</t>
  </si>
  <si>
    <t>220 KV current transformer 1ph.desmantle,obsolete.</t>
  </si>
  <si>
    <t xml:space="preserve">Energy meter secure old &amp; used </t>
  </si>
  <si>
    <t xml:space="preserve">Energy meter L&amp;T old &amp; used </t>
  </si>
  <si>
    <t>structure(220 KV BHEL Make Circuit breaker)  old &amp; used incomplete.</t>
  </si>
  <si>
    <t>220 KV central break isolator,O/U Dismentied.</t>
  </si>
  <si>
    <t>VV3V302006</t>
  </si>
  <si>
    <t>220 kv CT,600/1 amp.STC MakeSl.no.-2015/2102</t>
  </si>
  <si>
    <t>II3I302003</t>
  </si>
  <si>
    <t xml:space="preserve">Repair sleave for ACSR zebra conductor </t>
  </si>
  <si>
    <t>II3I301003</t>
  </si>
  <si>
    <t>Joint mid span for ACSR zebra conductor.</t>
  </si>
  <si>
    <t>II3I301008</t>
  </si>
  <si>
    <t>joint mid spam 7/9 E/W</t>
  </si>
  <si>
    <t>II3I302002</t>
  </si>
  <si>
    <t xml:space="preserve">Repair sleeve for Dear  conductor </t>
  </si>
  <si>
    <t>II5I502004</t>
  </si>
  <si>
    <t>Double tension compressor type single zebra conductor fitting.</t>
  </si>
  <si>
    <t>Yoke Plate size 360x110x14 mm</t>
  </si>
  <si>
    <t>CC3C311002</t>
  </si>
  <si>
    <t>Raychem make 33 kv outdoor termination kit 3x300 sq.mm</t>
  </si>
  <si>
    <t>VV3V305003</t>
  </si>
  <si>
    <t>33 kv CT 1000/1 amp. 3core ac.0.2</t>
  </si>
  <si>
    <t>AA0A002003</t>
  </si>
  <si>
    <t>ACSR zebra conductor.</t>
  </si>
  <si>
    <t>KM</t>
  </si>
  <si>
    <t>CC3C320001</t>
  </si>
  <si>
    <t>Cable termination block</t>
  </si>
  <si>
    <t>MM0M007003</t>
  </si>
  <si>
    <t>Buccholz Relay GOR-3</t>
  </si>
  <si>
    <t>GI Structure for 132 kv Gantry beem with N&amp;B incumplete.</t>
  </si>
  <si>
    <t>MT</t>
  </si>
  <si>
    <t>GI Structure for 132 kv Gantry column with N&amp;B incumplete.</t>
  </si>
  <si>
    <t>220 KV DD+0 Tower wightout stub.</t>
  </si>
  <si>
    <t>ACSR Zebra conductor cutbit o/u.</t>
  </si>
  <si>
    <t>Mtr</t>
  </si>
  <si>
    <t>II0I001001</t>
  </si>
  <si>
    <t>Disc insulator 160 Kn</t>
  </si>
  <si>
    <t>NN4N412009</t>
  </si>
  <si>
    <t>Cotrol panal protection tranfer switch.RBC 250P12246ZW 95/L,25A/660V AC Recom make</t>
  </si>
  <si>
    <t>GI Tower Parts (Templates Old and Used)</t>
  </si>
  <si>
    <t>II0I001003</t>
  </si>
  <si>
    <t>Disc insulator 120 KN</t>
  </si>
  <si>
    <t>No.</t>
  </si>
  <si>
    <t>II5I501003</t>
  </si>
  <si>
    <t>ACSR Deer conductor tension Fitting with jumper cone.</t>
  </si>
  <si>
    <t>VV3V302001</t>
  </si>
  <si>
    <t>220 KV Current transformer 1ph.</t>
  </si>
  <si>
    <t>SS0S002002</t>
  </si>
  <si>
    <t>220 KV Isolator 3ph.</t>
  </si>
  <si>
    <t>SS0S003002</t>
  </si>
  <si>
    <t>132KV Isolator 3ph.</t>
  </si>
  <si>
    <t>Single Tension Zebra fitting with jumper cone.</t>
  </si>
  <si>
    <t xml:space="preserve">33 KV Isolator Jaw made of three No. copper step. </t>
  </si>
  <si>
    <t>33 KV Isolator blade (40 MM O/D and length 1050 mm)</t>
  </si>
  <si>
    <t>Silica gel blue crystal</t>
  </si>
  <si>
    <t xml:space="preserve">Molecular sives filter capacity 55 kg </t>
  </si>
  <si>
    <t>Max. Min. Register 200 Page</t>
  </si>
  <si>
    <t>Supply position Register 200 Page</t>
  </si>
  <si>
    <t>Battery Register 200 Page</t>
  </si>
  <si>
    <t>Control cable 2x2.5 Sq.mm</t>
  </si>
  <si>
    <t>Control cable 4x2.5 Sq.mm</t>
  </si>
  <si>
    <t>Control cable 6x2.5 Sq.mm</t>
  </si>
  <si>
    <t>Control cable 10x2.5 Sq.mm</t>
  </si>
  <si>
    <t>33 KV CT Rod with Nut &amp; Bolt</t>
  </si>
  <si>
    <t>33 KV CT Terminal brass sleev</t>
  </si>
  <si>
    <t>33 KV CT clamp suitable for Zebra conductor</t>
  </si>
  <si>
    <t>HP Laptop 240 G-10</t>
  </si>
  <si>
    <t>Desktop computer with monitor</t>
  </si>
  <si>
    <t>TOTAL  Items</t>
  </si>
  <si>
    <t>Grand TOTAL(in Rs.)</t>
  </si>
  <si>
    <t>Inventory Month of June-2024</t>
  </si>
  <si>
    <t>S.No</t>
  </si>
  <si>
    <t>Unit Rate
 in Rs</t>
  </si>
  <si>
    <t>None Moving</t>
  </si>
  <si>
    <t>Unserviceable</t>
  </si>
  <si>
    <t xml:space="preserve"> Scrap</t>
  </si>
  <si>
    <t>Survey 
done</t>
  </si>
  <si>
    <t>Qty.</t>
  </si>
  <si>
    <t>Total Amount
 In Rs</t>
  </si>
  <si>
    <t>T/F Oil  O/U dirty</t>
  </si>
  <si>
    <t>Ltr</t>
  </si>
  <si>
    <t>33 KV Breakar pole ABB Defective VCB in scrap</t>
  </si>
  <si>
    <t>Gun matel Scrap</t>
  </si>
  <si>
    <t>NDR Relay ( O/U) defectice damaged in scrap</t>
  </si>
  <si>
    <t>No</t>
  </si>
  <si>
    <t>BB0B002001</t>
  </si>
  <si>
    <t>Capcitor cell damage</t>
  </si>
  <si>
    <t>Earth wire 7/10 SWG in Scrap</t>
  </si>
  <si>
    <t>kg</t>
  </si>
  <si>
    <t>66KV  CT o/u dismentled,Ratio200/1</t>
  </si>
  <si>
    <t>NN0N001008</t>
  </si>
  <si>
    <t>33 KV Tripple Panel O/U Dismentled,incomplete</t>
  </si>
  <si>
    <t>VV3V304001</t>
  </si>
  <si>
    <t>66 KV C.T (O/U) .</t>
  </si>
  <si>
    <t>132kV PT o/u in scrap</t>
  </si>
  <si>
    <t>Nos.</t>
  </si>
  <si>
    <t>03no.PSDF</t>
  </si>
  <si>
    <t>66kV CT dismentled o/u in scrap 200/1</t>
  </si>
  <si>
    <t>C&amp;R pannel O/U dismentled,obsolete,unserviceable,incomplete</t>
  </si>
  <si>
    <t>11kV Tripple feeder oil type trolley (O/U) Obsolete incomplete</t>
  </si>
  <si>
    <t>33kV Circuit Breaker ABB,obsolete,unserviceable in scrap</t>
  </si>
  <si>
    <t>PSDF Scheme</t>
  </si>
  <si>
    <t>Battery cell ,2V,200AH in Scrap</t>
  </si>
  <si>
    <t>MS Scrap</t>
  </si>
  <si>
    <t>Numerical O/C &amp; E/F Relay, ABB REX-521 (Defective) in scrap</t>
  </si>
  <si>
    <t>33kV Circuit Breaker BHEL,damage</t>
  </si>
  <si>
    <t>33kV CT Burnt &amp; Damage</t>
  </si>
  <si>
    <t>FF3F301002</t>
  </si>
  <si>
    <t>SP-55 pole O/U dismantled rusted scrap</t>
  </si>
  <si>
    <t>132kV LA damage</t>
  </si>
  <si>
    <t>L&amp;T Energy meter o/u dismantled</t>
  </si>
  <si>
    <t>ABT Energy meter secure make o/u dismantled</t>
  </si>
  <si>
    <t>132 KV CVT Damage</t>
  </si>
  <si>
    <t>Energy meter O/U</t>
  </si>
  <si>
    <t>Alapha meter A2 3- phase 4 wire CT/PT aperated micro process box electric trivector (O/U)</t>
  </si>
  <si>
    <t>Contact coil for 132 KV G.E.C Make OCB in scrap</t>
  </si>
  <si>
    <t>Contact coil for SMC Make OCB 132 KV in scrap</t>
  </si>
  <si>
    <t>Aluminium Scrap</t>
  </si>
  <si>
    <t>JJ7J707004</t>
  </si>
  <si>
    <t>Empty gas cylinder  of 9.0 kg cap.</t>
  </si>
  <si>
    <t>33kV PT defective (single phase)</t>
  </si>
  <si>
    <t>132kV isolator O/U dismentled,without PI,incomplete,unserviceable</t>
  </si>
  <si>
    <t>33 KV Control panel of Cap Bank,o/U,dismentled incomplete</t>
  </si>
  <si>
    <t>RTCC Panel O/U Dismentled,Unserviciable incomplete</t>
  </si>
  <si>
    <t xml:space="preserve">132kV CT,200/1,O/U,Dismentled </t>
  </si>
  <si>
    <t>VV6V507005</t>
  </si>
  <si>
    <t>66kV CVT o/u dismantled</t>
  </si>
  <si>
    <t>33 KV CT Ratio 800/400/1 AMP (O/U, Defective , Repairable)</t>
  </si>
  <si>
    <t>132kV CT,200/1,Dismentled Obsolete unserviceable</t>
  </si>
  <si>
    <t>Explusion type fuse link of 20 amp of 33 KV  CAP Bank (O/U) obsulate in scrap</t>
  </si>
  <si>
    <t xml:space="preserve">Amp Meter Selector switch for 11 KV Bimco make OCB </t>
  </si>
  <si>
    <t>33 KV PT (I/D) Type</t>
  </si>
  <si>
    <t>JJ5J503038</t>
  </si>
  <si>
    <t>36 KV Vaccum Interrupter for BHEL make as per Specifi.</t>
  </si>
  <si>
    <t>P N structure (O/U)  NCT Make.</t>
  </si>
  <si>
    <t>Empty oil drum</t>
  </si>
  <si>
    <t>Empty Transformer Oil drum 209Ltr capacity</t>
  </si>
  <si>
    <t>132KV CVT O/U Dismentled, 0.2 Class Accuracy</t>
  </si>
  <si>
    <t>Magnectic Oil Guage Suitable for 132/66 KV tranformer</t>
  </si>
  <si>
    <t>MM0M008004</t>
  </si>
  <si>
    <t>Under Voltage JVS/ Ashida Relay</t>
  </si>
  <si>
    <t>II3I302004</t>
  </si>
  <si>
    <t>Repair sleeve for panther conductor with 2 parts for Al Alloy</t>
  </si>
  <si>
    <t>Run through Clamp for Tandom Isolater</t>
  </si>
  <si>
    <t>H.T C mater yoke plate of size 360x110x14 mm with 5 Nos holes. As per spec.</t>
  </si>
  <si>
    <t>II1I110001</t>
  </si>
  <si>
    <t>T-Connector Panther to Panther</t>
  </si>
  <si>
    <t>G.I Earth wire Fitting for 7/9 SWG</t>
  </si>
  <si>
    <t xml:space="preserve">Extension link  For E/W Clamp </t>
  </si>
  <si>
    <t>SS0S003003</t>
  </si>
  <si>
    <t>132 KV Line Isolater</t>
  </si>
  <si>
    <t>VV6V507004</t>
  </si>
  <si>
    <t>132 KV CVT</t>
  </si>
  <si>
    <t>VV3V304002</t>
  </si>
  <si>
    <t>66kV CT 200/100/1Amp 3 Core</t>
  </si>
  <si>
    <t>VV3V305011</t>
  </si>
  <si>
    <t>36kV.1ph.Dead Tank CT 400/200/1</t>
  </si>
  <si>
    <t>FF1F107001</t>
  </si>
  <si>
    <t>Anchor bolt size 30X600mm</t>
  </si>
  <si>
    <t>Message register</t>
  </si>
  <si>
    <t>Digital Ampere meter accuracy class 0.5</t>
  </si>
  <si>
    <t>Digital MVAR meter,110VDC,class 0.5</t>
  </si>
  <si>
    <t>Digital VOLT meter,110VDC,class 0.5</t>
  </si>
  <si>
    <t>132kV CT/PT junction Box</t>
  </si>
  <si>
    <t>Digital MW meter accuracy class 0.6</t>
  </si>
  <si>
    <t>HRC Fuse 4 Amp</t>
  </si>
  <si>
    <t>HRC Fuse 6 Amp</t>
  </si>
  <si>
    <t>ACSR Panther Conductor</t>
  </si>
  <si>
    <t>Dog conductor O/U dismentled (cuts pieces)</t>
  </si>
  <si>
    <t xml:space="preserve">SF6 Gas and Surge Counter Register </t>
  </si>
  <si>
    <t>daily supply position Register</t>
  </si>
  <si>
    <t xml:space="preserve">Gate Register </t>
  </si>
  <si>
    <t xml:space="preserve">Energy Account Register </t>
  </si>
  <si>
    <t>Transformer oil drum O/U</t>
  </si>
  <si>
    <t>110 Volt,Tripping/closing coil for 33 KV circuit breaker ABB Make</t>
  </si>
  <si>
    <t>TNC switch for 33 KV, ABB make circuit breaker.</t>
  </si>
  <si>
    <t>TNC switch for 33 KV,CGL make circuit breaker.</t>
  </si>
  <si>
    <t>Local/Remote switch for 33 KV circuit breaker ABB Make</t>
  </si>
  <si>
    <t>Local/Remote switch for 33 KV circuit breaker CGL Make</t>
  </si>
  <si>
    <t>EHV Grade Transformer oil 209 ltr in each drum.</t>
  </si>
  <si>
    <t>120 KV Surge Arrestor( in two parts)</t>
  </si>
  <si>
    <t>30 KV surge arrestor</t>
  </si>
  <si>
    <t>Surge counter</t>
  </si>
  <si>
    <t>Total=Item</t>
  </si>
  <si>
    <t>Total=Amount</t>
  </si>
  <si>
    <t>Name of  Zone- Garhwal Zone</t>
  </si>
  <si>
    <t>Name Of Circle- O&amp;M Circle Roorkee</t>
  </si>
  <si>
    <t xml:space="preserve">Name Of Division-220 kv O&amp;M Division Roorkee </t>
  </si>
  <si>
    <t>Name Of Substation- 66 K.V. Substation Thithki</t>
  </si>
  <si>
    <t>Month June-2025</t>
  </si>
  <si>
    <t>Sr.No.</t>
  </si>
  <si>
    <t>Item</t>
  </si>
  <si>
    <t>Unit Rate in Rs.</t>
  </si>
  <si>
    <t>Non Moving</t>
  </si>
  <si>
    <t>Scrap</t>
  </si>
  <si>
    <t>KK0K005001</t>
  </si>
  <si>
    <t>33 KV L.A.</t>
  </si>
  <si>
    <t>-</t>
  </si>
  <si>
    <t>SS4S401001</t>
  </si>
  <si>
    <t>66 K.V Isolator Jaw Capacity 800 Amp.</t>
  </si>
  <si>
    <t>VV5V407023</t>
  </si>
  <si>
    <t>CT- Clamp 66 K.V</t>
  </si>
  <si>
    <t xml:space="preserve">Aluminium Alloy Scrap </t>
  </si>
  <si>
    <t>Kg.</t>
  </si>
  <si>
    <t>Copper Scrap</t>
  </si>
  <si>
    <t>AA0A002004</t>
  </si>
  <si>
    <t>ACSR Panther Conductor Scrap</t>
  </si>
  <si>
    <t>Energy Meter L&amp;T make, O/U</t>
  </si>
  <si>
    <t>AA0A002007</t>
  </si>
  <si>
    <t>ACSR Dog Conductor O/U Dismantled</t>
  </si>
  <si>
    <t>CC3C307001</t>
  </si>
  <si>
    <t>CC3C307002</t>
  </si>
  <si>
    <t>FF1F107002</t>
  </si>
  <si>
    <t>28 MM Dia Foundation Anchor Bolt</t>
  </si>
  <si>
    <t>32 MM Dia Foundation Anchor Bolt</t>
  </si>
  <si>
    <t>2V VRLA Battery Cell Damaged</t>
  </si>
  <si>
    <t>II1I105001</t>
  </si>
  <si>
    <t>C-Wedge Connector for Panther to Panther</t>
  </si>
  <si>
    <t>66 kv Isolator Jaw Current Carrying Capacity 1600 Amp</t>
  </si>
  <si>
    <t>Pad Connector/Clamp for Panther</t>
  </si>
  <si>
    <t>132 kV B Type tower part S/C TD 1/2 108 B Marks O/U Dismantled</t>
  </si>
  <si>
    <t>Name of Zone:-</t>
  </si>
  <si>
    <t>Garhwal Zone Roorkee</t>
  </si>
  <si>
    <t>Name of Circle:-</t>
  </si>
  <si>
    <t xml:space="preserve">Roorkee Circle </t>
  </si>
  <si>
    <t>Name of Division:-220kV O&amp;M Division Roorkee</t>
  </si>
  <si>
    <t>Name of Substation:-220kV S/s Roorkee (Central Store)</t>
  </si>
  <si>
    <t>Month:- June-2025</t>
  </si>
  <si>
    <t>S. No</t>
  </si>
  <si>
    <t>Item code</t>
  </si>
  <si>
    <t>Name of items</t>
  </si>
  <si>
    <t>Unit Rate</t>
  </si>
  <si>
    <t>Usable</t>
  </si>
  <si>
    <t>unserviceable</t>
  </si>
  <si>
    <t>Nov-Moving</t>
  </si>
  <si>
    <t>Total Inventory Amount</t>
  </si>
  <si>
    <t xml:space="preserve">Tower parts  </t>
  </si>
  <si>
    <t>FF0F045001</t>
  </si>
  <si>
    <t>Stub cleat 132kv tower part A type mark D.K</t>
  </si>
  <si>
    <t>Tower part G.I angle ABC type incomplete</t>
  </si>
  <si>
    <t>D.K 302 cleat</t>
  </si>
  <si>
    <t>Tower part ABC type 220kv incomplete</t>
  </si>
  <si>
    <t>Tower part 400kv A type mark 33A</t>
  </si>
  <si>
    <t>Tower part 400kv B type mark 33B w/o stub &amp; cleat</t>
  </si>
  <si>
    <t>400kv B type tower o/u dismantled w/o stub &amp; cleat</t>
  </si>
  <si>
    <t>Stub &amp; cleat 400kv B type</t>
  </si>
  <si>
    <t>G.I tower part angle 400kv ABC type incomplete</t>
  </si>
  <si>
    <t>Stucture fabricated 132kv CBB,CLA,GA and other type</t>
  </si>
  <si>
    <t>Stucture 2phase P.T</t>
  </si>
  <si>
    <t>Templet 132kv +3mtr extation m.s</t>
  </si>
  <si>
    <t>Set</t>
  </si>
  <si>
    <t>Templet 132kv Btype D.k mark</t>
  </si>
  <si>
    <t>Templet 400kv C type tower  60</t>
  </si>
  <si>
    <t>132kv c type D.C tower part o/u dismantled incomplete</t>
  </si>
  <si>
    <t>`</t>
  </si>
  <si>
    <t xml:space="preserve">132kv c type D.C tower part </t>
  </si>
  <si>
    <t>Mt</t>
  </si>
  <si>
    <t>ABC type fabricated Gal. steel D.C super stucture tower part including stub&amp;cleat.</t>
  </si>
  <si>
    <t>FF0F050035</t>
  </si>
  <si>
    <t>Supply gantry bold beam setting 8No</t>
  </si>
  <si>
    <t>GI Nut &amp; bolts</t>
  </si>
  <si>
    <t>G.I, bolt &amp; nut 5/8x3"</t>
  </si>
  <si>
    <t>G.I bolt &amp; nut 5/8X70mm</t>
  </si>
  <si>
    <t>G.I bolt &amp; nut 5/8"X75mm</t>
  </si>
  <si>
    <t>G.I bolt &amp; with washer 16X75mm</t>
  </si>
  <si>
    <t>M/S bolt with nut 8" long</t>
  </si>
  <si>
    <t>Bolt eyes off size with nut</t>
  </si>
  <si>
    <t>Metering Equipment</t>
  </si>
  <si>
    <t>Coupling capacitor for 220kv seemance make</t>
  </si>
  <si>
    <t>33kv double T/F feeder pannel</t>
  </si>
  <si>
    <t>132kv feeder control pannel</t>
  </si>
  <si>
    <t>VV6V503002</t>
  </si>
  <si>
    <t>145kv/110v PT</t>
  </si>
  <si>
    <t>Metering Equipment obsolete/defective</t>
  </si>
  <si>
    <t>Current Transformer Ratio 300-150-1-1-1Amp</t>
  </si>
  <si>
    <t>Current Transformer porceline coller damaged Repairble</t>
  </si>
  <si>
    <t>Current Transformer Ratio  500-250-1 deffective 3 core dismantled Talk make not repairble</t>
  </si>
  <si>
    <t>132kv c.t 800-400-200-1 HBB make o/u dismantled Repairble due to ballon</t>
  </si>
  <si>
    <t>Transformer current 66kv 2/50/1 o/u deffective</t>
  </si>
  <si>
    <t>Coupling capacitor for 66kv o/u</t>
  </si>
  <si>
    <t>Control Desk , LADS</t>
  </si>
  <si>
    <t>33kv c.t 40/1 Amp</t>
  </si>
  <si>
    <t>Connector</t>
  </si>
  <si>
    <t>II1I106003</t>
  </si>
  <si>
    <t>T.Connetor Alluminum Taruntulla to Dear</t>
  </si>
  <si>
    <t>II1I106005</t>
  </si>
  <si>
    <t>T.Connetor Alluminum Taruntulla to Panther</t>
  </si>
  <si>
    <t>T.connector Allumunum Dear to Taruntulla</t>
  </si>
  <si>
    <t>II1I108001</t>
  </si>
  <si>
    <t>T. connector Alluminum Dear to Dear</t>
  </si>
  <si>
    <t>T.connector Allumunum Panther to Dear</t>
  </si>
  <si>
    <t>T.connector Alluminum  Panther/truntulla</t>
  </si>
  <si>
    <t>T.connector Alluminum Dog to LAS</t>
  </si>
  <si>
    <t>T.connector Alluminum Dog to Panther</t>
  </si>
  <si>
    <t>T.connector Alluminum for LAS</t>
  </si>
  <si>
    <t>T.connector Alluminum for 132kv Isolator( A type)</t>
  </si>
  <si>
    <t>T.connector Alluminum for 132kv Isolator( B type)</t>
  </si>
  <si>
    <t>T.connector Alluminum Biomatalic for 33kv PT</t>
  </si>
  <si>
    <t>II0I002005</t>
  </si>
  <si>
    <t>P.G Clamp truntulla to panther</t>
  </si>
  <si>
    <t>II0I002001</t>
  </si>
  <si>
    <t>P.G Clamp truntulla to taruntulla</t>
  </si>
  <si>
    <t>connector Biomatalic for Dear/LAS</t>
  </si>
  <si>
    <t>Connetor Dear terminal 30X80</t>
  </si>
  <si>
    <t>Connetor Allu. Ally o/s</t>
  </si>
  <si>
    <t>Clamp &amp; 33kv line maerials</t>
  </si>
  <si>
    <t>Clamp dead end 16 unit 220kv 120 sqmm sp.condutor</t>
  </si>
  <si>
    <t>Clamp dead end for sp.conductor</t>
  </si>
  <si>
    <t>Clamp sp. For 132kv Dear/panther</t>
  </si>
  <si>
    <t>Clamp dead end for Dear</t>
  </si>
  <si>
    <t>Clamp suspension for truntulla conductor</t>
  </si>
  <si>
    <t>Clamp 33kv LAS</t>
  </si>
  <si>
    <t>Clamp 33kv T/F End for panther</t>
  </si>
  <si>
    <t xml:space="preserve">Clamp 37.5kv LAS </t>
  </si>
  <si>
    <t>Clamp 33kv isolator</t>
  </si>
  <si>
    <t>Clamp post insulator 37.5kv LAS</t>
  </si>
  <si>
    <t>Clamp T type Biomatalic 30X2 panther</t>
  </si>
  <si>
    <t>Spair of 11kv switch gear 200-100-5-600-300Amp bhel make sd-198</t>
  </si>
  <si>
    <t>JJ6J601012</t>
  </si>
  <si>
    <t xml:space="preserve">Contact moving </t>
  </si>
  <si>
    <t>Gaskit B 6400/10-1</t>
  </si>
  <si>
    <t>Gaskit B 6400/10-2</t>
  </si>
  <si>
    <t>Gaskit B 6400/10-3</t>
  </si>
  <si>
    <t>Gaskit B6400/10-4</t>
  </si>
  <si>
    <t>JJ6J601014</t>
  </si>
  <si>
    <t>Gaskit holder LV fuse PT</t>
  </si>
  <si>
    <t>JJ6J601015</t>
  </si>
  <si>
    <t>Pocker B 94012017-2</t>
  </si>
  <si>
    <t>JJ6J601016</t>
  </si>
  <si>
    <t>Resistant spring 9400-56-1</t>
  </si>
  <si>
    <t>JJ6J601017</t>
  </si>
  <si>
    <t>Rose contact adopter</t>
  </si>
  <si>
    <t>JJ6J601018</t>
  </si>
  <si>
    <t>Spring for proft shaft</t>
  </si>
  <si>
    <t xml:space="preserve">Spair of 11kv switch gear type bvb-3 bhel make </t>
  </si>
  <si>
    <t>JJ6J601019</t>
  </si>
  <si>
    <t xml:space="preserve">Cross jet pot </t>
  </si>
  <si>
    <t>JJ6J601020</t>
  </si>
  <si>
    <t>Coil over current</t>
  </si>
  <si>
    <t>Contact moving</t>
  </si>
  <si>
    <t>JJ6J601022</t>
  </si>
  <si>
    <t>Socket assembly</t>
  </si>
  <si>
    <t>Spair part of 11kv ocb bicco make</t>
  </si>
  <si>
    <t>JJ6J601035</t>
  </si>
  <si>
    <t>Triping plate assembly with priver leaves</t>
  </si>
  <si>
    <t>JJ6J601036</t>
  </si>
  <si>
    <t>Insulator copper Busbar</t>
  </si>
  <si>
    <t>JJ6J601037</t>
  </si>
  <si>
    <t>Buffer spring</t>
  </si>
  <si>
    <t>JJ6J601038</t>
  </si>
  <si>
    <t>Trip bridge assembly</t>
  </si>
  <si>
    <t>JJ6J601039</t>
  </si>
  <si>
    <t>Angus roller shack block</t>
  </si>
  <si>
    <t>JJ6J601040</t>
  </si>
  <si>
    <t>Expoty Gross jet pot</t>
  </si>
  <si>
    <t>JJ6J601041</t>
  </si>
  <si>
    <t>Fuse time limit</t>
  </si>
  <si>
    <t>JJ6J601042</t>
  </si>
  <si>
    <t>Finger contact sping for Rose contact</t>
  </si>
  <si>
    <t>JJ6J601010</t>
  </si>
  <si>
    <t>Trolly bushing made of Epoxy</t>
  </si>
  <si>
    <t>Femal main contact&amp;alimated finger contact for 800 Amp pdb ocb bicco</t>
  </si>
  <si>
    <t>Pair</t>
  </si>
  <si>
    <t xml:space="preserve">11kv 350mva 120A incoming OCB type PD/BC for 11kv ocb bicco make </t>
  </si>
  <si>
    <t>Amp meter 6"dia0-110 Amp for 11kv Bicco make</t>
  </si>
  <si>
    <t>JJ6J601004</t>
  </si>
  <si>
    <t>Alluminum chamber for 11kv OCB Bico make</t>
  </si>
  <si>
    <t>JJ6J601045</t>
  </si>
  <si>
    <t>Check alarm relay</t>
  </si>
  <si>
    <t>11kv single core single ratio-12-05VA 400/5A C.T</t>
  </si>
  <si>
    <t>JJ6J601005</t>
  </si>
  <si>
    <t>Gear chain for 11kv Bicco make OCB</t>
  </si>
  <si>
    <t>JJ6J601006</t>
  </si>
  <si>
    <t>11kv bushing insulator suitable Bicco make OCB (1No broken)</t>
  </si>
  <si>
    <t>JJ6J601007</t>
  </si>
  <si>
    <t>Brass Nut for jack 11kv Bicco OCB</t>
  </si>
  <si>
    <t>JJ6J601046</t>
  </si>
  <si>
    <t>Spout contact made of brass suitable copper with busbar</t>
  </si>
  <si>
    <t>11kv single core core CT C-12, 5MVA 800/5</t>
  </si>
  <si>
    <t>11kv C.T single core ratio 1200/5A</t>
  </si>
  <si>
    <t>12ooAmp Resion casted spout assembly w/o shutter adoptor with link machanosum front &amp;rear</t>
  </si>
  <si>
    <t>11kv PT o/u</t>
  </si>
  <si>
    <t>Set moving contact for 1200Amp pdb/pc consisting of 3no u shap moving contact 36no fixed arking laminated finger with spring nut&amp;bolt</t>
  </si>
  <si>
    <t>JJ6J601047</t>
  </si>
  <si>
    <t>Female contact w/o Nut 11kv 250mva switch Gear bocco make</t>
  </si>
  <si>
    <t>JJ6J601048</t>
  </si>
  <si>
    <t>Connecting with Nut for 11kv 250mva switch Gear Bicco make</t>
  </si>
  <si>
    <t>Paper seprater</t>
  </si>
  <si>
    <t>VV4V306009</t>
  </si>
  <si>
    <t>11kv c.t ratio 100-5-0-5</t>
  </si>
  <si>
    <t>VV4V306007</t>
  </si>
  <si>
    <t>11kv ct 200-100-5 suitable for 11kv OCB Bicco make</t>
  </si>
  <si>
    <t>Spair of isolator defrent make &amp; cap.</t>
  </si>
  <si>
    <t>132KV SMC make isolator blade</t>
  </si>
  <si>
    <t>132kv s&amp;s make isolator male&amp;femal contact</t>
  </si>
  <si>
    <t>Operating assemblly for 132kv isolator</t>
  </si>
  <si>
    <t>G.I pipe 50mm dia 2.9mtr long for 220kv Havel make isolator</t>
  </si>
  <si>
    <t>Rotary head devicefor 220/132kv HBB make isolator</t>
  </si>
  <si>
    <t>Botam operting type machnisum 6 normaly open 6 normaly closed switch with handle</t>
  </si>
  <si>
    <t>Spair part of t/f 20 mva nge make 132/33kv def make &amp; cap.</t>
  </si>
  <si>
    <t>VV1V101034</t>
  </si>
  <si>
    <t>Bushing 40MVA T/F 145kv alston make</t>
  </si>
  <si>
    <t>VV1V101038</t>
  </si>
  <si>
    <t>Bushing LV 20MVA T/F 132KV GEC make</t>
  </si>
  <si>
    <t>VV1V101040</t>
  </si>
  <si>
    <t>Bushing H.T for 132kv 12.5 MVA T/F BBC make</t>
  </si>
  <si>
    <t>Bushing LV with brass rod complete</t>
  </si>
  <si>
    <t>Bushing LT 132kv /33</t>
  </si>
  <si>
    <t>Bushing LV with metal part of 20MVA 132/33kv BB,make T/F</t>
  </si>
  <si>
    <t>VV2V202003</t>
  </si>
  <si>
    <t>Convention silica zell breather of 40/20MVA T/F</t>
  </si>
  <si>
    <t>Bushing HV w/o fexture clamp NGEF make T/F 132/33KV o/u</t>
  </si>
  <si>
    <t>HV bushing 66kv 5MVA T/F BHEL make o/u</t>
  </si>
  <si>
    <t>Vent pipe</t>
  </si>
  <si>
    <t>VV2V215005</t>
  </si>
  <si>
    <t>Equalizing pipe 1"dia</t>
  </si>
  <si>
    <t>VV2V215007</t>
  </si>
  <si>
    <t>Equalizing pipe 3/4"dia</t>
  </si>
  <si>
    <t>Buchleze relay pipe small</t>
  </si>
  <si>
    <t>Buchleze relay pipe long</t>
  </si>
  <si>
    <t>Arking horn for LV bushing</t>
  </si>
  <si>
    <t>VV2V215008</t>
  </si>
  <si>
    <t>M.S flate belt for fixing Rediater</t>
  </si>
  <si>
    <t>VV2V215009</t>
  </si>
  <si>
    <t>LV bushing ring</t>
  </si>
  <si>
    <t>Minimum oil guase</t>
  </si>
  <si>
    <t>33kv porcoline bushing complete with rod BHEL</t>
  </si>
  <si>
    <t>Bushing insulator 44kv</t>
  </si>
  <si>
    <t>Bushing of CT 800Amp</t>
  </si>
  <si>
    <t>Spair part of 132kv mocb 1250Amp 4500MVA HLD145</t>
  </si>
  <si>
    <t>Contraction extiquiser chamber</t>
  </si>
  <si>
    <t xml:space="preserve"> Spair parts of 132KV Asea make breaker</t>
  </si>
  <si>
    <t>JJ3J302009</t>
  </si>
  <si>
    <t xml:space="preserve"> Spair parts of 132KV Breaker SD209</t>
  </si>
  <si>
    <t xml:space="preserve">    Spair of 132KV Jyoti make ocb</t>
  </si>
  <si>
    <t>Set of high&amp;Low pressure pipe incomplete 12No</t>
  </si>
  <si>
    <t>Spair parts of 33kv ocb takaka make.</t>
  </si>
  <si>
    <t>JJ5J502057</t>
  </si>
  <si>
    <t>Porciline bushing</t>
  </si>
  <si>
    <t>Spair of 33kv mocb bhel make hlc-36</t>
  </si>
  <si>
    <t>JJ5J502046</t>
  </si>
  <si>
    <t xml:space="preserve">Warm wheel assebly </t>
  </si>
  <si>
    <t>JJ5J502022</t>
  </si>
  <si>
    <t>Extinguisher chamber</t>
  </si>
  <si>
    <t>JJ5J502050</t>
  </si>
  <si>
    <t>Guide block assemlly</t>
  </si>
  <si>
    <t>Pipe line Accessorise</t>
  </si>
  <si>
    <t>GI T 50x50x5mm o/u</t>
  </si>
  <si>
    <t>GI Socket 65mm dia o/u</t>
  </si>
  <si>
    <t>GI union o/u</t>
  </si>
  <si>
    <t>Ferrules all type</t>
  </si>
  <si>
    <t>Ferrules weak back 185 sqmm</t>
  </si>
  <si>
    <t>Ferules 0-75/0.50 sqmm</t>
  </si>
  <si>
    <t>Ferules back 5/300</t>
  </si>
  <si>
    <t>Ferules back 12/70sqmm</t>
  </si>
  <si>
    <t>Ferules back 21/120sqmm</t>
  </si>
  <si>
    <t>Female back 4/25sqmm</t>
  </si>
  <si>
    <t>Ferulles back 3/185sqmm</t>
  </si>
  <si>
    <t>Cable box and accessorise</t>
  </si>
  <si>
    <t>11kv Heatshing cable End jointing kit for 3X185sqmm XLPE cable indoor type</t>
  </si>
  <si>
    <t>Heat shrin cable 120sqmm power cable XLPE 11kv out door type</t>
  </si>
  <si>
    <t>Porciline Items</t>
  </si>
  <si>
    <t>Pin w type for insulator</t>
  </si>
  <si>
    <t>Meter and relay switch</t>
  </si>
  <si>
    <t xml:space="preserve">Meter off size </t>
  </si>
  <si>
    <t xml:space="preserve">Maximum circuit breaker </t>
  </si>
  <si>
    <t>Switch circiut breaker</t>
  </si>
  <si>
    <t>Underfrequency Relay</t>
  </si>
  <si>
    <t>MM0M004009</t>
  </si>
  <si>
    <t>Rellay CDG 31AC type</t>
  </si>
  <si>
    <t>MM0M006002</t>
  </si>
  <si>
    <t>Relay CDG-31</t>
  </si>
  <si>
    <t>RTLX for RPM171305 Relay</t>
  </si>
  <si>
    <t>MVAR Meter</t>
  </si>
  <si>
    <t>Lugs</t>
  </si>
  <si>
    <t>CC3C314005</t>
  </si>
  <si>
    <t>Copper lug 200A</t>
  </si>
  <si>
    <t>CC3C314004</t>
  </si>
  <si>
    <t>Copper lug 300A</t>
  </si>
  <si>
    <t>CC3C314002</t>
  </si>
  <si>
    <t>Copper lug 800A</t>
  </si>
  <si>
    <t xml:space="preserve">Earhting lug </t>
  </si>
  <si>
    <t>File</t>
  </si>
  <si>
    <t>PP1P107011</t>
  </si>
  <si>
    <t>Flate file 25mm</t>
  </si>
  <si>
    <t>PP1P107009</t>
  </si>
  <si>
    <t>Flate half round file</t>
  </si>
  <si>
    <t>File assorated</t>
  </si>
  <si>
    <t>Drill bit</t>
  </si>
  <si>
    <t>Drill bit 7/32mm</t>
  </si>
  <si>
    <t>PP1P146003</t>
  </si>
  <si>
    <t>Drill bit 15/16mm</t>
  </si>
  <si>
    <t>PP1P146005</t>
  </si>
  <si>
    <t>Drill bit 11/16mm</t>
  </si>
  <si>
    <t>PP1P146008</t>
  </si>
  <si>
    <t>Drill bit o/s</t>
  </si>
  <si>
    <t>Drill bit 9/16mm</t>
  </si>
  <si>
    <t>PP1P146007</t>
  </si>
  <si>
    <t>Drill bit 5/16mm</t>
  </si>
  <si>
    <t>Transformer oil &amp; drums</t>
  </si>
  <si>
    <t>Empty T/F oil drum</t>
  </si>
  <si>
    <t>Empty T/F oil drum 72Gal cap</t>
  </si>
  <si>
    <t xml:space="preserve">  Rops &amp; Wires</t>
  </si>
  <si>
    <t>GI  wire 8no</t>
  </si>
  <si>
    <t>GI  wire 6no</t>
  </si>
  <si>
    <t>GI wire</t>
  </si>
  <si>
    <t>Earth wire accessorise</t>
  </si>
  <si>
    <t>Counter poise earth set 7/10SWG earth wire with terminal leaf nut bolt</t>
  </si>
  <si>
    <t>Counter poise earthing o/u dismantled</t>
  </si>
  <si>
    <t>Vibration damper E/W 7/9SWG o/u dismantled</t>
  </si>
  <si>
    <t>II5I504009</t>
  </si>
  <si>
    <t>Suspension fitting 7/9 E/W</t>
  </si>
  <si>
    <t>II5I504010</t>
  </si>
  <si>
    <t>Suspension fitting 7/10 E/W</t>
  </si>
  <si>
    <t>Conductor</t>
  </si>
  <si>
    <t>AA0A002001</t>
  </si>
  <si>
    <t>ACSR Moose conductor</t>
  </si>
  <si>
    <t>ACSR Mosse conductor in small cut bits</t>
  </si>
  <si>
    <t>ACSR Dog conductor o/u dismantled</t>
  </si>
  <si>
    <t xml:space="preserve"> </t>
  </si>
  <si>
    <t>ACSR SP. Panther conductor</t>
  </si>
  <si>
    <t>SP. Conductor size 12/9 wire o/u dismantled</t>
  </si>
  <si>
    <t>Cable</t>
  </si>
  <si>
    <t>L.T Cable 3.5coreX400sqmm</t>
  </si>
  <si>
    <t>CC0C001001</t>
  </si>
  <si>
    <t>Armound pvc control cable37X2.5sqmm</t>
  </si>
  <si>
    <t>CC0C001005</t>
  </si>
  <si>
    <t>Armound cable 14X2.5sqmm cut lenth</t>
  </si>
  <si>
    <t>CC0C004008</t>
  </si>
  <si>
    <t>PVC control cable Alluminum 6X10sqmm</t>
  </si>
  <si>
    <t>cable insulated 11kv 1.5sqmm</t>
  </si>
  <si>
    <t>PVC control cable 3X300sqmm o/u dismantled 11kv Allu. cut bits.</t>
  </si>
  <si>
    <t>PVC control cable 3x400sqmm o/u dismantled 11kv Allu.cut bits</t>
  </si>
  <si>
    <t>Misc store</t>
  </si>
  <si>
    <t>Rod GM 7"x3/4"</t>
  </si>
  <si>
    <t>Gangwall Alarm</t>
  </si>
  <si>
    <t>Brife case o/u</t>
  </si>
  <si>
    <t>Dionometer o/s</t>
  </si>
  <si>
    <t>Moter pump set Repairble</t>
  </si>
  <si>
    <t>Pump  electric 3phase o/u</t>
  </si>
  <si>
    <t>DC Moter 110v kirlosher makke</t>
  </si>
  <si>
    <t>AC Moter 3phase 400v</t>
  </si>
  <si>
    <t xml:space="preserve">Earth brass chain </t>
  </si>
  <si>
    <t>Trunbuchle huch type heavy duty</t>
  </si>
  <si>
    <t>Trunbuchle steeldully not dip Gal.20mm 70KN load</t>
  </si>
  <si>
    <t>PP0P010003</t>
  </si>
  <si>
    <t xml:space="preserve">Trunbuchale </t>
  </si>
  <si>
    <t xml:space="preserve">Steel Rack </t>
  </si>
  <si>
    <t>PP4P401001</t>
  </si>
  <si>
    <t>Steel Almira Godrej make</t>
  </si>
  <si>
    <t>PP0P021016</t>
  </si>
  <si>
    <t>Pully block single sleave</t>
  </si>
  <si>
    <t>PP0P021014</t>
  </si>
  <si>
    <t>Pully block three sleave</t>
  </si>
  <si>
    <t>PP0P021013</t>
  </si>
  <si>
    <t>Pully block four sleave</t>
  </si>
  <si>
    <t>PP1P114027</t>
  </si>
  <si>
    <t>D. sppaner</t>
  </si>
  <si>
    <t>Snatch pully block</t>
  </si>
  <si>
    <t xml:space="preserve">Pully lefting machine heavy pulling  3ton cap 5ton lefting  </t>
  </si>
  <si>
    <t xml:space="preserve"> Misc -Store obsolete</t>
  </si>
  <si>
    <t>Iron Base of LA</t>
  </si>
  <si>
    <t>Ring for LA 132kv o/u</t>
  </si>
  <si>
    <t>Hydrolic jack 50Ton cap o/u Repairble</t>
  </si>
  <si>
    <t>Fitting 400kv and accessories</t>
  </si>
  <si>
    <t>Fitting double suspension for moose conductor 400kv</t>
  </si>
  <si>
    <t xml:space="preserve">Do- w/o crona ring </t>
  </si>
  <si>
    <t>Do- w/o 1No carona ring</t>
  </si>
  <si>
    <t>Fitting double tension for moose conductor 400kv line</t>
  </si>
  <si>
    <t>Fitting double tension for moose conductor w/o Dead end&amp; allu. Portion 400kv line inc.</t>
  </si>
  <si>
    <t>Fitting tension for moose conductor w/o steel&amp;Allu portion</t>
  </si>
  <si>
    <t>Dead End Allu portion only ACSR moose conductor</t>
  </si>
  <si>
    <t>Dean End steel portion for moose conductor</t>
  </si>
  <si>
    <t>Cusioned spacer bundle spacer for 400kv line w/o retaring rod</t>
  </si>
  <si>
    <t>Cussioned spacer bundle spacer with Retaring Rod</t>
  </si>
  <si>
    <t>Jamper spacer for moose  400kv line</t>
  </si>
  <si>
    <t>Retaring Rod o/u 400kv line</t>
  </si>
  <si>
    <t>Carona Ring for suspension type</t>
  </si>
  <si>
    <t>II4I403002</t>
  </si>
  <si>
    <t>Carona Ring for 400kv line double suspension fitting</t>
  </si>
  <si>
    <t>II3I302001</t>
  </si>
  <si>
    <t>Repair sleave for moose conductor</t>
  </si>
  <si>
    <t>II3I303001</t>
  </si>
  <si>
    <t>Vibration damper</t>
  </si>
  <si>
    <t>Armound Rod for moose conductor</t>
  </si>
  <si>
    <t>Arival Roller  for 400kv line cycle</t>
  </si>
  <si>
    <t>Bridge with coupling lader</t>
  </si>
  <si>
    <t>Drum coupling Divice with jack for moose conductor</t>
  </si>
  <si>
    <t>Jack for lefting conductor drum</t>
  </si>
  <si>
    <t>Arival Roller twin for 400kv line</t>
  </si>
  <si>
    <t>Joint mid spair for moose w/o steel portion 400kv line</t>
  </si>
  <si>
    <t>Carona Ring for single suspension fitting for ACSR conductor repairble.</t>
  </si>
  <si>
    <t>Fitting 220/132kv and accessories</t>
  </si>
  <si>
    <t>Fitting single suspension 220kv 13unit for ACSR Dear</t>
  </si>
  <si>
    <t>Fitting single suspension for ACSR Zebra conductor incomplete.</t>
  </si>
  <si>
    <t>II5I501004</t>
  </si>
  <si>
    <t>Fitting tension for ACSR Zebra conductor</t>
  </si>
  <si>
    <t>Fitting double suspension 220kv 15unit..</t>
  </si>
  <si>
    <t>Fitting single tension 220kv 16unit w/o dead end Allu.</t>
  </si>
  <si>
    <t>Fitting double tension 220kv 16unit 120sqmm sp.cond.</t>
  </si>
  <si>
    <t>Fitting double suspension 9unit for 120sqmm sp.cond.</t>
  </si>
  <si>
    <t>Fitting double suspension 132kv 52sqmm sp. Conductor</t>
  </si>
  <si>
    <t>Fitting suspension 132kv 8unit for sp.conductor panther</t>
  </si>
  <si>
    <t>Fitting double tension 132kv 10unit 120sqmm sp. Cond.</t>
  </si>
  <si>
    <t>Fitting double 132kv 10unit 52sqmm sp. Conductor</t>
  </si>
  <si>
    <t>II5I505005</t>
  </si>
  <si>
    <t>Fitting double suspension panther</t>
  </si>
  <si>
    <t>Joint mid spair for dear w/o steel portion</t>
  </si>
  <si>
    <t>Joint mid spair for ACSR zebra conductor allu.</t>
  </si>
  <si>
    <t>Joint mid spair for panther conductor w/o steel portion</t>
  </si>
  <si>
    <t>Repar sleave for dear</t>
  </si>
  <si>
    <t>Repair sleave for zebra conductor</t>
  </si>
  <si>
    <t>Repair sleave o/s</t>
  </si>
  <si>
    <t>sleave for dog/Raccom conductor</t>
  </si>
  <si>
    <t>II3I303003</t>
  </si>
  <si>
    <t>Vibration damper for ACSR Zebra conductor</t>
  </si>
  <si>
    <t xml:space="preserve">Vibration damper </t>
  </si>
  <si>
    <t>Vibration damper for 66kv line o/u dismanrled</t>
  </si>
  <si>
    <t>II3I305002</t>
  </si>
  <si>
    <t>Armound Rod for dear conductor</t>
  </si>
  <si>
    <t>Socket claves</t>
  </si>
  <si>
    <t>Danger plate 132kv line</t>
  </si>
  <si>
    <t>Anti clamping device for 132kv line</t>
  </si>
  <si>
    <t>Hunger fullthread with nut one side bolted</t>
  </si>
  <si>
    <t>PP0P006001</t>
  </si>
  <si>
    <t>Die set for ACSR Moose Allu.</t>
  </si>
  <si>
    <t>PP0P006002</t>
  </si>
  <si>
    <t>Die set for ACSR Moose steel</t>
  </si>
  <si>
    <t>PP0P006005</t>
  </si>
  <si>
    <t>Die set ACSR Zebra Allu.</t>
  </si>
  <si>
    <t>PP0P006006</t>
  </si>
  <si>
    <t>Die set ACSR Zebra steel</t>
  </si>
  <si>
    <t>PP0P006011</t>
  </si>
  <si>
    <t>Die set earth wire 7/10SWG</t>
  </si>
  <si>
    <t>PP0P006012</t>
  </si>
  <si>
    <t>Die set earth wire 7/9SWG</t>
  </si>
  <si>
    <t>PPOP001013</t>
  </si>
  <si>
    <t>Come along clamp E/W 7/10SWG</t>
  </si>
  <si>
    <t>PP0P006013</t>
  </si>
  <si>
    <t>Jointing die for Raccom conductor</t>
  </si>
  <si>
    <t>Dead End body4101</t>
  </si>
  <si>
    <t>Dead end joint</t>
  </si>
  <si>
    <t>Roller Alluminum</t>
  </si>
  <si>
    <t>PP0P002003</t>
  </si>
  <si>
    <t>Roller ground for panther</t>
  </si>
  <si>
    <t>PP1P138011</t>
  </si>
  <si>
    <t>Jack for template</t>
  </si>
  <si>
    <t>Hunger for 132kv line</t>
  </si>
  <si>
    <t>Arking Horn for 132kv line</t>
  </si>
  <si>
    <t>Damaged &amp; Unserviceable Items</t>
  </si>
  <si>
    <t>Fixed contact 132kv EMC make isolator u/s</t>
  </si>
  <si>
    <t>33kv ct o/u dis obsolete unserviceable</t>
  </si>
  <si>
    <t xml:space="preserve">33kv CT brunt /damaged </t>
  </si>
  <si>
    <t>33kkv cb damaged scrap incomplete</t>
  </si>
  <si>
    <t>132KV Circuit breaker damaged,incomplete scrap</t>
  </si>
  <si>
    <t>Tower part  o/ u dismantled Scrap.</t>
  </si>
  <si>
    <t>Earth wire scrap</t>
  </si>
  <si>
    <t>M.S Tower part scrap</t>
  </si>
  <si>
    <t>HTLS Conductor Scrap</t>
  </si>
  <si>
    <t>Dog conductor scrap</t>
  </si>
  <si>
    <t>Zebra conductor scrap</t>
  </si>
  <si>
    <t>Panther conductor scrap</t>
  </si>
  <si>
    <t>Total(in Rs)</t>
  </si>
  <si>
    <t xml:space="preserve"> Grand Total(in Rs)</t>
  </si>
  <si>
    <t>INVETORY</t>
  </si>
  <si>
    <t xml:space="preserve"> 220 KV O&amp;M Roorkee</t>
  </si>
  <si>
    <t>132 kv s/s Manglore</t>
  </si>
  <si>
    <t>Month</t>
  </si>
  <si>
    <t>Non-moving</t>
  </si>
  <si>
    <t>SURVEY YEAR</t>
  </si>
  <si>
    <t>.    SURVEY YEAR 2021-22</t>
  </si>
  <si>
    <t xml:space="preserve"> PERPOSED. .    SURVEY YEAR 2023-24</t>
  </si>
  <si>
    <t>S.NO.</t>
  </si>
  <si>
    <t>Unit Rate in Rs</t>
  </si>
  <si>
    <t>Oty</t>
  </si>
  <si>
    <t>TT1T101029</t>
  </si>
  <si>
    <t>Log Sheet Manglore</t>
  </si>
  <si>
    <t>T/F clamp Arava make for Zebra</t>
  </si>
  <si>
    <t>Bolted type tension fitting for panther</t>
  </si>
  <si>
    <t>II5I501010</t>
  </si>
  <si>
    <t>Earth wire tension fitting</t>
  </si>
  <si>
    <t>Repair sleev for Panther conductor</t>
  </si>
  <si>
    <t>II3I301004</t>
  </si>
  <si>
    <t>Midspan Joint for panther conductor</t>
  </si>
  <si>
    <t>II3I301009</t>
  </si>
  <si>
    <t>Midspan Joint for earth wire</t>
  </si>
  <si>
    <t>MM3M303006</t>
  </si>
  <si>
    <t>Digital AC Amp. Meter Range 0-500 A</t>
  </si>
  <si>
    <t>Digital Volt Meter Range 0-150 KV</t>
  </si>
  <si>
    <t>MM3M304006</t>
  </si>
  <si>
    <t>Digital MW Meter 3 Ph. 4 Wire CTR 800/400/1, PTR 132KV/√3 /110/√3</t>
  </si>
  <si>
    <t>Ring type 200/100-5 Amp, LT CTs</t>
  </si>
  <si>
    <t>VV2V204001</t>
  </si>
  <si>
    <t xml:space="preserve">Transformer oil </t>
  </si>
  <si>
    <t>Kltrs.</t>
  </si>
  <si>
    <t>MM3M304009</t>
  </si>
  <si>
    <t>Dg.MW Meter 100-0-100 MW ,400/1 O/U Dismantled</t>
  </si>
  <si>
    <t>MM3M305008</t>
  </si>
  <si>
    <t>Dg.MVAR Meter 100-0-100 MW ,400/1 O/U Dismantled</t>
  </si>
  <si>
    <t>VV6V505002</t>
  </si>
  <si>
    <t>36/110 Potential Transformer</t>
  </si>
  <si>
    <t xml:space="preserve">ACSR Zebra Conductor </t>
  </si>
  <si>
    <t>Mtrs.</t>
  </si>
  <si>
    <t>AA0A001001</t>
  </si>
  <si>
    <t>Tarantula Conductor in Cut Bite O/U</t>
  </si>
  <si>
    <t>Plastic Seal</t>
  </si>
  <si>
    <t xml:space="preserve">145 KV CT old &amp; used dismantle </t>
  </si>
  <si>
    <t xml:space="preserve">132 KV CT old &amp; used dismantle </t>
  </si>
  <si>
    <t>VV5V406006</t>
  </si>
  <si>
    <t>CT/PT Junction Box of Epoxy Type Size 410*310*150 mm.</t>
  </si>
  <si>
    <t>MM3M303007</t>
  </si>
  <si>
    <t>Digital AC AMP Meter  Range 0-400 AC CTR 400/1 Amp 110 V DC  Size 96*96 mm</t>
  </si>
  <si>
    <t>Digital VOLT Meter  Range 0-36 KV PTR-33 KV /√3/110/√3 AC  Aux .Supply 110 V DC  Size 96*96 mm</t>
  </si>
  <si>
    <t>Digital VOLT Meter  Range 0-500 Volt DC  Size 96*96 mm</t>
  </si>
  <si>
    <t>Vibration Damper(Receive form HTLS Project)</t>
  </si>
  <si>
    <t xml:space="preserve">Repair Sleeve(Receive form HTLS Project) </t>
  </si>
  <si>
    <t>VV5V407017</t>
  </si>
  <si>
    <t>33 KV Aluminum Alloy CT Clamp for TwinZebra</t>
  </si>
  <si>
    <t>Latice Structure Galavonized Steel</t>
  </si>
  <si>
    <t>36 kv PT 33 KV/110 V,Out Door Type Single Phase Accuracy Class 0.2 ,3 Core</t>
  </si>
  <si>
    <t>O/U Dismantled 33kv CT 400/1 Amp</t>
  </si>
  <si>
    <t>PVC Control Cable 10 Core 2.5 sq.mm O/U Dismantled in Cut Length  (Receive Back)</t>
  </si>
  <si>
    <t>Compresion Type Mid Span Joint for panther Cond.</t>
  </si>
  <si>
    <t>CC0C001013</t>
  </si>
  <si>
    <t>Control cable 6*2.5  Sq. mm</t>
  </si>
  <si>
    <t>Km.</t>
  </si>
  <si>
    <t>33 Kv Aluminium Alloy Isolator Clamp Suitable for Twin Zebra Conductor</t>
  </si>
  <si>
    <t>PVC Control Cable 6 Core 2.5 sq.mm O/U Dismantled in Cut Length  (Receive Back)</t>
  </si>
  <si>
    <t>AA0A002005</t>
  </si>
  <si>
    <t>ACSR Panther Conductor (Receive back from gold Plus Material)</t>
  </si>
  <si>
    <t>SS6S611008</t>
  </si>
  <si>
    <t>HRC FUSE  04 Amp .NS TYPE 415 Volt 80 KA.</t>
  </si>
  <si>
    <t>SS6S611006</t>
  </si>
  <si>
    <t>HRC FUSE  06 Amp .NS TYPE 415 Volt 80 KA.</t>
  </si>
  <si>
    <t>33kv Aluminium Alloy Isolator Clamp Suitable For Twin Zebra Conductor</t>
  </si>
  <si>
    <t>SS5S501015</t>
  </si>
  <si>
    <t>132 kv Aluminium Alloy Isolator Clamp Suitable For ACSR Zebra Conductor</t>
  </si>
  <si>
    <t>33 KV CT old &amp; used dismantle  400/200/1 (Recive Back)</t>
  </si>
  <si>
    <t>HPSV CU Ballast 250 W,250 V Bajaj Make.</t>
  </si>
  <si>
    <t>HPSV Lamp 250 W,250 V Bajaj Make.</t>
  </si>
  <si>
    <t>Condenser 250 V ,10 M,AC</t>
  </si>
  <si>
    <t>Ignitor 250 V,250 W</t>
  </si>
  <si>
    <t>Elctrical/Electronic Contact Spray 400 ml</t>
  </si>
  <si>
    <t>Element for Distil water plant(2000 watt)</t>
  </si>
  <si>
    <t>33 KV Aluminium Alloy Isolator Clamp Suitable for Twin Panther Conductor</t>
  </si>
  <si>
    <t>33 KV Aluminium Alloy P.G. Clamp  3 Bolted Suitable for ACSR Panther Conductor</t>
  </si>
  <si>
    <t>33 KV Aluminium Alloy CT Conector dia 20 mm Suitable for ACSR Panther Conductor</t>
  </si>
  <si>
    <t>33 KV Aluminium Alloy Isolator Clamp Suitable for ACSR Tarantula Conductor</t>
  </si>
  <si>
    <t>Tripping coil 110 Volt DC &amp;43.8 Ohm for 33 kv BHEL Make VCB.</t>
  </si>
  <si>
    <t>CT Terminal Connector Suitable for ACSR Zebra Conductor</t>
  </si>
  <si>
    <t>132 kv Aluminium Alloy Isolator Clamp Suitable for ACSR Zebra Conductor</t>
  </si>
  <si>
    <t>T-connector Zebra to Zebra</t>
  </si>
  <si>
    <t>132 kv Aluminium AlloyC.B.Clamp Suitable for ACSR Zebra Conductor</t>
  </si>
  <si>
    <t>P.G. Clamp Zebra to Zebra</t>
  </si>
  <si>
    <t>40MVA T/F LT Bushing clamp.for Twin Zebra</t>
  </si>
  <si>
    <t>33 kv Aluminium Alloy CT Clamp for Twin Zebra</t>
  </si>
  <si>
    <t>33 kv Aluminium Alloy VCB Clamp suitable for Twin Zebra</t>
  </si>
  <si>
    <t>33 kv Aluminium Alloy Isolator Clamp Suitablefor Twin Zebra</t>
  </si>
  <si>
    <t>33 kvAluminium Alloy  Isolator Clamp  for Tarantula Conductor</t>
  </si>
  <si>
    <t>T-connector Tarantula to Panther.</t>
  </si>
  <si>
    <t>P.G.ClampTarantulla to Trantulla conductor.</t>
  </si>
  <si>
    <t>P.G.Clamp Panther to Panther</t>
  </si>
  <si>
    <t>33 kv Aluminium Alloy Isolator Clamp Suitablefor Twin Panther conductor.</t>
  </si>
  <si>
    <t>33 kv Aluminium Alloy Isolator Clamp Suitablefor Panther conductor.</t>
  </si>
  <si>
    <t>33 kv Aluminium Alloy VCB Clamp Suitablefor  ACSR Panther conductor.</t>
  </si>
  <si>
    <t>33 KV CT Connector Dia 23 mm Suitable for  ACSR Panther conductor of Aluminium Alloy</t>
  </si>
  <si>
    <t>33 KV CT Connector Dia 20 mm Suitable for  ACSR Panther conductor of Aluminium Alloy</t>
  </si>
  <si>
    <t>33 KV CT Connector Dia 18 mm Suitable for  ACSR Panther conductor of Aluminium Alloy</t>
  </si>
  <si>
    <t>33KV 400/200/1Amp,3 Core Current Transformer</t>
  </si>
  <si>
    <t>33KV isolator With Out E/S 12Amp</t>
  </si>
  <si>
    <t>Silica gel blue crystal in size 6-8mm</t>
  </si>
  <si>
    <t>kg.</t>
  </si>
  <si>
    <t>Anchor Bolt 40 mm Φ</t>
  </si>
  <si>
    <t>Bolted type tension fitting Dismantled for Tarantula to Tarantula cond. O/U</t>
  </si>
  <si>
    <t>II1I106001</t>
  </si>
  <si>
    <t>T Clamp for Tarantula to Tarantula cond. O/U</t>
  </si>
  <si>
    <t>T/F Bushing Clamp  for Tarantula to Tarantula cond. O/U</t>
  </si>
  <si>
    <t>CT Clamp for Tarantula to Tarantula cond. O/U</t>
  </si>
  <si>
    <t>II2I204001</t>
  </si>
  <si>
    <t>CB Clamp for Tarantula to Tarantula cond. O/U</t>
  </si>
  <si>
    <t>II0I009001</t>
  </si>
  <si>
    <t>PG Clamp Dog.to Dog.</t>
  </si>
  <si>
    <t>ACSR Dog Conductor</t>
  </si>
  <si>
    <t>CC3C308009</t>
  </si>
  <si>
    <t>11kv O/D termination kit 3*70 sq.mm</t>
  </si>
  <si>
    <t>CC3C308007</t>
  </si>
  <si>
    <t>11kv O/D termination kit 3*120 sq.mm</t>
  </si>
  <si>
    <t>Top Chanel</t>
  </si>
  <si>
    <t>Cross arm holding Clamp</t>
  </si>
  <si>
    <t>Brasing Clamp</t>
  </si>
  <si>
    <t>Energy Meter O/U Dismantled Secure make</t>
  </si>
  <si>
    <t xml:space="preserve">Energy Meter O/U Dismantled L&amp;T </t>
  </si>
  <si>
    <t>II0I001007</t>
  </si>
  <si>
    <t>70 KN Disc InsulatorO/U Dismantled</t>
  </si>
  <si>
    <t>II0I001005</t>
  </si>
  <si>
    <t>120 KN Disc InsulatorO/U Dismantled</t>
  </si>
  <si>
    <t>Analog type MW Meter (O/U) Dismantle</t>
  </si>
  <si>
    <t>Analog type MVAR Meter (O/U) Dismantle</t>
  </si>
  <si>
    <t>Energy Meter O/U Dismantled Obsolate (secure Make)</t>
  </si>
  <si>
    <t>Energy Meter O/U Dismantled Obsolate (L&amp;T Make)</t>
  </si>
  <si>
    <t>33 kv  Defective CT 400/200/1  (o/u) dismantle Obsolate</t>
  </si>
  <si>
    <t>II0I006003</t>
  </si>
  <si>
    <t>PG Clamp panther to Dog.(Previous Unit)</t>
  </si>
  <si>
    <t>2018-19</t>
  </si>
  <si>
    <t>PG Clamp panther to Dog.(Final Unit)</t>
  </si>
  <si>
    <t>ACSR panther Conductor in Scarp in Pieces.</t>
  </si>
  <si>
    <t>KG</t>
  </si>
  <si>
    <t>19.52 KG 2020-</t>
  </si>
  <si>
    <t>162.82 KG 2022-23</t>
  </si>
  <si>
    <t>All Aluminum Tarantula Conductor in Scarp</t>
  </si>
  <si>
    <t>Alu. Alloy Clamp Scarp</t>
  </si>
  <si>
    <t>16 KG.2018-19</t>
  </si>
  <si>
    <t>33 KG.2022-23</t>
  </si>
  <si>
    <t>ACSR Panther Conductor O/U Dismantled  Cut &amp; Bite Length in Scarp</t>
  </si>
  <si>
    <t>2022-23</t>
  </si>
  <si>
    <t>ACSR Wolf Conductor O/U Dismantled  Cut &amp; Bite Length in Scarp</t>
  </si>
  <si>
    <t>Hard were Fittings O/U Dismantled in Scarp</t>
  </si>
  <si>
    <t>36 kv CT 800/400/1 Brusted &amp; Damaged</t>
  </si>
  <si>
    <t>ACSR Wolf Conductor O/U Dismantled</t>
  </si>
  <si>
    <t>ACSR Wolf Conductor O/U Dismantled(Final Unit)</t>
  </si>
  <si>
    <t>KG.</t>
  </si>
  <si>
    <t>G I Angle Scarp.</t>
  </si>
  <si>
    <t>Brunt &amp; Damaged 33 kv PT (M S Portion Only)</t>
  </si>
  <si>
    <t>MM0M004006</t>
  </si>
  <si>
    <t>O/U Dismantled Defectiv  Rex 521 Numerical Realy as Srap.</t>
  </si>
  <si>
    <t>2 NO.2020</t>
  </si>
  <si>
    <t>2 NO.2022-23</t>
  </si>
  <si>
    <t>2 NO.2023-24</t>
  </si>
  <si>
    <t>MM0M004005</t>
  </si>
  <si>
    <t>O/C,E/F,IDMT Relay O/U Dismanlted obsolate as scarp</t>
  </si>
  <si>
    <t>8 NO.2020</t>
  </si>
  <si>
    <t>2NO.2022-23</t>
  </si>
  <si>
    <t>GI SCRAP (Invoice  from Mr.Sumit J.E )</t>
  </si>
  <si>
    <t>CT/CVT Junction Box OLD&amp; Used Dismanteld in Scrap.</t>
  </si>
  <si>
    <t>ACSR ZEBRA Conductor in Scarp in Pieces.</t>
  </si>
  <si>
    <t>HTLS Conductor Including Corbon Rod O/U Dismantled Cut &amp; Bite Length in Scarp</t>
  </si>
  <si>
    <t>MM0M002009</t>
  </si>
  <si>
    <t>O/U Dismantled Defective Numerical Tranformer deffrintial protection Realy as Scrap.</t>
  </si>
  <si>
    <t>O/U Dismantled Energy Meter Box in Scrap</t>
  </si>
  <si>
    <t>Control cable 2.5*4 core O/U Dismanted  cut &amp; bite in length in scrap(received back)</t>
  </si>
  <si>
    <t>70 KN Silicon Insulator HTLS O/U Dismantled Diffective &amp; damaged as scrap</t>
  </si>
  <si>
    <t>Control cable 2.5*6 core O/U Dismanted cut &amp; bite in length in scrap(received back)</t>
  </si>
  <si>
    <t>33kv Breaker Bursted &amp; Damaged in Scarp incomplite</t>
  </si>
  <si>
    <t>33kv CT Bursted &amp; Damaged in Scrap</t>
  </si>
  <si>
    <t>Numerical Distance Protection Relay O/U Dismantled Defective as Scrap (ABB Make) REL511</t>
  </si>
  <si>
    <t>CT/PT Junction Box OLD&amp; Used Dismanteld in Scrap.</t>
  </si>
  <si>
    <t>Rejected/damaged Fire Extinguser  as Scrap(receive Back)</t>
  </si>
  <si>
    <t>2023-24</t>
  </si>
  <si>
    <t>33kv Breaker Bursted &amp; Damaged in Scarp incomplite ABB Make</t>
  </si>
  <si>
    <t>Empty Oil Drum (O/U)as Scrap</t>
  </si>
  <si>
    <t>Dead end clamp HTLS</t>
  </si>
  <si>
    <t>Digital MVAR meter,110V DC Class 0.5</t>
  </si>
  <si>
    <t>Digital Volt meter ,110V Class 0.5</t>
  </si>
  <si>
    <t>Old &amp; Used 33KV circuit Breakers</t>
  </si>
  <si>
    <t>boltless C type wedge connectors suitable for ACSR panther to panther conductor with stopper  having current carrying capacity 800Amp .</t>
  </si>
  <si>
    <t>boltless C type wedge connector suitable for ACSR Zebra to panther conductor with stopper having current carrying capacity 1400Amp.</t>
  </si>
  <si>
    <t xml:space="preserve"> boltless C type wedge connector suitable for ACSR Zebra to Zebra conductor with stopper having current carrying capacity 1400Amp.</t>
  </si>
  <si>
    <t xml:space="preserve">  boltless CT connectors suitable for panther to panther conductor wedge clamp ,CT stud size 32-38mm current carrying capacity 800Amp.</t>
  </si>
  <si>
    <t xml:space="preserve"> Electrical/Electronic Contact Spray 500 ml.equipped with Extention tube for hard to reach area.Fast evaporating suited for Electrical/Electronic device to remove grease,dirt,oil,flux and other contaminates,non flammable &amp;safe.</t>
  </si>
  <si>
    <t xml:space="preserve">  Element for Distil Water Plant(2500 watt/250 volt)for making of distil water for battery</t>
  </si>
  <si>
    <t>Petrolium Jelly</t>
  </si>
  <si>
    <t xml:space="preserve">Tripping Coil, 110 Volt DC &amp; 43.8 Ohm Suitable for 33 KVBHEL Make VCB </t>
  </si>
  <si>
    <t xml:space="preserve">Copper Bond.having dia 12mm having Length 500 mm with Cu Lug </t>
  </si>
  <si>
    <t>Earth wire</t>
  </si>
  <si>
    <t>ABC Type tower part including stub,cleat (uncomplete)</t>
  </si>
  <si>
    <t>MT.</t>
  </si>
  <si>
    <t>ACSR Moose Conductor</t>
  </si>
  <si>
    <t>mtr.</t>
  </si>
  <si>
    <t>Old and used defective Diffrential relay</t>
  </si>
  <si>
    <t>40 MVA Transformer LT Bushing clamp for Twin Tarantula Conductor1250 Amp Current Caring Capacity Standred Size &amp; Weight Approx 4.0 Kg of Aluminium alloy</t>
  </si>
  <si>
    <t>33 KV PG Clamp Tarantula to Tarantula Conductor 1250 Amp Current Caring Capacity 3 bolted, Standred Size &amp; Weight Approx 2.0 Kg of Aluminium alloy</t>
  </si>
  <si>
    <t>33 KV Isolator Clamp for Twin Tarantula Conductor1250 Amp Current Caring Capacity Standred Size &amp; Weight Approx 1.5 Kg of Aluminium alloy</t>
  </si>
  <si>
    <t>33 KV CT Clamp for Twin Tarantula Conductor1250 Amp Current Caring Capacity Standred Size &amp; Weight Approx 2.0 Kg of Aluminium alloy</t>
  </si>
  <si>
    <t>33 KV Circuit Breaker Clamp for Twin Tarantula Conductor1250 Amp Current Caring Capacity Standred Size &amp; Weight Approx 2.0 Kg of Aluminium alloy</t>
  </si>
  <si>
    <t>33 KV T-Connector for Tarantula to Tarantula Conductor1250 Amp Current Caring Capacity Standred Size &amp; Weight Approx 1.5 Kg of Aluminium alloy</t>
  </si>
  <si>
    <t>boltless mechanical special Al-alloy "c"type wedge connectors suitable for panther to panther conductor with stopper having current carriying capacity 800Amp.</t>
  </si>
  <si>
    <t xml:space="preserve"> boltless mechanical special Al-alloy "c"type wedge connectors suitable for Zebra to Zebra conductor with stopper having current carriying capacity 1400Amp.</t>
  </si>
  <si>
    <t>boltless mechanical special Al-alloy "c"type wedge connectors suitable for Zebra to panther conductor with stopper having current carriying capacity 1400Amp.</t>
  </si>
  <si>
    <t>33KV Isolator Structure O/U</t>
  </si>
  <si>
    <t>MS Flat 50x6mm</t>
  </si>
  <si>
    <t>33KV Bus Isolator Clamp for Tarntulla cond.</t>
  </si>
  <si>
    <t>Isolator connector suitable for zebra conductor with 03U grip nut 7 bolts cap-800A</t>
  </si>
  <si>
    <t>33KV Circuit Breaker pad connector for ABB Suitable for Zebra conductor with 03Nos U-grip nut 7 bolts having current carrying capicity 800Amp.</t>
  </si>
  <si>
    <t>40MVA LV side T/F Bushing block in two pices of size 90*90</t>
  </si>
  <si>
    <t xml:space="preserve">PG clamp Tarntulla to Tarntulla </t>
  </si>
  <si>
    <t xml:space="preserve">T-Clamp for Trantulla to Tarantulla conductor </t>
  </si>
  <si>
    <t>132KV 400A isolator connector for Zebra</t>
  </si>
  <si>
    <t>33KV T/F Bushing block ACSR twin Moose conductor</t>
  </si>
  <si>
    <t>33kV VCB Clamp for Twin moose</t>
  </si>
  <si>
    <t xml:space="preserve">132KV CT burnt/damaged </t>
  </si>
  <si>
    <t xml:space="preserve">33KV Circuit breaker old &amp; damaged </t>
  </si>
  <si>
    <t>NIL</t>
  </si>
  <si>
    <t>Grand Total (in Rs)</t>
  </si>
  <si>
    <t>Control Cable.O/U Dismantled Cut &amp; Bite in Length in Scrap in Various Core,(2.5 mm×2 core,2.5 mm×4 core,2.5 mm×6 core,2.5 mm×10 core)</t>
  </si>
  <si>
    <t>Name of Zone: Garhwal Zone</t>
  </si>
  <si>
    <t>Name of Circle: O&amp;M,Circle Roorkee</t>
  </si>
  <si>
    <t>Name of Division: 220kV O&amp;M,Division,Roorkee</t>
  </si>
  <si>
    <t>Name of Substation: 132kV Substation,Roorkee</t>
  </si>
  <si>
    <t>Gharwal Zone</t>
  </si>
  <si>
    <t>_</t>
  </si>
  <si>
    <t xml:space="preserve">Name of Division </t>
  </si>
  <si>
    <t>O&amp;M Civil Division Roorkee</t>
  </si>
  <si>
    <t>Name of Subdivison</t>
  </si>
  <si>
    <t>O&amp;M Civil Sub Division Roorkee</t>
  </si>
  <si>
    <t>June -2025</t>
  </si>
  <si>
    <t>S. No.</t>
  </si>
  <si>
    <t>Unit rate in Rs.</t>
  </si>
  <si>
    <t xml:space="preserve">Non - Moving </t>
  </si>
  <si>
    <t xml:space="preserve">Qty. </t>
  </si>
  <si>
    <t>Total amountn in Rs.</t>
  </si>
  <si>
    <t>Total amount in Rs.</t>
  </si>
  <si>
    <t>PP1P139006</t>
  </si>
  <si>
    <t>Jeep UTJ974 (Unservicable)</t>
  </si>
  <si>
    <t>N.A.</t>
  </si>
  <si>
    <t>Office Table Sunmica - Top 1270x750x715 mm</t>
  </si>
  <si>
    <t>Petrol Vibrator Pin Type comp. 2 H.P.</t>
  </si>
  <si>
    <t>Compression Testing Machine Hydroaulic 150 Ton  Four Piller Hand operated</t>
  </si>
  <si>
    <t>Almirah - steel 50"x30"x17" (U/S)</t>
  </si>
  <si>
    <t>Almirah - steel 1280x760x430 mm</t>
  </si>
  <si>
    <t>Almirah - steel 1230x760x430 mm</t>
  </si>
  <si>
    <t>PP1P143001</t>
  </si>
  <si>
    <t>Cash - Chest</t>
  </si>
  <si>
    <t>Petrol Vibrator Surface Type 2 H.P. (U/S)</t>
  </si>
  <si>
    <t>Cube - Mould 150x150x150 mm</t>
  </si>
  <si>
    <t>INFINITIPROBL 10901 INTLAN (U/S)</t>
  </si>
  <si>
    <t>38 CM (15) HCL Colour Monitor HCM 580 M W/M with 600 W Speaker system Audio mate (U/S)</t>
  </si>
  <si>
    <t>APC - UPSBP, 500 IVA - AVR - PSD (U/S)</t>
  </si>
  <si>
    <t>HP Laser Jet 1010 Printer with office 2003 Pro - Hindi -
media kit office 2003, Pro-Dec-Kit</t>
  </si>
  <si>
    <t>Office Steel File Rack 3'x3'x1'</t>
  </si>
  <si>
    <t>Steel Almirah 4'-1"x3'x2'-6"</t>
  </si>
  <si>
    <t>V.T. Pump (U/S)</t>
  </si>
  <si>
    <t>V.T. Pump 5 Stage (U/S)</t>
  </si>
  <si>
    <t>V.T. Pump 20 Stage (U/S)</t>
  </si>
  <si>
    <t>PP1P141003</t>
  </si>
  <si>
    <t>Submersiable Pump 10 H.P. (U/S)</t>
  </si>
  <si>
    <t>Electric Moter 17.5 H.P. (U/S)</t>
  </si>
  <si>
    <t>Electric Moter 20 H.P. (U/S)</t>
  </si>
  <si>
    <t>Electric Moter 25 H.P. (U/S)</t>
  </si>
  <si>
    <t>Steel Almirah Small size</t>
  </si>
  <si>
    <t>I.O.P. Level Machine with stand (1 No. U/S)</t>
  </si>
  <si>
    <t>Steel safe 560x450x450 mm</t>
  </si>
  <si>
    <t>M.S. Template 'PN'</t>
  </si>
  <si>
    <t>PP4P409001</t>
  </si>
  <si>
    <t>Godrej Chair P-C-H 7002 D</t>
  </si>
  <si>
    <t>PP4P408015</t>
  </si>
  <si>
    <t>Godrej Chair P-C-H 7031 w/o Arm</t>
  </si>
  <si>
    <t>A.B. Godrej Type Writer English (U/S)</t>
  </si>
  <si>
    <t>Type Writer Remangtion (U/S)</t>
  </si>
  <si>
    <t>Type Writer English Holda H.D. (U/S)</t>
  </si>
  <si>
    <t>Facit Type Writer Hindi (U/S)</t>
  </si>
  <si>
    <t>PP2P220004</t>
  </si>
  <si>
    <t xml:space="preserve">Ceilling Fan </t>
  </si>
  <si>
    <t>Bench</t>
  </si>
  <si>
    <t>PP4P410010</t>
  </si>
  <si>
    <t>Armed chair (2 No. U/S)</t>
  </si>
  <si>
    <t>PP4P424020</t>
  </si>
  <si>
    <t>Office-Table (2 No. U/S)</t>
  </si>
  <si>
    <t>Steel Almirah</t>
  </si>
  <si>
    <t>Steel Almirah (Medium) 2 No. U/S</t>
  </si>
  <si>
    <t>Steel Almirah Big (3 No. U/S)</t>
  </si>
  <si>
    <t>PP1P143011</t>
  </si>
  <si>
    <t>Steel Safe (Cash-chast)</t>
  </si>
  <si>
    <t>PP4P401022</t>
  </si>
  <si>
    <t>Wooden Almirah 6'x4' (2 No. U/S)</t>
  </si>
  <si>
    <t xml:space="preserve">Wooden Almirah  </t>
  </si>
  <si>
    <t>Drg. Cabnet</t>
  </si>
  <si>
    <t>PP4P406001</t>
  </si>
  <si>
    <t xml:space="preserve">Steel-Rack </t>
  </si>
  <si>
    <t>Gas Cylander (Petro Max) 1.8 Lit.</t>
  </si>
  <si>
    <t>Gas Cylander (Petro Max) 5 Lit.</t>
  </si>
  <si>
    <t>Computer-table (530x900) mm with
laminated board</t>
  </si>
  <si>
    <t>DD0D001010</t>
  </si>
  <si>
    <t>Desk-top computer, HCL</t>
  </si>
  <si>
    <t>DD0D004007</t>
  </si>
  <si>
    <t>TFT, Moniter38.1cm.TFT, SVGA, Digital</t>
  </si>
  <si>
    <t>DD0D005006</t>
  </si>
  <si>
    <t>Bilingual – Keyboard in English &amp; Devnagri (U/S)</t>
  </si>
  <si>
    <t>UPS 1.0 KVA Minimum VAH/68 make Uniline (U/S)</t>
  </si>
  <si>
    <t>Home U.P.S. 1400 VA Sine- Wave Luminous inverter</t>
  </si>
  <si>
    <t>Trolley for 1400VA Luminous inverter</t>
  </si>
  <si>
    <t>Multifunction printer SCX 4521 F/XTP
Serial No.8P6713ACZ801852 (U/S)</t>
  </si>
  <si>
    <t>PP1P143014</t>
  </si>
  <si>
    <t>Locks</t>
  </si>
  <si>
    <t>HP Laser jet 1020 Printer</t>
  </si>
  <si>
    <t>Sieve Set</t>
  </si>
  <si>
    <t>Weight Machine</t>
  </si>
  <si>
    <t xml:space="preserve">( Mobile Phone ) IMEI NO. 864451032623365
</t>
  </si>
  <si>
    <t>Biomatric Machine</t>
  </si>
  <si>
    <t>Air Cooler</t>
  </si>
  <si>
    <t>UPS 600VA Numeric</t>
  </si>
  <si>
    <t>Printer HP Lj 128 FW MFP</t>
  </si>
  <si>
    <t>Desktop Computer HP 400 G5</t>
  </si>
  <si>
    <t>DD0D002001</t>
  </si>
  <si>
    <t>Laptop HP Pro Book 450 G4</t>
  </si>
  <si>
    <t>Printer HP Lj M202 DW</t>
  </si>
  <si>
    <t>Wheel Chair</t>
  </si>
  <si>
    <t>Steel almirh</t>
  </si>
  <si>
    <t>DD0D007029</t>
  </si>
  <si>
    <t>Canon Canoscan lide (Scanner)</t>
  </si>
  <si>
    <t>Ceilling Fan</t>
  </si>
  <si>
    <t>PP2P218005</t>
  </si>
  <si>
    <t>RO Water Purifire</t>
  </si>
  <si>
    <t>PP2P222005</t>
  </si>
  <si>
    <t>G.I. Socket 150 mm</t>
  </si>
  <si>
    <t>M.S. Socket 6" Q</t>
  </si>
  <si>
    <t>M.S. Coloum pipe 6" Q (Old)</t>
  </si>
  <si>
    <t>Rft.</t>
  </si>
  <si>
    <t>M.S. Template off/size</t>
  </si>
  <si>
    <t>Green-Field submersiable Pump Set 20 HP (out of order)</t>
  </si>
  <si>
    <t>PP2P220003</t>
  </si>
  <si>
    <t>Ceilling Fan 1200 mm w/o Regulater</t>
  </si>
  <si>
    <t>Ridge ( Scrap)</t>
  </si>
  <si>
    <t>DD1D106001</t>
  </si>
  <si>
    <t>ADSL Modem</t>
  </si>
  <si>
    <t>Angel Heavy Steel 40x40x5 mm</t>
  </si>
  <si>
    <t xml:space="preserve">                                </t>
  </si>
  <si>
    <t xml:space="preserve">( Mobile Phone ) REDMI Note  3 Gold 
86321703168885
</t>
  </si>
  <si>
    <t xml:space="preserve">Name of Division:-         Elec. Scada Division PTCUL Dehradun                                          </t>
  </si>
  <si>
    <t xml:space="preserve">Name of SubDivision: Elec. Scada SubDivision Roorkee                               -    </t>
  </si>
  <si>
    <t xml:space="preserve">Month:-june 25          </t>
  </si>
  <si>
    <t xml:space="preserve">          (Tower parts  )</t>
  </si>
  <si>
    <t>Rate</t>
  </si>
  <si>
    <t>Total inventory  Amount</t>
  </si>
  <si>
    <t>Article name</t>
  </si>
  <si>
    <t>Total Amount</t>
  </si>
  <si>
    <t>BHTP10400/5 Clamp Plate</t>
  </si>
  <si>
    <t>B420066 Grp. 25 Line Distribution box</t>
  </si>
  <si>
    <t>Wall Mounted Type Chang over Switch 100 A 415 Volt 03 No. Gland</t>
  </si>
  <si>
    <t>Junction Box 33 Kva With Aluminium Strip W/O Internal Parts</t>
  </si>
  <si>
    <t xml:space="preserve">MS. Plate 12 mm Thick 4.33 sq mtr </t>
  </si>
  <si>
    <t>42 Wire S.B. Cable (in Pieces)</t>
  </si>
  <si>
    <t>mtr</t>
  </si>
  <si>
    <t>A.T.C. Conductor PVC Screend cable 0.15 mm dia 4 pair ( in pieces )</t>
  </si>
  <si>
    <t>Screend PVC Telephone cable 10 pairs (old,used )</t>
  </si>
  <si>
    <t xml:space="preserve">Copper Scrap </t>
  </si>
  <si>
    <t>M.S. Scrap</t>
  </si>
  <si>
    <t>0.5 mm electrolyting copper conductor PVC Insulated Teliphone cable -6 Pairs (in Pieces )</t>
  </si>
  <si>
    <t>Old and used tyre ( 600-16 )</t>
  </si>
  <si>
    <t>Old and used tube ( 600-16 )</t>
  </si>
  <si>
    <t>Radio bay for 2 way repeator m/w station ( old used &amp; obsolete )</t>
  </si>
  <si>
    <t>Dehydrator ( old used &amp; obsolete )</t>
  </si>
  <si>
    <t>ADF Bay  old used &amp; obsolete</t>
  </si>
  <si>
    <t xml:space="preserve">2w/4w access bay (old used &amp; obsolete ) </t>
  </si>
  <si>
    <t xml:space="preserve">CHL Bay with one groups (old used &amp; obsolete ) </t>
  </si>
  <si>
    <t xml:space="preserve">CHL Bay with two groups (old used &amp; obsolete ) </t>
  </si>
  <si>
    <t xml:space="preserve">B.B.T. &amp; F.G. Bay for terminal m/w station (old used &amp; obsolete )   </t>
  </si>
  <si>
    <t xml:space="preserve">B.B.T. &amp; F.G. Bay (old used &amp; obsolete )   </t>
  </si>
  <si>
    <t>Radio bay for terminal m/w station ( old used &amp; obsolete ) 2 way repeator m/w station ( old used &amp; obsolete )</t>
  </si>
  <si>
    <t>Radio bay for two way CHL. Dropping m/w station  (old used &amp; obsolete )</t>
  </si>
  <si>
    <t>H.F. coaxial cable in pieces (old used &amp;obsolete )</t>
  </si>
  <si>
    <t>ESD cabinet with 05 no. ESDs  (old used &amp;obsolete )</t>
  </si>
  <si>
    <t xml:space="preserve">SLTR cabinet with 02 no.SLTRs (old used &amp; obsolete ) </t>
  </si>
  <si>
    <t xml:space="preserve">SLTR cabinet with 08 no.SLTRs (old used &amp; obsolete ) </t>
  </si>
  <si>
    <t>NERA make antenna of dia 2.5 mtr ( old used &amp; obsolete )</t>
  </si>
  <si>
    <t>NERA make antenna of dia 1.8  mtr ( old used &amp; obsolete )</t>
  </si>
  <si>
    <t>ESIL make antenna of dia 3.0 mtr  (old used &amp; obselte)</t>
  </si>
  <si>
    <t>Ramote subscriber units</t>
  </si>
  <si>
    <t>48 Volt Battery Charger</t>
  </si>
  <si>
    <t>DCDB Panel (old used &amp;obsolete )</t>
  </si>
  <si>
    <t>ACDB Panel (old used &amp;obsolete )</t>
  </si>
  <si>
    <t>MFT (Multifunction Transduser )</t>
  </si>
  <si>
    <t>TOTAL</t>
  </si>
  <si>
    <t>Stock Inventory                                                                                                                            ( ET&amp;C Central Store Ramnagar, Roorkee)</t>
  </si>
  <si>
    <t>Garhwal Zone</t>
  </si>
  <si>
    <t>ET&amp;C Circle Office Ramnagar, Roorkee</t>
  </si>
  <si>
    <t>ET&amp;C Division Ramnagar, Roorkee</t>
  </si>
  <si>
    <t>Name of Subdivision</t>
  </si>
  <si>
    <t>ET&amp;C Subdivision Ramnagar, Roorkee</t>
  </si>
  <si>
    <t>Fuse            0.16 A</t>
  </si>
  <si>
    <t>Fuse            1 Amp</t>
  </si>
  <si>
    <t>Fuse Element 1.6 A</t>
  </si>
  <si>
    <t>Fuse Link Type 0.63 A</t>
  </si>
  <si>
    <t>Fuse Link Type 6.3 A</t>
  </si>
  <si>
    <t>Fuse Link Type 2 A</t>
  </si>
  <si>
    <t>Fuse Link Type 4 A</t>
  </si>
  <si>
    <t>Time Limit Fuse of Rating</t>
  </si>
  <si>
    <t>Time Limit Fuse of Rating 4A</t>
  </si>
  <si>
    <t>Time Limit Fuse of Rating 5 &amp; 6 A</t>
  </si>
  <si>
    <t>Time Limit Fuse of Rating 25A</t>
  </si>
  <si>
    <t>Fuse 6 Amp Cartrige</t>
  </si>
  <si>
    <t>Resolder Type Fuse 0.25 to 00.5 Amp</t>
  </si>
  <si>
    <t>Resolder Type Fuse 0.75 A</t>
  </si>
  <si>
    <t>Resolder Type Fuse 1.2 A</t>
  </si>
  <si>
    <t>Resolder Type Fuse 1.5 A</t>
  </si>
  <si>
    <t>Resolder Type Fuse 3 A</t>
  </si>
  <si>
    <t>Signal Lamp 1410 Fglp 18 B</t>
  </si>
  <si>
    <t>Lamp Tlp               35 b</t>
  </si>
  <si>
    <t>Lamp Cap 30230 - A-68-A2</t>
  </si>
  <si>
    <t>Lamp Cap 30230-A-68-A1</t>
  </si>
  <si>
    <t>Transistor B5x50E 98622</t>
  </si>
  <si>
    <t>Diode GEIL    5062</t>
  </si>
  <si>
    <t>Diode SZ6KB(BZX6V2-55C</t>
  </si>
  <si>
    <t>Diode 9Z14BCZPD-15TIT</t>
  </si>
  <si>
    <t>Valves C 3M</t>
  </si>
  <si>
    <t>Valves 85A1</t>
  </si>
  <si>
    <t>Valves 85 A2</t>
  </si>
  <si>
    <t>Valves 100/60 Z II</t>
  </si>
  <si>
    <t>Valves DM-71</t>
  </si>
  <si>
    <t>Valves ZZ1040</t>
  </si>
  <si>
    <t>Valve EL - 12</t>
  </si>
  <si>
    <t>Valve EF-14</t>
  </si>
  <si>
    <t>Valve EL-14</t>
  </si>
  <si>
    <t>Quartz Cystal 15.31 KCS</t>
  </si>
  <si>
    <t>Quartz Cystal 16.45 KCS</t>
  </si>
  <si>
    <t>Quartz Cystal 148.65 KCS</t>
  </si>
  <si>
    <t>Quartz Cystal 165 KCS</t>
  </si>
  <si>
    <t>Quartz Cystal 166.35 KCS</t>
  </si>
  <si>
    <t>Quartz Cystal 185 KCS</t>
  </si>
  <si>
    <t>Quartz Cystal 188.85 KCS</t>
  </si>
  <si>
    <t>Quartz Cystal 196.55 KCS</t>
  </si>
  <si>
    <t>Quartz Cystal 200 KCS</t>
  </si>
  <si>
    <t>Quartz Cystal 205 KCS</t>
  </si>
  <si>
    <t>Quartz Cystal 220 KCS</t>
  </si>
  <si>
    <t>Quartz Cystal 235 KCS</t>
  </si>
  <si>
    <t>Quartz Cystal 243.85 KCS</t>
  </si>
  <si>
    <t>Quartz Cystal 255 KCS</t>
  </si>
  <si>
    <t>Quartz Cystal 295 KCS</t>
  </si>
  <si>
    <t>Quartz Cystal 301.35 KCS</t>
  </si>
  <si>
    <t>Quartz Cystal 171.15 KHz</t>
  </si>
  <si>
    <t>Quartz Cystal 850 KHz</t>
  </si>
  <si>
    <t>Quartz Cystal 855 KHz</t>
  </si>
  <si>
    <t>Quartz Cystal 857.5 KHz</t>
  </si>
  <si>
    <t>Quartz Cystal 887.5 KHz</t>
  </si>
  <si>
    <t>Quartz Cystal 952.5 KHz</t>
  </si>
  <si>
    <t>Quartz Cystal 1005 KHz</t>
  </si>
  <si>
    <t>Quartz Cystal 1185 KHz</t>
  </si>
  <si>
    <t>Quartz Cystal 1490 KHz</t>
  </si>
  <si>
    <t>Quartize Crystal Unit 1040 Unit</t>
  </si>
  <si>
    <t>Twin Relay M3VA3</t>
  </si>
  <si>
    <t>Twin Relay Sg2Wz</t>
  </si>
  <si>
    <t>Twin Relay BH</t>
  </si>
  <si>
    <t>Twin Relay K1K2</t>
  </si>
  <si>
    <t>Twin Relay G3Z2</t>
  </si>
  <si>
    <t>Twin Relay Af3Z1</t>
  </si>
  <si>
    <t>Twin Relay E3V3</t>
  </si>
  <si>
    <t>Twin Relay W1W2</t>
  </si>
  <si>
    <t>Twin Relay RU1RU2</t>
  </si>
  <si>
    <t>Twin Relay VD</t>
  </si>
  <si>
    <t>Twin Relay RB</t>
  </si>
  <si>
    <t>Twin Relay V3</t>
  </si>
  <si>
    <t>Twin Relay T1</t>
  </si>
  <si>
    <t>Relay  VP</t>
  </si>
  <si>
    <t>Relay  Waf</t>
  </si>
  <si>
    <t>Relay WR</t>
  </si>
  <si>
    <t>Relay Selector for SSB V-2003-A132</t>
  </si>
  <si>
    <t>Relay X</t>
  </si>
  <si>
    <t>Relay 67 C</t>
  </si>
  <si>
    <t>Aux. Relay H Trls 67a TBV 3704/77</t>
  </si>
  <si>
    <t>Relay Trls 154TBV 6542/4 V23154-DO426-X102</t>
  </si>
  <si>
    <t>Relay Trls 154TBV 6522/922 V23154-DO422-B110</t>
  </si>
  <si>
    <t>Relay Trls 154TBV 6522 V23154-CO426-B104</t>
  </si>
  <si>
    <t>Relay V23013-DO421-B110</t>
  </si>
  <si>
    <t>Relay V23013-DO421-177U</t>
  </si>
  <si>
    <t>Relay V23013-DO421-H Type</t>
  </si>
  <si>
    <t>Relay Type TBV 332 &amp; 353/510</t>
  </si>
  <si>
    <t>Relay T Type</t>
  </si>
  <si>
    <t>Relay Trls 177 U TBV 6771/10</t>
  </si>
  <si>
    <t>Relay for T/W 6100 / 20</t>
  </si>
  <si>
    <t>Relay V23006-A0025-A032</t>
  </si>
  <si>
    <t>Relay V23006-A0020A-034</t>
  </si>
  <si>
    <t>Relay V23006-A0020W-417</t>
  </si>
  <si>
    <t>Crodle for Telegraph Relay</t>
  </si>
  <si>
    <t>Coil for R Relay</t>
  </si>
  <si>
    <t>Coil for T Relay</t>
  </si>
  <si>
    <t>Crodle Relay V23054-T2021-W122</t>
  </si>
  <si>
    <t>Saket for Crodle Relay</t>
  </si>
  <si>
    <t>Retainer Spring</t>
  </si>
  <si>
    <t>Resistance 1.3 Kr (OR)</t>
  </si>
  <si>
    <t>Relay Ad for DSB 20741 C-133</t>
  </si>
  <si>
    <t>Relay Ta for DSB 20742 C-111</t>
  </si>
  <si>
    <t>Relay R.K. DSB 20038-B506</t>
  </si>
  <si>
    <t>Relay Ad for SSB-20741-A109</t>
  </si>
  <si>
    <t>Relay V20031-C508 X for ESB-350</t>
  </si>
  <si>
    <t>Relay R.K. for DSB 20031-B510 OR 506</t>
  </si>
  <si>
    <t>Relay 20743-C155U3-for DSB</t>
  </si>
  <si>
    <t>Relay V20033-B530 X for DSB</t>
  </si>
  <si>
    <t>Relay V20033-B507 Y for DSB</t>
  </si>
  <si>
    <t>Srelay TBV 332/519 V20743-B519/20033</t>
  </si>
  <si>
    <t>SCZ-Wz-NA-NE Relay 20743-C113</t>
  </si>
  <si>
    <t>Br Relay TBV 303/507 (20743-C136)/20031-507x</t>
  </si>
  <si>
    <t>Z1 Relay TBV 74133 136CV20743-C136</t>
  </si>
  <si>
    <t>Waf Selector TBV 31/131 V2003-A133</t>
  </si>
  <si>
    <t>Z2 U3 Relay TBV3433/135CV20743-C135</t>
  </si>
  <si>
    <t>R1 Relay TBV 353/512 (V20035-C512)</t>
  </si>
  <si>
    <t>S Relay for SSB TBV 332/505 (V20033-B505)</t>
  </si>
  <si>
    <t>X Relay for SSB TBV 332/524 (V20033-B524)</t>
  </si>
  <si>
    <t>RU1 Relay for SSB TBV 7422/B125(20742-B125)</t>
  </si>
  <si>
    <t>U3 Relay TBV7433 123 (V20743-C123)</t>
  </si>
  <si>
    <t>RU1 Relay for DSB TBV 7422/116 (V20742-B116)</t>
  </si>
  <si>
    <t>I Relay TBV7411/10 CV20741-A110</t>
  </si>
  <si>
    <t>Wef Relay for DSB TBV 5311/3 (V20531) A-3</t>
  </si>
  <si>
    <t>P Relay TBV 7433/110 V20741 - C110</t>
  </si>
  <si>
    <t>Relay (V20035- C613 A fpr ESB - 350</t>
  </si>
  <si>
    <t>Relay V23064-A1009 Z102 Cer for ESB -350</t>
  </si>
  <si>
    <t>Polarised Telephone Relay Er for SSBCV23064-100-Z102</t>
  </si>
  <si>
    <t>Relay S22625-B403-A1 S22625-B403A23040A003-B201</t>
  </si>
  <si>
    <t>Relay S22625-B403-A2 CS22625-B403 A/V 23040-A002-B201</t>
  </si>
  <si>
    <t>Relay S22625-B402-A1 CS22625-B402-A/V</t>
  </si>
  <si>
    <t>Relay S22625-B402-A2 S22625-B402</t>
  </si>
  <si>
    <t>Relay S22625-B401-A1 S22625-B401-A V23040-A0003-B201</t>
  </si>
  <si>
    <t>Relay S22625-B404-A1 S22625-B404-A1 V23040-0003-B201</t>
  </si>
  <si>
    <t>Relay V22491 - S1500 A3 CHGSM5 1111 POE</t>
  </si>
  <si>
    <t>Relay 22491-Z1500 A2/CUP-P003-A112</t>
  </si>
  <si>
    <t>Relay V20033-B523 X for ESB - 350</t>
  </si>
  <si>
    <t>Condenser 60X80, 275 V</t>
  </si>
  <si>
    <t>Condenser B43531 A 2107-T1, 100 Uf 250/275 V</t>
  </si>
  <si>
    <t>Condenser K300, 32-Uf 300 V</t>
  </si>
  <si>
    <t>Condenser 4Uf 450 V</t>
  </si>
  <si>
    <t>Capacitor 1 X 250</t>
  </si>
  <si>
    <t>Capacitor 0.1 X 250</t>
  </si>
  <si>
    <t>Capacitor 0.5 X 250</t>
  </si>
  <si>
    <t>Capacitor A2 X 160</t>
  </si>
  <si>
    <t>Capacitor A1 X 160</t>
  </si>
  <si>
    <t>Capacitor 2 X 1 X 160</t>
  </si>
  <si>
    <t>Capacitor 1Uf 250 V</t>
  </si>
  <si>
    <t>Alpha Condenser 0.125 Uf</t>
  </si>
  <si>
    <t>Alpha Condenser 1 Uf</t>
  </si>
  <si>
    <t>Alpha Condenser 4 Uf</t>
  </si>
  <si>
    <t>Alpha Condenser 8 Uf</t>
  </si>
  <si>
    <t>Alpha Condenser 0.5 +- 5% Uf</t>
  </si>
  <si>
    <t>Paper Capacitor 0.1/125</t>
  </si>
  <si>
    <t>Paper Capacitor 0.1/350</t>
  </si>
  <si>
    <t>Paper Capacitor 5000/500</t>
  </si>
  <si>
    <t>Paper Capacitor 0.025/125</t>
  </si>
  <si>
    <t>Paper Capacitor 500/700</t>
  </si>
  <si>
    <t>Paper Capacitor 1000/500</t>
  </si>
  <si>
    <t>Paper Capacitor 2500/250</t>
  </si>
  <si>
    <t>Paper Capacitor 5000/125</t>
  </si>
  <si>
    <t>Paper Capacitor 0.05/500</t>
  </si>
  <si>
    <t>Paper Capacitor A1/160</t>
  </si>
  <si>
    <t>Paper Capacitor A4/160</t>
  </si>
  <si>
    <t>Paper Capacitor A4/350</t>
  </si>
  <si>
    <t>Paper Capacitor A2/350</t>
  </si>
  <si>
    <t>Paper Capacitor B1/160</t>
  </si>
  <si>
    <t>Paper Capacitor B1/250</t>
  </si>
  <si>
    <t>M.P. Condenser 32/160</t>
  </si>
  <si>
    <t>M.P. Condenser 16/350</t>
  </si>
  <si>
    <t>M.P. Condenser .5/500</t>
  </si>
  <si>
    <t>M.P. Condenser A8/160</t>
  </si>
  <si>
    <t>M.P. Condenser A4/250</t>
  </si>
  <si>
    <t>M.P. Condenser A12/160</t>
  </si>
  <si>
    <t>M.P. Condenser A1/500</t>
  </si>
  <si>
    <t>M.P. Condenser A2/250</t>
  </si>
  <si>
    <t>M. P. Condenser A16/160</t>
  </si>
  <si>
    <t>M. P. Condenser A2X10X250</t>
  </si>
  <si>
    <t>M.P. Condenser A2/160</t>
  </si>
  <si>
    <t>Resistance 500 r</t>
  </si>
  <si>
    <t>Resistance 10 Kr.13W</t>
  </si>
  <si>
    <t>Resistance 10 Kr.2W</t>
  </si>
  <si>
    <t>Resistance 8 + 2 Kr</t>
  </si>
  <si>
    <t>Resistance 60 Kr</t>
  </si>
  <si>
    <t>Resistance 100 Kr</t>
  </si>
  <si>
    <t>Resistance 200 Kr</t>
  </si>
  <si>
    <t>Fitting Wave Trap Bottom</t>
  </si>
  <si>
    <t>Cover for course Voltage Arrestor</t>
  </si>
  <si>
    <t>Section Fitted H.F. Transformer Rectifier &amp; Condenser for Pluse Frequency Receiver</t>
  </si>
  <si>
    <t>H.F. Transformer</t>
  </si>
  <si>
    <t>Matching Transformer</t>
  </si>
  <si>
    <t>Spare for telemetering equipment complete with driving system for pluse Rective Power</t>
  </si>
  <si>
    <t>Voltage Coil Driving System</t>
  </si>
  <si>
    <t>Transformer 1254/3</t>
  </si>
  <si>
    <t>Transformer 42/2538</t>
  </si>
  <si>
    <t>Measuring Instrument Sdr 13 TBV 9 Trap</t>
  </si>
  <si>
    <t>Measuring Instrument Sdr 13 TBV 88 Trap</t>
  </si>
  <si>
    <t>Spark Gap Lighting Arrestor Piotective Devoice</t>
  </si>
  <si>
    <t>Cathod Drop Arrestor</t>
  </si>
  <si>
    <t>Main Supply Panel Defective</t>
  </si>
  <si>
    <t>B1 Directional Filter</t>
  </si>
  <si>
    <t>Cabinet Filter Panel DSB</t>
  </si>
  <si>
    <t>Impluse Transmitter (Damage)</t>
  </si>
  <si>
    <t>Alarm Table for Fault</t>
  </si>
  <si>
    <t>Transformer for 4 Fault Alarm Table</t>
  </si>
  <si>
    <t>Connector for Carrier Cabinet</t>
  </si>
  <si>
    <t>Cover for Filter</t>
  </si>
  <si>
    <t>Relay Panel for Interdialing with EWSK 4405/55A</t>
  </si>
  <si>
    <t>Relay Panel for Interdialing with EWSK 4405/54B</t>
  </si>
  <si>
    <t>Relay Panel for Interdialing with EWSK 4405/57B</t>
  </si>
  <si>
    <t>Protection Cover for Power Pack</t>
  </si>
  <si>
    <t>Lizard Proff Cover for SSB Small Size</t>
  </si>
  <si>
    <t>Adoptor AL</t>
  </si>
  <si>
    <t>Socket 38-700-20</t>
  </si>
  <si>
    <t>Dummy Plug</t>
  </si>
  <si>
    <t>Test Plug with Card EWMSK 6731</t>
  </si>
  <si>
    <t>Guard Plate</t>
  </si>
  <si>
    <t>Inset</t>
  </si>
  <si>
    <t>Cut out Switch</t>
  </si>
  <si>
    <t>Measuring Cord TlTa 493 b</t>
  </si>
  <si>
    <t>Measuring Cord TlTa 496 a</t>
  </si>
  <si>
    <t>Measuring Cord TlTa 463 c</t>
  </si>
  <si>
    <t>Measuring Cord TlTa 437 a</t>
  </si>
  <si>
    <t>Measuring Cord TlTa 558</t>
  </si>
  <si>
    <t>Thermo State Fg 300 Ohm</t>
  </si>
  <si>
    <t>Thermo State 52/110 C (V30032-X101-C)</t>
  </si>
  <si>
    <t>Dial Switch for SSB V3006-B360 1-B41</t>
  </si>
  <si>
    <t>Rectifier 2T</t>
  </si>
  <si>
    <t>Rectifier G.I.S</t>
  </si>
  <si>
    <t>Selemunium Rectifier Type KH1NBQB2PT1B 75/60   3.00</t>
  </si>
  <si>
    <t>Selemunium Rectifier Type KH1NBC12D1PT1/2 B 250-200   2.2</t>
  </si>
  <si>
    <t>Selemunium Rectifier Type KH1NBK4B1P 100/80   3.00</t>
  </si>
  <si>
    <t>Selemunium Rectifier Type KH1NBPD1P 1/2 200/160 - 0.5</t>
  </si>
  <si>
    <t>Rectifier E375/150 1.1 - C 15H1 - GT</t>
  </si>
  <si>
    <t>Rectifier CR-6 of DSB E 100    C5</t>
  </si>
  <si>
    <t>Rectifier CR-6 of DSB B250 - 2200/3500</t>
  </si>
  <si>
    <t>Rectifier CR-6 of DSB B250 - 200-2.2</t>
  </si>
  <si>
    <t>Minature Selemunium B 250 - 150</t>
  </si>
  <si>
    <t>Minature Selemunium B 300 - 170</t>
  </si>
  <si>
    <t>Minature Selemunium B 30 - 1400</t>
  </si>
  <si>
    <t>Minature Selemunium B 90 - 300</t>
  </si>
  <si>
    <t>Minature Selemunium B 30 - 1600</t>
  </si>
  <si>
    <t>SSIC B60- C 2300/1400</t>
  </si>
  <si>
    <t>Wipper Spring</t>
  </si>
  <si>
    <t>Contract 302122/30210 - 295 - A</t>
  </si>
  <si>
    <t>Connecting Plug C30334-A13-A</t>
  </si>
  <si>
    <t>Rotary Switch V92260-T92-A1</t>
  </si>
  <si>
    <t>Plug Test Jack</t>
  </si>
  <si>
    <t>V. F. Amplifier C001</t>
  </si>
  <si>
    <t>Line Equilizer C002</t>
  </si>
  <si>
    <t>I. F. Amplifier C004</t>
  </si>
  <si>
    <t>Limeter &amp; Attenuature C009</t>
  </si>
  <si>
    <t>H. F. Oscilator C011</t>
  </si>
  <si>
    <t>H. F. Convertor C013</t>
  </si>
  <si>
    <t>V. F./ I.F. Convertor C014</t>
  </si>
  <si>
    <t>Input Pad &amp; Change Over C023</t>
  </si>
  <si>
    <t>I.F. Bend Pass Filter C031</t>
  </si>
  <si>
    <t>V. F. Low Pass Filter C032</t>
  </si>
  <si>
    <t>V. F. Low Pass Filter C033</t>
  </si>
  <si>
    <t>I. F. Carrier Suppressure C034</t>
  </si>
  <si>
    <t>Pilot Filter Receiver C037</t>
  </si>
  <si>
    <t>Pilot Filter Sender C038</t>
  </si>
  <si>
    <t>Attenuature Unit C064</t>
  </si>
  <si>
    <t>Attenuature Unit C065</t>
  </si>
  <si>
    <t>Transformer &amp; Attanuature C066</t>
  </si>
  <si>
    <t>Subsender Model C092</t>
  </si>
  <si>
    <t>H. F. Hybrid C093</t>
  </si>
  <si>
    <t>Transformer 9TBV 1660/ 167</t>
  </si>
  <si>
    <t>F-6 Transmitter B6-A1</t>
  </si>
  <si>
    <t>Monitor B7-A1</t>
  </si>
  <si>
    <t>Pilot Sender B7-A2</t>
  </si>
  <si>
    <t>V. F. Low Pass Filter B-119</t>
  </si>
  <si>
    <t>Pilot Transmitter B18-A1</t>
  </si>
  <si>
    <t>Transmitter Amplifier B9-A1</t>
  </si>
  <si>
    <t>Power Supply Unit 22622 - C31</t>
  </si>
  <si>
    <t>40 V Stablizer 03BA</t>
  </si>
  <si>
    <t>Extension Cord 19 AC</t>
  </si>
  <si>
    <t>H.F. Amplifier P3BD</t>
  </si>
  <si>
    <t>P.C.B. Connector Single Side</t>
  </si>
  <si>
    <t>P.C.B. Connector Double Side</t>
  </si>
  <si>
    <t>Test Cord O5 BD</t>
  </si>
  <si>
    <t>Hand Set with 4 Wire Coil Cord &amp; 5 Pin Plug for ETB</t>
  </si>
  <si>
    <t>Fuse for G3DZ 0.4A</t>
  </si>
  <si>
    <t>Fuse for E5D-70-1A</t>
  </si>
  <si>
    <t>Power Amplifier B5 BA</t>
  </si>
  <si>
    <t>Print for PF Coupler 67 Trans</t>
  </si>
  <si>
    <t>Print for PF Coupler 67 Logic</t>
  </si>
  <si>
    <t>Print for PF Coupler 67 RECG</t>
  </si>
  <si>
    <t>Interface for II EFG56519</t>
  </si>
  <si>
    <t>Interface for I</t>
  </si>
  <si>
    <t xml:space="preserve">Mica Capacitor 310 PF </t>
  </si>
  <si>
    <t>Mica Capacitor 370 PF 2020 V</t>
  </si>
  <si>
    <t>Mica Capacitor 260 PF 2430 V</t>
  </si>
  <si>
    <t>Mica Capacitor 460 PF 1800 V</t>
  </si>
  <si>
    <t>Relay for EFG56519 Er23154-C0704-B104</t>
  </si>
  <si>
    <t>Relay for EFG56519 Er23154-E0722-B110</t>
  </si>
  <si>
    <t>Neha PABX 6/60/6 without Signaling Unit Ringing Old</t>
  </si>
  <si>
    <t>Neha PABX 1/2 Old</t>
  </si>
  <si>
    <t>SBAS Telephone (used)</t>
  </si>
  <si>
    <t>Ten Line Telephone Desk Set without feeding unit &amp; Two Relay Equipment (Old)</t>
  </si>
  <si>
    <t>Telephone Previlage Relay Box</t>
  </si>
  <si>
    <t>Repeated Coil</t>
  </si>
  <si>
    <t>Card Holder Black</t>
  </si>
  <si>
    <t>Transmitter Switch</t>
  </si>
  <si>
    <t>Support Block</t>
  </si>
  <si>
    <t>Knob</t>
  </si>
  <si>
    <t>Crodle</t>
  </si>
  <si>
    <t>U Contract Switch</t>
  </si>
  <si>
    <t>Black Stop</t>
  </si>
  <si>
    <t>Armature 7 MM</t>
  </si>
  <si>
    <t>Armature Spring</t>
  </si>
  <si>
    <t>Armature W/o Buffer</t>
  </si>
  <si>
    <t>Armature Operated Contract Set FgKFS 386</t>
  </si>
  <si>
    <t>Armature Operated Contract Set with Angle Piece</t>
  </si>
  <si>
    <t>Detent Spring</t>
  </si>
  <si>
    <t>Relay By Box</t>
  </si>
  <si>
    <t>Stud for Shorting Bridge for Demer Terminal</t>
  </si>
  <si>
    <t>Stud for Shorting Bridge with whole</t>
  </si>
  <si>
    <t>Lumuneous Push Button Rotary Key 'A' Fg Screw</t>
  </si>
  <si>
    <t xml:space="preserve">Lumuneous Push Button with Fg 67C X 203 X </t>
  </si>
  <si>
    <t>Permanent Shorting Link</t>
  </si>
  <si>
    <t>Removable Shorting Link</t>
  </si>
  <si>
    <t>M3 X 6 mm Screw</t>
  </si>
  <si>
    <t>M XX 8 mm Screw</t>
  </si>
  <si>
    <t>Hexagonal Screw</t>
  </si>
  <si>
    <t>Contract Spring</t>
  </si>
  <si>
    <t>Base Plate</t>
  </si>
  <si>
    <t>Split Washer</t>
  </si>
  <si>
    <t>Pawal Spring</t>
  </si>
  <si>
    <t>Pawal</t>
  </si>
  <si>
    <t>Wipper Spring Set</t>
  </si>
  <si>
    <t>Retchet Spring</t>
  </si>
  <si>
    <t>Tension Plate</t>
  </si>
  <si>
    <t>Fixed Contract Back</t>
  </si>
  <si>
    <t>D.R. 1112 B3 Y Relay J.A. Relay</t>
  </si>
  <si>
    <t>D.R. 1311 ZR Relay E. Relay</t>
  </si>
  <si>
    <t>DRJ 401 ZR Relay Line PA Relay</t>
  </si>
  <si>
    <t>Mouth Piece Cover</t>
  </si>
  <si>
    <t>B.L. 38150 Mouth Piece Cover</t>
  </si>
  <si>
    <t>B.L. 470407 Ear Piece Cover</t>
  </si>
  <si>
    <t>B.L. 15844 Transmitter Pin</t>
  </si>
  <si>
    <t>D.L. 65100 Plunger Ring</t>
  </si>
  <si>
    <t>D.L. 670230 Plunger</t>
  </si>
  <si>
    <t>B.L. 83032 Dial Main Spring</t>
  </si>
  <si>
    <t>B.L. 64000 Governer</t>
  </si>
  <si>
    <t>D.L. 51510 Receiver in Set</t>
  </si>
  <si>
    <t>D.L. 350138 Hand Set Moudling</t>
  </si>
  <si>
    <t>Hand Set Body</t>
  </si>
  <si>
    <t>Ringer Assy.</t>
  </si>
  <si>
    <t>E. E. Timer Type VAT - II 0.5 to 3 Sec</t>
  </si>
  <si>
    <t>Definit Time Relay VAT-11 Model VAT-11 ZG-67a-0.5 Sec</t>
  </si>
  <si>
    <t>Definit Time Relay SPECM-2BF-19T- 0.06 to 6 Sec</t>
  </si>
  <si>
    <t>Definit Time Relay SPECM-2BF-29T- 0.06 to 6 Sec</t>
  </si>
  <si>
    <t>Definit Time Relay SPECM-2BF-35T- 2.5 to 25 Sec</t>
  </si>
  <si>
    <t>Fuse Failure Relay VAPM-31</t>
  </si>
  <si>
    <t>Fuse Failure Relay VTP</t>
  </si>
  <si>
    <t>E.E. Aux. Relay Type VAA Model VAA 11 YF  61B</t>
  </si>
  <si>
    <t>E.E. Aux. Relay Type VAA Model SPECM 2YF  595A</t>
  </si>
  <si>
    <t>E.E. Aux. Relay Type VAA Model SPECM 2RF  392A</t>
  </si>
  <si>
    <t>E.E. Aux. Relay Type VAA Model SPECM 2BF  52N</t>
  </si>
  <si>
    <t>E.E. Aux. Relay Type VAA Model SPECM 2ZG 402A</t>
  </si>
  <si>
    <t xml:space="preserve">E.E. Aux. Relay Type VAA Model SPECM 11YF8402F(M) 110/250V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</si>
  <si>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O/C Relay Type CDG Model SPECMIER 80C with two compartment only</t>
  </si>
  <si>
    <t>O/C Relay Type CDDM Model SPECMIER 61C5  2.5 to 10 Amp</t>
  </si>
  <si>
    <t>O/C Relay Type CDG-31 ER12M5(M) 2.5 to 10A</t>
  </si>
  <si>
    <t>E.E O/C Relay 110 VDC 2.5 to 10 Amp</t>
  </si>
  <si>
    <t>O/C &amp; E&amp;F Relay Type CDG Model CDG 61ER 8004 BBM</t>
  </si>
  <si>
    <t>O/C &amp; E&amp;F Relay Type CDG 31-110V-2.5 to 10 Amp</t>
  </si>
  <si>
    <t>Percentage Diff. Relay Type DDT Model 32EG262A</t>
  </si>
  <si>
    <t>Reverse Power Relay CDD/ VAA Model SPECM 12A</t>
  </si>
  <si>
    <t>Intantanous under voltage relay type VAG Model SPECM 21PF 6M</t>
  </si>
  <si>
    <t>Tripping Relay Type VAJ-13 220V</t>
  </si>
  <si>
    <t>E.E. Time Relay Type VAT-11 Model VAT-11-F 128-B 220 V 0.5 to 3 Sec.</t>
  </si>
  <si>
    <t>E.E. Reverse Power Relay CDM-31</t>
  </si>
  <si>
    <t>E.E. Reatance Measuring unit Type XCG Q-G</t>
  </si>
  <si>
    <t>E.E. Relay XCG22RF6F</t>
  </si>
  <si>
    <t>E.E. Relay XCGZ2RF6F Type YCG Model YCG 17BF 110V</t>
  </si>
  <si>
    <t>E.E. Relay XCGZ2RF6F  19A 110V</t>
  </si>
  <si>
    <t>Out of Step Blocking Relay YCO Model SPECM 7RF  12C</t>
  </si>
  <si>
    <t>E.E. Direction O/C Relay Inverse Type CCD Model CDD 21PF 9056(M)  1A  110V</t>
  </si>
  <si>
    <t>E.E. Transformer Relay Type DTH-32A-110</t>
  </si>
  <si>
    <t>Yco Relay Case</t>
  </si>
  <si>
    <t>Potentio Meter YCOYCG-31, 500 OMH</t>
  </si>
  <si>
    <t>Tripping Relay RXPQ 8 N</t>
  </si>
  <si>
    <t>Hittachi O/C Relay From LR50Hz 30 Sec 0.6A</t>
  </si>
  <si>
    <t>Hittachi O/C Relay From LR50Hz 30 Sec 3A</t>
  </si>
  <si>
    <t>Hittachi O/C Relay CR 50 Hz Continuous Rating 1 Amp</t>
  </si>
  <si>
    <t>Hittachi O/C Relay CR 50 Hz Continuous Rating 5 Amp</t>
  </si>
  <si>
    <t>Asea O/C Relay 1 Amp 0.5 to 3 Sec</t>
  </si>
  <si>
    <t>Asea R.I E/F Relay Range 2 to 10 Sec</t>
  </si>
  <si>
    <t>Twin Relay 0 to 4 Sec</t>
  </si>
  <si>
    <t>Relay RRDG 16</t>
  </si>
  <si>
    <t>Relay RRDG RKZA/GZGK</t>
  </si>
  <si>
    <t>Relay RRK - 20 - 107</t>
  </si>
  <si>
    <t>Relay RRK - 20 - 307</t>
  </si>
  <si>
    <t>Relay RRK - 24 - 307</t>
  </si>
  <si>
    <t>Relay RRK - 23 - 307</t>
  </si>
  <si>
    <t>Relay RRM - 7500</t>
  </si>
  <si>
    <t>Relay RRM-17-5900 R</t>
  </si>
  <si>
    <t>Relay RRM - 17-6007</t>
  </si>
  <si>
    <t>Relay RRM - 13-13-507</t>
  </si>
  <si>
    <t>Relay RRM - 17-25100</t>
  </si>
  <si>
    <t>Relay RRM - 17-5201</t>
  </si>
  <si>
    <t>Relay RRMS-1457</t>
  </si>
  <si>
    <t>Relay RRME - 1107</t>
  </si>
  <si>
    <t>Relay RRM- 27-2201</t>
  </si>
  <si>
    <t>Relay RRM - 27-2002</t>
  </si>
  <si>
    <t>Relay RRID-15 500</t>
  </si>
  <si>
    <t>Relay RRIC-155 20</t>
  </si>
  <si>
    <t>Signalling Relay RRS-12-1302-24V</t>
  </si>
  <si>
    <t>Signalling Relay RRS-13-1302-110V</t>
  </si>
  <si>
    <t>Signalling Relay RRS-13-1307-110V</t>
  </si>
  <si>
    <t>Signalling Relay RRS-12-1307-110V</t>
  </si>
  <si>
    <t>RMHA Aux Relay 24V</t>
  </si>
  <si>
    <t>Indicator RSC</t>
  </si>
  <si>
    <t>Indicator Device of Type</t>
  </si>
  <si>
    <t>Moving Coil Relay for Device</t>
  </si>
  <si>
    <t>Voltage Selector Relay Adjecting Relay</t>
  </si>
  <si>
    <t>Voltage Selector For (P)</t>
  </si>
  <si>
    <t>Moving Coil Relay for (P)</t>
  </si>
  <si>
    <t>Relay C Change Over</t>
  </si>
  <si>
    <t>Current Coil Relay Diff. Type</t>
  </si>
  <si>
    <t>Current Coil Relay J.M</t>
  </si>
  <si>
    <t>Switch ODC 2 Way</t>
  </si>
  <si>
    <t>Switch ODC 20 Way</t>
  </si>
  <si>
    <t>E.E. 4 Way Switch ODC</t>
  </si>
  <si>
    <t>ODC Switch for UFR</t>
  </si>
  <si>
    <t>End Cover Plate</t>
  </si>
  <si>
    <t>Zink Plated Side Clamp</t>
  </si>
  <si>
    <t xml:space="preserve">SHMA 63/110 PT </t>
  </si>
  <si>
    <t xml:space="preserve">Aux. Transformer 7 RS Model 714042/ 15/38 </t>
  </si>
  <si>
    <t>Transformer with 3 winding 724065</t>
  </si>
  <si>
    <t>43 Fuse Saket with II Screw of asher</t>
  </si>
  <si>
    <t>Ren for Recorder F/R</t>
  </si>
  <si>
    <t>Chart Roll for F/R</t>
  </si>
  <si>
    <t>Motor Brush for size</t>
  </si>
  <si>
    <t>Damping Oil Bottle 180 ML for FR</t>
  </si>
  <si>
    <t>Paper Chart Roll for DR</t>
  </si>
  <si>
    <t>3 Phase 3 Wire KWH Meter OW-6, 11 KV 100/5</t>
  </si>
  <si>
    <t>Resistance 2.7 Kr 12w</t>
  </si>
  <si>
    <t>Resistance 1 Kr 9w</t>
  </si>
  <si>
    <t>Resistance 5 Kr 9w</t>
  </si>
  <si>
    <t>Resistance 400 Kr 25w</t>
  </si>
  <si>
    <t>Strip for terminal blocking 1/2 mtr long</t>
  </si>
  <si>
    <t>Cord Extender for Load Sheding Relay Panel</t>
  </si>
  <si>
    <t>Set of hook on Type Prab</t>
  </si>
  <si>
    <t>Under Frequency Relay (Load Sheding Relay Panel) old &amp; Obs</t>
  </si>
  <si>
    <t>Alpha Meter A2 3P 4 wire CT/POWER TRANSMISSION OF UTTRANCHAL LIMITED operated micro processor base electronic trivactor</t>
  </si>
  <si>
    <t>Electronic Alpha Meter</t>
  </si>
  <si>
    <t>Control Cable 7 Core used</t>
  </si>
  <si>
    <t>Lead Cover Cable (old &amp; used)</t>
  </si>
  <si>
    <t>Rope Riral of size (old &amp; used)</t>
  </si>
  <si>
    <t>Copper wire scrap</t>
  </si>
  <si>
    <t>Copper wire of size</t>
  </si>
  <si>
    <t>G.I. Saket 25 mm</t>
  </si>
  <si>
    <t>G.I. Bend 25 mm</t>
  </si>
  <si>
    <t>Brass Ross Cutney</t>
  </si>
  <si>
    <t>Cable Box Indoor type</t>
  </si>
  <si>
    <t>L.T. Cable Box X Indoor type</t>
  </si>
  <si>
    <t>Gun Metal Adoptor Nut &amp; Bolt</t>
  </si>
  <si>
    <t>Gun Metal Clamp</t>
  </si>
  <si>
    <t>L. Braket</t>
  </si>
  <si>
    <t>D Shaple</t>
  </si>
  <si>
    <t>Slive        6 mm</t>
  </si>
  <si>
    <t>Curtain Cloth</t>
  </si>
  <si>
    <t>EC 155 Khoki Colour</t>
  </si>
  <si>
    <t>Spad terminal winding port</t>
  </si>
  <si>
    <t>Telemetering Cabinets Complete (old obsolate Scrap)</t>
  </si>
  <si>
    <t>D.C. Distribution Box Complete (old obselete scrap)</t>
  </si>
  <si>
    <t>Telemetering AFMS Complete (old, obsolete &amp; scrap)</t>
  </si>
  <si>
    <t>Old used &amp; Un-Servicable Battery cell 2 V</t>
  </si>
  <si>
    <t>Petrol tank old</t>
  </si>
  <si>
    <t>E.E./ Mho Measuring unit type YCG Model YCG 14PF 42C 110V (Damage Relay Scrap)</t>
  </si>
  <si>
    <t>Analog Multimeter Sanwa Make</t>
  </si>
  <si>
    <t>Digital Timer</t>
  </si>
  <si>
    <t>Rhesostate 2.5 to 50 Ohms</t>
  </si>
  <si>
    <t>Rhesostate 5A 28 Ohms</t>
  </si>
  <si>
    <t>Transformer Diff. Prot. Relay Make SEIMENSE Model 7UT6131</t>
  </si>
  <si>
    <t>Old Used &amp; Unserviceable Air Conditioner</t>
  </si>
  <si>
    <t>Automatic Voltage Selection Relay New</t>
  </si>
  <si>
    <t>Numerical Distance Relay Schnieder Make Micom P444</t>
  </si>
  <si>
    <t>Numerical Diffrential Relay Schnieder Make Micom P643</t>
  </si>
  <si>
    <t>Bus Bar Protection Relay P741</t>
  </si>
  <si>
    <t>Paper Seal</t>
  </si>
  <si>
    <t>CAT-6 Cable New</t>
  </si>
  <si>
    <t>Mtr.</t>
  </si>
  <si>
    <t>Disconnecting Type Terminal Block</t>
  </si>
  <si>
    <t>Single core FR PVC Insulated Unsheathed Cable (Copper Conductor), Size-2.5 SQ mm</t>
  </si>
  <si>
    <t>Quadlock Polycarbonate Seal</t>
  </si>
  <si>
    <t xml:space="preserve">Padlocks 5 Levers (40 mm) </t>
  </si>
  <si>
    <t xml:space="preserve">Padlocks 6 Levers (50 mm) </t>
  </si>
  <si>
    <t xml:space="preserve">Padlocks 6 Levers Long Shackle (50 mm) </t>
  </si>
  <si>
    <t>Master Trip relay 110 V DC</t>
  </si>
  <si>
    <t>Total ( in Rs.)</t>
  </si>
  <si>
    <t>Grand Total ( in Rs.)</t>
  </si>
  <si>
    <t>Stock Inventory                                                                                                                            ( ET&amp;C Sub-Division Ramnagar, Roorkee)</t>
  </si>
  <si>
    <t>Twin relay Advad</t>
  </si>
  <si>
    <t>Twin relay FFw</t>
  </si>
  <si>
    <t>Twin relay A2B1</t>
  </si>
  <si>
    <t>Telemetering Relay 64 Ad 3401/1</t>
  </si>
  <si>
    <t>Relay V2003B23 for Esb-350</t>
  </si>
  <si>
    <t>ChockDR-3 V2004,B618 6/a for PP of DSB</t>
  </si>
  <si>
    <t>F6 Transmitter B-6 A1</t>
  </si>
  <si>
    <t>Fixed band contact</t>
  </si>
  <si>
    <t>Holder for lamp of EPSP</t>
  </si>
  <si>
    <t>Backelite checknut for fixing holder in EPSP</t>
  </si>
  <si>
    <t>HF cable 2 core 150 ohm old</t>
  </si>
  <si>
    <t>Meter</t>
  </si>
  <si>
    <t>Pilot dial sender CO21</t>
  </si>
  <si>
    <t>HF crystal 1445 kHz</t>
  </si>
  <si>
    <t>15V stabilizer 03BB</t>
  </si>
  <si>
    <t>Mix Print II O3BC</t>
  </si>
  <si>
    <t>Mix Print I O3BD</t>
  </si>
  <si>
    <t>AF Amplifier &amp; Pilot oscillator O3BE</t>
  </si>
  <si>
    <t>Teleoperator amplifier O3BG</t>
  </si>
  <si>
    <t>Compressor O3BH</t>
  </si>
  <si>
    <t>Receiver speech amplifier O3BL</t>
  </si>
  <si>
    <t>Expander O3BM</t>
  </si>
  <si>
    <t>Dialing receiver O3BM</t>
  </si>
  <si>
    <t>Protection unit with meter O5BD</t>
  </si>
  <si>
    <t>4w calling Print O3BWG without telephone</t>
  </si>
  <si>
    <t>I Converter P3BB</t>
  </si>
  <si>
    <t>II transmeter P3BC</t>
  </si>
  <si>
    <t>HF amplifier P3BD</t>
  </si>
  <si>
    <t>I Demodulator P3BE</t>
  </si>
  <si>
    <t>HF Hybrid P3BU</t>
  </si>
  <si>
    <t>IF filter E3BI</t>
  </si>
  <si>
    <t>Receiver HF filter E3BL</t>
  </si>
  <si>
    <t>Trans.HF Prefilter E3BM</t>
  </si>
  <si>
    <t>High pass filter E3BN(400 kHz)</t>
  </si>
  <si>
    <t>HF filter E3BO(400kHz)</t>
  </si>
  <si>
    <t>Trans.AF HP filter E3BQ</t>
  </si>
  <si>
    <t>Power supply unit G3DZ</t>
  </si>
  <si>
    <t>SETR Print SD5H</t>
  </si>
  <si>
    <t>Signal receive card SD5T</t>
  </si>
  <si>
    <t>Test card for O5BD</t>
  </si>
  <si>
    <t>65Mod card</t>
  </si>
  <si>
    <t>65 Up conv.</t>
  </si>
  <si>
    <t>65 Dn conv.</t>
  </si>
  <si>
    <t>65 FsSig</t>
  </si>
  <si>
    <t>65 VF Hyb.</t>
  </si>
  <si>
    <t>65 DLPF</t>
  </si>
  <si>
    <t>65 PSUPR (for single channel)</t>
  </si>
  <si>
    <t>BPL make four wire group selecter</t>
  </si>
  <si>
    <t>DIAD</t>
  </si>
  <si>
    <t>RECO</t>
  </si>
  <si>
    <t>SIOC</t>
  </si>
  <si>
    <t>Interface I for EFGS 6519</t>
  </si>
  <si>
    <t>Print for AF coupler 67PSU</t>
  </si>
  <si>
    <t>B magnet for asea RI relay</t>
  </si>
  <si>
    <t>Mho measuring unit type VCG model no.VCG-14PF(ph-ph)Sl no.B-42009 with case old, obselete &amp; defective</t>
  </si>
  <si>
    <t>Autoreclosing relay VARM III PF23A,220VDCNo.M73691B Old &amp; Used</t>
  </si>
  <si>
    <t>Defective/Damaged relay CDG-61 make E.E 110V DC</t>
  </si>
  <si>
    <t>Control panel 132kv asea make old, used defective &amp; incomplete</t>
  </si>
  <si>
    <t xml:space="preserve"> - </t>
  </si>
  <si>
    <t>3Ph,3w kwh meter type AV-3 100/1A,33kv/110v simco make old, obselete &amp; defective</t>
  </si>
  <si>
    <t>3Ph,3w kwh meter OW-6,400/1A,132kv/110v old, obselete &amp; defective</t>
  </si>
  <si>
    <t>3Ph,3w kwh meter simco make type AV-3 1A,33kv/110v old, obselete &amp; defective</t>
  </si>
  <si>
    <t>3Ph,3w kwh meter 110v CT sec 1A,33kv simco make old, obselete &amp; defective</t>
  </si>
  <si>
    <t>3Ph,3w AC mwh meter 3x100/1,33kv/110V GEC  make Sl No.8011558 old, obselete &amp; defective</t>
  </si>
  <si>
    <t>3Ph,3w AC mwh meter 3x400/1,3x132kvkv/110V GEC   Sl No.8012865,8012892,8012919 old, obselete &amp; defective</t>
  </si>
  <si>
    <t>Relay type B-24 Hz 110 V DC Sl no.9824649 old, obselete &amp; defective</t>
  </si>
  <si>
    <t>Transconductor unit 479502404</t>
  </si>
  <si>
    <t>Burnt/damaged final tripping relay of 33kv Capacitor Bank</t>
  </si>
  <si>
    <t>YTG-31 Imported model</t>
  </si>
  <si>
    <t>Expansion valve for 5 ton air conditioner ALCO make</t>
  </si>
  <si>
    <t>12x10 Inch KODAK Line GRAD direct Print Paper 1895 Cat No.184356</t>
  </si>
  <si>
    <t xml:space="preserve">Old, Obselete &amp; Defective under frequency relay of HBB make Sl no.M97-24-0343 </t>
  </si>
  <si>
    <t>Desktop Computer HP280 G9</t>
  </si>
  <si>
    <t>APC UPS 1100 VA</t>
  </si>
  <si>
    <t xml:space="preserve">HP Laptop </t>
  </si>
  <si>
    <t>Cannon Printer</t>
  </si>
  <si>
    <t xml:space="preserve">Name of Zone: Garhwal Zone, Roorkee </t>
  </si>
  <si>
    <t xml:space="preserve">Name of Circle: O&amp;M Circle, Roorkee </t>
  </si>
  <si>
    <t xml:space="preserve">Name of Division: 220KV O&amp;M Division, Piran kaliyar </t>
  </si>
  <si>
    <t xml:space="preserve">Name of Substation: 220KV S/S Piran Kaliyar </t>
  </si>
  <si>
    <t>Rate.</t>
  </si>
  <si>
    <t>Total Amt in Rs.</t>
  </si>
  <si>
    <t>Disc Insultor 120 KN</t>
  </si>
  <si>
    <t>C201</t>
  </si>
  <si>
    <t>HF Cable</t>
  </si>
  <si>
    <t>VV2V204007</t>
  </si>
  <si>
    <t>7/9 SWG G.I.Earth wire</t>
  </si>
  <si>
    <t xml:space="preserve">old &amp; used dismenteled enery meter </t>
  </si>
  <si>
    <t>Main &amp; Auxiliary Structure Bolt &amp; Nuts and anchor bolts (Foundation bolts)
(i) CTDP Col-1No @1540.23 Kg
(ii) 33KV BPI-1 No @ 140.76 Kg</t>
  </si>
  <si>
    <t>MS Round 40 mm Diameter</t>
  </si>
  <si>
    <t>K302</t>
  </si>
  <si>
    <t>33KV Equpt-Bus Post insulator</t>
  </si>
  <si>
    <t>Earth wire (Old &amp; Used and scrap</t>
  </si>
  <si>
    <t>P224</t>
  </si>
  <si>
    <t>Telephone Set</t>
  </si>
  <si>
    <t>CC1C103002</t>
  </si>
  <si>
    <t>Control cable 400mm X 3.5 core</t>
  </si>
  <si>
    <t>Km</t>
  </si>
  <si>
    <t>Control cable 70mm X 3.5 core</t>
  </si>
  <si>
    <t>HF CABLE</t>
  </si>
  <si>
    <t>Mandatory Spare 245 KV  isolator</t>
  </si>
  <si>
    <t>SS0S002001</t>
  </si>
  <si>
    <t>One complete pole of isolator ( including support insulator) with 1 E/S with operating mechanism for main isolator and earth switch ( Excluding structure)</t>
  </si>
  <si>
    <t>Relay, Power contractor, MCB, Switch, Fuses, Push buttons and resistors for electrical control circuit as per approved schematic.</t>
  </si>
  <si>
    <t xml:space="preserve">Set </t>
  </si>
  <si>
    <t>Limit switch and auxiliary contacts (Complete for one MOM box of isolator)</t>
  </si>
  <si>
    <t>SS2S201005</t>
  </si>
  <si>
    <t>Rotor housing bearing assembly</t>
  </si>
  <si>
    <t>Bearings</t>
  </si>
  <si>
    <t>interlocking coils</t>
  </si>
  <si>
    <t>Support insulator</t>
  </si>
  <si>
    <t xml:space="preserve">Mandatory Spare 33 KV isolator </t>
  </si>
  <si>
    <t>SS0S005001</t>
  </si>
  <si>
    <t>Mandatory spare-Control &amp; relay panel (33 KV C&amp;R Panel)</t>
  </si>
  <si>
    <t>Digital Ammeter CTR 400-200/1A</t>
  </si>
  <si>
    <t>Digital MW Meter, CTR-400-200/1A, PTR-33KV/110VAC with Transducer</t>
  </si>
  <si>
    <t>Digital MVAR Meter, CTR-400-200/1A, PTR-33KV/110VAC with Transducer</t>
  </si>
  <si>
    <t>Breaker control switch, 32A, Pistol grip handle, 3position</t>
  </si>
  <si>
    <t>Isolator control switch (Open, Neutral, Close) 3 position</t>
  </si>
  <si>
    <t>Indicating lamp for CB open, 220VDC, Green</t>
  </si>
  <si>
    <t>Indicating lamp for CB Close, 220VDC, Red</t>
  </si>
  <si>
    <t>Indicating lamp for Spring charged, 220VDC, Blue</t>
  </si>
  <si>
    <t>Indicating lamp for CB Auto trip, 220VDC, Amber</t>
  </si>
  <si>
    <t>Indicating lamp for DC supply fail, 220VDC, Amber</t>
  </si>
  <si>
    <t>Indicating lamp, 63.5VAC, Red</t>
  </si>
  <si>
    <t>Indicating lamp, 63.5VAC, Yellow</t>
  </si>
  <si>
    <t>Indicating lamp, 63.5VAC, Blue</t>
  </si>
  <si>
    <t>Alarm annunciator,8winows</t>
  </si>
  <si>
    <t>NN4N412005</t>
  </si>
  <si>
    <t>Trip transfer switch, 03 position (normal, Inter, Transfer) 32A</t>
  </si>
  <si>
    <t>12 Pin Synchronizing socket</t>
  </si>
  <si>
    <t>Synchronizing selector switch, 03 positions (Check-off-Manual), STAYPUT TYPE, LOCKABLE TYPE, KEY REMOVABLE</t>
  </si>
  <si>
    <t>Breaker failure relay, 2Element, 7NO+1NC, Elect reset contact &amp; Flag Indiaction</t>
  </si>
  <si>
    <t>Self reset tripping relay, 2Element, 7NO+1NC, Elect reset contact &amp; Flag Indiaction</t>
  </si>
  <si>
    <t>Tripping relay, 2Element, 7NO+1NC, Elect reset contact &amp; Flag Indiaction</t>
  </si>
  <si>
    <t>Auxiliary relay, 2Element, 4C/O S/R contactsREV H/R flag indication</t>
  </si>
  <si>
    <t xml:space="preserve">Auxiliary relay, 2Element, 4C/O S/R contacts &amp;  H/R flag </t>
  </si>
  <si>
    <t>Numerical REF relay, 3DI/5DO, IEC61850on dual optical portwith PRP</t>
  </si>
  <si>
    <t>220 KV C&amp;R Panel</t>
  </si>
  <si>
    <t>Digital Ammeter CTR 1600-800/1A</t>
  </si>
  <si>
    <t>Digital MW Meter with external transducer, CTR-1600-800/1A, PTR-220KV/1.732/110/1.732VAC, 3p4w, range 340MW-680MW with Transducer</t>
  </si>
  <si>
    <t>Digital MVAR Meter with external transducer, CTR-1600-800/1A, PTR-220KV/1.732/110/1.732VAC, 3p4w, range 340MW-680MW</t>
  </si>
  <si>
    <t>Digital Voltmeter, 4.5Digit PTR 220kv/1.732/110V/1.732VAC, Range-250KV</t>
  </si>
  <si>
    <t>Isolator control switch (Open, Neutral, Close) 3 position, position  spring return to neutra</t>
  </si>
  <si>
    <t>Alarm annunciator,20winows</t>
  </si>
  <si>
    <t>Alarm annunciator,24winows</t>
  </si>
  <si>
    <t>Push button actuator green with NO element</t>
  </si>
  <si>
    <t>Push button actuator Blue with NO element</t>
  </si>
  <si>
    <t>Push button actuator Yellow with NO element</t>
  </si>
  <si>
    <t>Trip transfer switch, 03 position (normal, Inter, Transfer) 32A, STAYPUT Lockable, key removable in all position</t>
  </si>
  <si>
    <t>DC Supervision relay, 2 Element, 4C/O S/R contacts, REV H/R flag indication</t>
  </si>
  <si>
    <t>Mandatory spare-220/33 KV Transformer</t>
  </si>
  <si>
    <t>HV Bushing</t>
  </si>
  <si>
    <t>LV Bushing</t>
  </si>
  <si>
    <t>Buchholz Relay (Main tank) with complete contacts</t>
  </si>
  <si>
    <t>Remote winding temp indicator (RWTI)</t>
  </si>
  <si>
    <t>VV2V206001</t>
  </si>
  <si>
    <t>Oil temp indicator with contacts</t>
  </si>
  <si>
    <t>VV2V207001</t>
  </si>
  <si>
    <t>winding temp indicator (WTI)with sensing device &amp; matching unit</t>
  </si>
  <si>
    <t>VV2V209001</t>
  </si>
  <si>
    <t>Pressure relief device</t>
  </si>
  <si>
    <t>VV2V208002</t>
  </si>
  <si>
    <t>Magnetic oil gauge</t>
  </si>
  <si>
    <t>contactors, switches and relays for electric control panels (one no. of each type)</t>
  </si>
  <si>
    <t>Remote tap position indicator</t>
  </si>
  <si>
    <t>Oil flow indicator with flow switch</t>
  </si>
  <si>
    <t>MM0M007004</t>
  </si>
  <si>
    <t>Oil surge relay for OLTC</t>
  </si>
  <si>
    <t>Mandatory Spare-PLCC</t>
  </si>
  <si>
    <t>NN5N505001</t>
  </si>
  <si>
    <t>Card Type B5LA</t>
  </si>
  <si>
    <t>NN5N506015</t>
  </si>
  <si>
    <t>E5LA</t>
  </si>
  <si>
    <t>O4LA</t>
  </si>
  <si>
    <t>NN5N501001</t>
  </si>
  <si>
    <t>O4LC</t>
  </si>
  <si>
    <t>NN5N506013</t>
  </si>
  <si>
    <t>P3LA</t>
  </si>
  <si>
    <t>NN5N506011</t>
  </si>
  <si>
    <t>P4LA</t>
  </si>
  <si>
    <t>NN5N503001</t>
  </si>
  <si>
    <t>P4LB</t>
  </si>
  <si>
    <t>NN5N501003</t>
  </si>
  <si>
    <t>P4LC</t>
  </si>
  <si>
    <t>NN5N503003</t>
  </si>
  <si>
    <t>P4LD</t>
  </si>
  <si>
    <t>NN5N503004</t>
  </si>
  <si>
    <t>P4LF</t>
  </si>
  <si>
    <t>NN5N501004</t>
  </si>
  <si>
    <t>P4LG</t>
  </si>
  <si>
    <t>NN5N501002</t>
  </si>
  <si>
    <t>Card Type For NSD 50-G4AA</t>
  </si>
  <si>
    <t>Card For NSK5-G4AE</t>
  </si>
  <si>
    <t>NN5N506031</t>
  </si>
  <si>
    <t>Coupling Device-A9BS</t>
  </si>
  <si>
    <t>A9BT</t>
  </si>
  <si>
    <t>NN5N506030</t>
  </si>
  <si>
    <t>4 Wire Table Telephone</t>
  </si>
  <si>
    <t>Mandatory Spare-245 KV SA</t>
  </si>
  <si>
    <t>KK0K002001</t>
  </si>
  <si>
    <t>245 KV surge Arrestor with insulating base, surge monitor and terminal connector.</t>
  </si>
  <si>
    <t>Mandatory Spare-245KV CVT</t>
  </si>
  <si>
    <t>VV6V507002</t>
  </si>
  <si>
    <t>245 KV CVT</t>
  </si>
  <si>
    <t>VV6V603002</t>
  </si>
  <si>
    <t>Junction Box</t>
  </si>
  <si>
    <t>Mandatory Spare 33KV CB</t>
  </si>
  <si>
    <t>JJ5J501011</t>
  </si>
  <si>
    <t>33KV Circuit Breaker pole</t>
  </si>
  <si>
    <t xml:space="preserve">Density/Pressure Monitor for SF-6 </t>
  </si>
  <si>
    <t>Mandatory Spare 245 KV CB</t>
  </si>
  <si>
    <t>JJ2J201010</t>
  </si>
  <si>
    <t>One complete pole of 1600A CB with pole  column and interrupter. (Including fixed, moving &amp; Arcing contact including insulating nozzle)</t>
  </si>
  <si>
    <t xml:space="preserve">Rubber gaskets, O rings and seals for SF6  gas(complete replacement for one breaker) </t>
  </si>
  <si>
    <t xml:space="preserve">Molecular filter for SF6 Circuit for 1 Pole of  CB </t>
  </si>
  <si>
    <t>Sets</t>
  </si>
  <si>
    <t xml:space="preserve">Density/Pressure monitor for SF6 circuit for  one pole of CB </t>
  </si>
  <si>
    <t xml:space="preserve">Pressure gauges &amp; coupling device of each  type </t>
  </si>
  <si>
    <t>JJ7J710028</t>
  </si>
  <si>
    <t>Operation counter</t>
  </si>
  <si>
    <t>PP1P122001</t>
  </si>
  <si>
    <t>All type of coupling for SF6 gas</t>
  </si>
  <si>
    <t xml:space="preserve">Relays, power contactors, switch-fuse units,  limit switches, push buttons, timers and  MCBs etc </t>
  </si>
  <si>
    <t>Control Valves</t>
  </si>
  <si>
    <t>set</t>
  </si>
  <si>
    <t>JJ2J201016</t>
  </si>
  <si>
    <t>Pressure switches</t>
  </si>
  <si>
    <t>Complete spring operating mechanism</t>
  </si>
  <si>
    <t>Closing dashpot</t>
  </si>
  <si>
    <t>Opening dashpot</t>
  </si>
  <si>
    <t>Opening catch gear</t>
  </si>
  <si>
    <t>Closing catch gear</t>
  </si>
  <si>
    <t>Mandatory spare-LT Switchgear</t>
  </si>
  <si>
    <t>TP Inst O/C Relay, 200-300% setting in step of 200% and adjustable Definite time, CTR-/1A, Aux supply-220VDC</t>
  </si>
  <si>
    <t>Inst E/F relay, Setting 5-80% in step of 5% Definite time delay 00-25Sec, CTR-/1A, Aux sup 220VDC</t>
  </si>
  <si>
    <t>Non Directional 2Pole inverse Time O/C Relay with inst High Set</t>
  </si>
  <si>
    <t>Single pole Definite Time O/C relay, Setting range 50-200%, CTR-/1A</t>
  </si>
  <si>
    <t>Single Pole Inst. Restricted E/F relay, CTR-/1A, Aux-220VDC</t>
  </si>
  <si>
    <t>Three Pole voltage controlled inverse time O/C relayCTR-/1A, PTR 110Volt, Aux-220VDC</t>
  </si>
  <si>
    <t>Single pole Non-Directional, Definit Time O/C relay. Aux-220 VDC</t>
  </si>
  <si>
    <t>Differential protection relay for DG. Aux -220 VDC</t>
  </si>
  <si>
    <t>High Speed tripping relay, 220VDC with 2NO+3NC Aux contact</t>
  </si>
  <si>
    <t>DP Inst. Under Voltage relay. PTR-110V, Aux Supply-220VDC</t>
  </si>
  <si>
    <t>Under voltage relay 2C/O Aux contactAux Supply-240VAC, Operating Voltage 220VDC</t>
  </si>
  <si>
    <t>Under voltage relay 2C/O Aux contactAux Supply-240VAC, Operating Voltage 48VDC</t>
  </si>
  <si>
    <t>Over voltage relay, operating voltage 220VDC, Aux supply-240 VAC</t>
  </si>
  <si>
    <t>Over voltage relay, operating voltage 48VDC, Aux supply-240 VAC</t>
  </si>
  <si>
    <t>Battery E/F Relay, Sensing voltage-220VDC, Aux Suply-240 VAC</t>
  </si>
  <si>
    <t>Aux relay 220VDC</t>
  </si>
  <si>
    <t>Metering CT CTR 1000/1A, CL-1.0, 15VA</t>
  </si>
  <si>
    <t>Metering CT CTR 600/1A, CL-1.0, 15VA</t>
  </si>
  <si>
    <t>Protection CT CTR 1000/1A, CL-5P15, 15VA</t>
  </si>
  <si>
    <t>Protection CT CTR 600/1A, CL-5P15, 15VA</t>
  </si>
  <si>
    <t>PS Class CT CTR 400/1A, 15VA, KPV 300V</t>
  </si>
  <si>
    <t>PT 415/√3/110/√3, 50 VA, CL-0.5, Single phase.</t>
  </si>
  <si>
    <t>Frequency meter 45-55Hz, 415 V AC (Analogue)</t>
  </si>
  <si>
    <t>3-Ph 4 Wire KWH meter</t>
  </si>
  <si>
    <t>Ammeter 0-1000A, CTR 1000/1A (Analouge)</t>
  </si>
  <si>
    <t>Ammeter 0-600A, CTR 600/1A (Analouge)</t>
  </si>
  <si>
    <t>Ammeter 0-400A, CTR 400/1A (Analouge)</t>
  </si>
  <si>
    <t>Ammeter with Shunt (0-75mV) (Analouge)</t>
  </si>
  <si>
    <t>Voltmeter Analouge Type, 0-500V, 415 VAC</t>
  </si>
  <si>
    <t>Voltmeter Analouge Type, 300-0-300, 220 VDC</t>
  </si>
  <si>
    <t>Voltmeter Analouge Type, 75-0-75, 48 VDC</t>
  </si>
  <si>
    <t>Breaker controlswitch-25 A</t>
  </si>
  <si>
    <t>Push Button, Spring return type with 1NO+1NC contact, Green</t>
  </si>
  <si>
    <t>Push Button, Spring return type with 1NO+1NC contact, Red</t>
  </si>
  <si>
    <t>TPN MCB 10KA, C Curve, AC-16 A</t>
  </si>
  <si>
    <t>DP MCB, 4KA 48VDC-20A</t>
  </si>
  <si>
    <t>DP MCB, 4KA 220VDC-20A</t>
  </si>
  <si>
    <t>DP Switch, 220 VDC, Air Break Type-250A</t>
  </si>
  <si>
    <t>DP Switch, 48 VDC, Air Break type-250A</t>
  </si>
  <si>
    <t>4P Electrically operated MCCB 20KA with O/L-400A</t>
  </si>
  <si>
    <t>TP MCCB with thermal magnetic release for O/L-400A</t>
  </si>
  <si>
    <t>TP MCCB with thermal magnetic release for O/L-100A</t>
  </si>
  <si>
    <t>TP MCCB with thermal magnetic release for O/L-63A</t>
  </si>
  <si>
    <t>DP MCCB, 4KA with thermal magnetic release for O/L for 220 VDC-320 A</t>
  </si>
  <si>
    <t>DP MCCB, 4KA with thermal magnetic release for O/L for 48 VDC-320 A</t>
  </si>
  <si>
    <t>DP MCCB, 4KA with thermal magnetic release for O/L for 220 VDC-250A</t>
  </si>
  <si>
    <t>DP MCCB, 4KA with thermal magnetic release for O/L for 48 VDC-250 A</t>
  </si>
  <si>
    <t>SP On/Off rotary switch-6A</t>
  </si>
  <si>
    <t>Door switch-6A</t>
  </si>
  <si>
    <t>Reset push button black</t>
  </si>
  <si>
    <t>Mandatory Spare-Battery Charger</t>
  </si>
  <si>
    <t>3PH Pulse TXR Card 69-00082-03</t>
  </si>
  <si>
    <t>Connector Card 69-00360-01</t>
  </si>
  <si>
    <t>LED Display Card 69-00084</t>
  </si>
  <si>
    <t>MA Card 69-00083</t>
  </si>
  <si>
    <t>3PH Control card 69-00081-02</t>
  </si>
  <si>
    <t>Mains fail card 69-00087</t>
  </si>
  <si>
    <t>Fuse fail card 69-00123</t>
  </si>
  <si>
    <t>Fuse fail card 69-00390</t>
  </si>
  <si>
    <t>SUB LED card 69-00090</t>
  </si>
  <si>
    <t>Relay card 69-00088</t>
  </si>
  <si>
    <t>Temp Sensor card 69-00300</t>
  </si>
  <si>
    <t>Relay 11 Pin 5A 24 VDC 3C/O</t>
  </si>
  <si>
    <t>Relay 11 Pin 5A 220 VDC 3C/O</t>
  </si>
  <si>
    <t xml:space="preserve">Contactor 65A 3P 415 VAC </t>
  </si>
  <si>
    <t>Switch Toggle 1P ON/OFF 6A AC</t>
  </si>
  <si>
    <t>Capacitor ELE 4700mfd 450 VDC</t>
  </si>
  <si>
    <t>THY-THY Module 90 A 1200PIV</t>
  </si>
  <si>
    <t>Diode Stud 250A 1200 PIV</t>
  </si>
  <si>
    <t>Resistor WWR 20 K 12W</t>
  </si>
  <si>
    <t>Resistor WWR 12 K 12W</t>
  </si>
  <si>
    <t>Resistor WWR 15 K 12W</t>
  </si>
  <si>
    <t>Switch CAM 1P 4W NO/OFF 10A AC</t>
  </si>
  <si>
    <t>Switch Volt Select 4P 4Way W/Off 10A AC</t>
  </si>
  <si>
    <t>Potentiometer Multiturn 20K</t>
  </si>
  <si>
    <t>Fuse BS 110A 690 Volt 200KA</t>
  </si>
  <si>
    <t>48V DC Charger-</t>
  </si>
  <si>
    <t xml:space="preserve">
3PH RC Card-69-00003</t>
  </si>
  <si>
    <t>DC-DC conv Card 69-00085</t>
  </si>
  <si>
    <t>Gen Relay card 69-00333</t>
  </si>
  <si>
    <t>Relay 11 Pin 5A 48 VDC 3C/O</t>
  </si>
  <si>
    <t>Mandatory Spare- Erection Hardware</t>
  </si>
  <si>
    <t>DTF Suitable for ACSR Single zebra cond with out turn buckle</t>
  </si>
  <si>
    <t>DTFSuitable for ACSR twin zebra cond with turn buckle</t>
  </si>
  <si>
    <t>DTFSuitable for ACSR twin zebra cond with out turn buckle</t>
  </si>
  <si>
    <t>Single Suspension fitting for ACSR Single zebra  cond with through type clamp</t>
  </si>
  <si>
    <t>Single Suspension fitting for ACSR Single zebra  cond with drop  type clamp</t>
  </si>
  <si>
    <t>Single Suspension fitting for ACSR Twin zebra cond with through type clamp</t>
  </si>
  <si>
    <t>Single Suspension fitting for ACSR Twin zebra cond with drop type clamp</t>
  </si>
  <si>
    <t>33 KV H/W Fitting-</t>
  </si>
  <si>
    <t xml:space="preserve">
DTF Suitable for ACSR Single zebra cond with turn buckle</t>
  </si>
  <si>
    <t>Clamp &amp; Connectors-</t>
  </si>
  <si>
    <t>TC on 33KV LA to suit single zebra</t>
  </si>
  <si>
    <t>TC on 33KV BPI to suit twin zebra</t>
  </si>
  <si>
    <t>TC on 33KV BPI to suit single zebra</t>
  </si>
  <si>
    <t>Spacer 250mm</t>
  </si>
  <si>
    <t>TC on 220 KV BPI to suit single zebra</t>
  </si>
  <si>
    <t>Al Lug on 33KV Fuse to suit single zebra</t>
  </si>
  <si>
    <t>220 KV BPI</t>
  </si>
  <si>
    <t>Disc insulator 70 KN</t>
  </si>
  <si>
    <t>Mandatory Spare-Fire prot. System</t>
  </si>
  <si>
    <t>Filled Nitrogen cylinder</t>
  </si>
  <si>
    <t>PP1P125002</t>
  </si>
  <si>
    <t>Hose pipe with fittings</t>
  </si>
  <si>
    <t>Heat Detectors</t>
  </si>
  <si>
    <t>Madatory Spare- 245KV CT</t>
  </si>
  <si>
    <t xml:space="preserve">245 KV CT1600/800/1Amp (5Core) 1-PH </t>
  </si>
  <si>
    <t xml:space="preserve">33 KV Potential Transformer </t>
  </si>
  <si>
    <t xml:space="preserve">Pilot fiting ACSR Zebra </t>
  </si>
  <si>
    <t>Double tension fitting ACSR Zebra</t>
  </si>
  <si>
    <t>II2I202001</t>
  </si>
  <si>
    <t>Tension clamp for 7/9 SWG G.S Earth Wire</t>
  </si>
  <si>
    <t>II5I504004</t>
  </si>
  <si>
    <t>Suspension Fitting ACSR Zebra</t>
  </si>
  <si>
    <t>II3I303008</t>
  </si>
  <si>
    <t>Vibration Damper For Earth Wire</t>
  </si>
  <si>
    <t>Mid Span joint ACSR Zebra</t>
  </si>
  <si>
    <t>Repair Sleeve For ACSR Zebra</t>
  </si>
  <si>
    <t>Disc Insulator 160KN</t>
  </si>
  <si>
    <t>Galvanized Steel Structure (Template &amp;Tower)</t>
  </si>
  <si>
    <t xml:space="preserve">Earth Wire 7/9 SWG </t>
  </si>
  <si>
    <t>Coupling Device(LMU)</t>
  </si>
  <si>
    <t>KM.</t>
  </si>
  <si>
    <t>Al/Aluminium alloy Scrap</t>
  </si>
  <si>
    <t>Old &amp; Used  Trip Ckt Supervision  Faulty Relay</t>
  </si>
  <si>
    <t>ACSR Zebra Conductor ( Cuts &amp; bits)</t>
  </si>
  <si>
    <t>HF cable</t>
  </si>
  <si>
    <t>Galvanized B(2*-15*) Type D/C tower with bolts Nuts flat washer pack washer &amp; stub including body extension (Stub 01 set @ 0.258MT)</t>
  </si>
  <si>
    <t>Disc insulator 90KN</t>
  </si>
  <si>
    <t>Old &amp; Used  Battery Cell 48 V</t>
  </si>
  <si>
    <t>High tension strength Mid Span joint Suitable for ACSR Deer conductor</t>
  </si>
  <si>
    <t>High tension strength Dead End Compression type Suitable for ACSR Deer conductor</t>
  </si>
  <si>
    <t>ACSR Zebra Conductor</t>
  </si>
  <si>
    <t>33KV SF6 Circuit Breakers old &amp; Damaged</t>
  </si>
  <si>
    <t>33KV CT Old &amp; Used and Dameged(repairable)</t>
  </si>
  <si>
    <t>30KV Surge Arrestor/Lighting</t>
  </si>
  <si>
    <t>SF6 Gas</t>
  </si>
  <si>
    <t xml:space="preserve">Numerical distance protection relay Old &amp; Used Dismantled defective, </t>
  </si>
  <si>
    <t xml:space="preserve">Direction Over Current Relay Old &amp; Used Dismantled defective </t>
  </si>
  <si>
    <t xml:space="preserve"> NON Direction Over Current Relay Old &amp; Used Dismantled defective </t>
  </si>
  <si>
    <t xml:space="preserve">Numerical diffrential protection relay Old &amp; Used Dismantled defective, </t>
  </si>
  <si>
    <t>Trip Relay minimum 8No.2NC Operatig Relay Old &amp; Used Defectiv</t>
  </si>
  <si>
    <t>Three Element Auxilary Relay minimum 4No in Each element Old &amp; Used Defective</t>
  </si>
  <si>
    <t>Old &amp; Used T/F Fan</t>
  </si>
  <si>
    <t>Battery Cell (VRLA) (Defective)</t>
  </si>
  <si>
    <t>Spare molecular sieves filter ( capacity 55Kg)</t>
  </si>
  <si>
    <t>36KV Vacuum circuit breaker (3Ph) along with support structure</t>
  </si>
  <si>
    <t>245kV (5 Core) Current Transformer 1600/800/1 without junction box.</t>
  </si>
  <si>
    <t>245kV (5 Core) Current Transformer 300/1 without junction box.</t>
  </si>
  <si>
    <t>245kV (5 Core) Current Transformer 200/1 without junction box.</t>
  </si>
  <si>
    <t>145kV (5 Core) Current Transformer 800/400/1 without junction box.</t>
  </si>
  <si>
    <t>145kV (5 Core) Current Transformer 500/1 without junction box.</t>
  </si>
  <si>
    <t>Total</t>
  </si>
  <si>
    <t>Total-</t>
  </si>
  <si>
    <t xml:space="preserve">Monthly report of inventory categorized for monitoring  </t>
  </si>
  <si>
    <t>Inventory report for the month of :- 23-05-25 to 22.06.2025</t>
  </si>
  <si>
    <t>Name of  Division :- 220 kv O&amp;M Division Piran Kaliyar</t>
  </si>
  <si>
    <t xml:space="preserve">     </t>
  </si>
  <si>
    <t>Name  of S/S;-    132 KV S/S Bhagwanpur</t>
  </si>
  <si>
    <t xml:space="preserve">Name Of   J.e                               Mange Ram </t>
  </si>
  <si>
    <t>unit</t>
  </si>
  <si>
    <t>Unit Rate in RS</t>
  </si>
  <si>
    <t>Non- Moving</t>
  </si>
  <si>
    <t>Total Amount Rs</t>
  </si>
  <si>
    <t>sur. (2018)</t>
  </si>
  <si>
    <t>sur. (2020)</t>
  </si>
  <si>
    <t>sur.  (2021)</t>
  </si>
  <si>
    <t>Scrap Qty (2022)</t>
  </si>
  <si>
    <t>Scrap Qty  (2023)</t>
  </si>
  <si>
    <t>Scrap Qty  (2024)</t>
  </si>
  <si>
    <t>Total scrap</t>
  </si>
  <si>
    <t>Amount</t>
  </si>
  <si>
    <t>132 KV Isolator Jaw.</t>
  </si>
  <si>
    <t>40 MVA LV side T/F Busning block in two pices of size 90*90 mm.</t>
  </si>
  <si>
    <t>33 KV Bus Isolator Clamp for Trantulla Cond.</t>
  </si>
  <si>
    <t>II1I106002</t>
  </si>
  <si>
    <t>33 KV T.Connector Trantulla to Moose. Cond.</t>
  </si>
  <si>
    <t>II1I107004</t>
  </si>
  <si>
    <t>33 KV  T.Connector  Moose to Panther. Cond.</t>
  </si>
  <si>
    <t xml:space="preserve">132 KV Comosite long rod Insulator 120 KN </t>
  </si>
  <si>
    <t>5 watt LED Type Recharable torch</t>
  </si>
  <si>
    <t>33 Kv specer cum droper for   ACSR Single Moose Cond.</t>
  </si>
  <si>
    <t>S/T Clamp Suitable For 7/9 SWG E/W</t>
  </si>
  <si>
    <t>suspension Clamp For 7/10 SWG G.S earth Wire</t>
  </si>
  <si>
    <t>Repair sleeve For ACSR Panther Conductor</t>
  </si>
  <si>
    <t>Mid Span Joint For 7/10 SWG G.S earth Wire</t>
  </si>
  <si>
    <t>G.I Earth Wire Fitting For 7/9 SWG</t>
  </si>
  <si>
    <t>Extension Line For E/W Clamp</t>
  </si>
  <si>
    <t>"C"-wedge Connecter for Panther to Panther cod.Curr cap-800Amp</t>
  </si>
  <si>
    <t>"C"-wedge Connecter for Zebra to Zebra cod.Curr cap-1400Amp</t>
  </si>
  <si>
    <t>"C"-wedge Connecter for Zebra to Panther cod.Curr cap-1400Amp</t>
  </si>
  <si>
    <t>"Z" Shape Cu Terminal Plate for Isolator</t>
  </si>
  <si>
    <t>Breaker pad connector for ABB Circuit breaker for Zebra cond Cap-800A</t>
  </si>
  <si>
    <t>Breaker pad connector for ABB Circuit breaker for Panther cond Cap-800A</t>
  </si>
  <si>
    <t>CT Clamp Suitable for Panther Cond. With 3 No U-grip Nuts &amp; bolts 800A</t>
  </si>
  <si>
    <t>Isolator Connector Suitable for panther conductor with 3 No-U grip  Nuts &amp; bolts 800A</t>
  </si>
  <si>
    <t>Pad Connector of CB Suitable for Panther C-wedge Connector</t>
  </si>
  <si>
    <t xml:space="preserve">CT Connector for wedge for Panther C-Wedge connector </t>
  </si>
  <si>
    <t>supply of Breakar pad connecter for ABB CKT bkr.as per Drawing. suitable for Zebra  Conductor  with 3 nos U-grip nut &amp; bolts having curent cap-800 Amps.</t>
  </si>
  <si>
    <t>Supply of breakar pad connector suitable for Panther Conductor  with 3 nos U-grip nut &amp; bolts having curent cap-600 Amps.</t>
  </si>
  <si>
    <t>Supply of Al -alloy Isolater connecter suitable for panther Conductor  with 2 nos U-grip nut &amp; bolts having curent cap-800 Amps.</t>
  </si>
  <si>
    <t xml:space="preserve"> T/F oil (O&amp;U)</t>
  </si>
  <si>
    <t xml:space="preserve">Silika gel </t>
  </si>
  <si>
    <t>Battery terminal Coating Spary Container</t>
  </si>
  <si>
    <t>110 Volt Tripping &amp; Closing Coil Bhel Make</t>
  </si>
  <si>
    <t>110 Volt Tripping &amp; Closing Coil Alostom Make</t>
  </si>
  <si>
    <t>198 KV Surge Arrestor/ Lighting</t>
  </si>
  <si>
    <t>120 KV Surge Arrestor/ Lighting</t>
  </si>
  <si>
    <t>30 KV Surge Arrestor/ Lighting</t>
  </si>
  <si>
    <t>33 KV CT Ratio 200/100/1A (O&amp;U)</t>
  </si>
  <si>
    <t>Recheet wheel assemble with stopper roller</t>
  </si>
  <si>
    <t>Big pawl with bush bearing</t>
  </si>
  <si>
    <t>Small pawl with bush bearing</t>
  </si>
  <si>
    <t>Gas pressure gauge</t>
  </si>
  <si>
    <t>Gas Density Switch</t>
  </si>
  <si>
    <t>Aux DC contactor for DC supervion</t>
  </si>
  <si>
    <t>Antipumping relay contactor</t>
  </si>
  <si>
    <t>Tripping Coil (110V+-10%DC)for CGL make</t>
  </si>
  <si>
    <t>ClosingCoil (110V+-10%DC)for CGL make</t>
  </si>
  <si>
    <t xml:space="preserve">Limet Switch </t>
  </si>
  <si>
    <t>O-RingP12</t>
  </si>
  <si>
    <t>O-RingP18</t>
  </si>
  <si>
    <t>clatch spring</t>
  </si>
  <si>
    <t>Fresh T/Foil</t>
  </si>
  <si>
    <t>Set of sirclip Grup Screw Split Pins etc</t>
  </si>
  <si>
    <t>Motor 230V AC/DC</t>
  </si>
  <si>
    <t>EHV Surge Monitor Having Range (33 KV to 400)With electro Mechnical counter</t>
  </si>
  <si>
    <t>Pennel Heater for Control &amp; Relay penal</t>
  </si>
  <si>
    <t>Havels Make 33 KV 400 Sq MM Power Cable</t>
  </si>
  <si>
    <t>33 KV Outdoor XLPE Cable Termination Kit for 3x400sqmm</t>
  </si>
  <si>
    <t>Criping Cable Al Lug for cable Size 200 Sqm</t>
  </si>
  <si>
    <t>PP0P015016</t>
  </si>
  <si>
    <t>Pp Rope of 12 Mm</t>
  </si>
  <si>
    <t xml:space="preserve"> Alluminium Tape</t>
  </si>
  <si>
    <t xml:space="preserve">AE make Digtal Amp meter CTR 800/400/1A </t>
  </si>
  <si>
    <t xml:space="preserve">AE make Digtal M.W moter CTR 800/400/1Aacc   0.5 </t>
  </si>
  <si>
    <t>TT1T101019</t>
  </si>
  <si>
    <t>Bay maintenace Resister</t>
  </si>
  <si>
    <t>33 KV CT Repaireble Retio-800/400/1Amp</t>
  </si>
  <si>
    <t>Disk insulator 70 KN</t>
  </si>
  <si>
    <t>Disk insulator 120 KN</t>
  </si>
  <si>
    <t>Disk insulator 120 KN (O&amp;U)</t>
  </si>
  <si>
    <t>SS6S610027</t>
  </si>
  <si>
    <t>HRC type NS Fuse 415V, 80ka, 2Amp</t>
  </si>
  <si>
    <t>SS6S610026</t>
  </si>
  <si>
    <t>HRC type NS Fuse 415V, 80ka, 4Amp</t>
  </si>
  <si>
    <t>SS6S610022</t>
  </si>
  <si>
    <t>HRC type NS Fuse 415V, 80ka, 6Amp</t>
  </si>
  <si>
    <t>SS6S610020</t>
  </si>
  <si>
    <t>HRC type NS Fuse 415V, 80ka, 10 Amp</t>
  </si>
  <si>
    <t>SS6S610010</t>
  </si>
  <si>
    <t>HRC type NS Fuse 415V, 80ka, 32 Amp</t>
  </si>
  <si>
    <t>SS6S610019</t>
  </si>
  <si>
    <t>HRC type NS Fuse 415V, 80ka, 16 Amp</t>
  </si>
  <si>
    <t>TT1T101027</t>
  </si>
  <si>
    <t>Inspection Register</t>
  </si>
  <si>
    <t>TT1T101026</t>
  </si>
  <si>
    <t>Instruction Register</t>
  </si>
  <si>
    <t>L-shape dropper connector for Tarantulla cond. For 40 MVA T/F.</t>
  </si>
  <si>
    <t>TT1T101040</t>
  </si>
  <si>
    <t>Message Register</t>
  </si>
  <si>
    <t>OTI Meter 40/20 MVA T/F</t>
  </si>
  <si>
    <t>MM2M202010</t>
  </si>
  <si>
    <t>Volt meter Range -0-40 Kv AC ptr-132 KV / √3 110 V /√3</t>
  </si>
  <si>
    <t>MM2M202013</t>
  </si>
  <si>
    <t>Volt meter Range -0-150 Kv DC  110 V Dc</t>
  </si>
  <si>
    <t>MM2M203007</t>
  </si>
  <si>
    <t>Ampere meter Range -0-800 Amp AC CTR 800/ 1 Amp 110 V DC</t>
  </si>
  <si>
    <t>MM2M204006</t>
  </si>
  <si>
    <t>MW Meter Range 100-0-100 MW PTR 132 KV  √V CTR 400/1 Amp</t>
  </si>
  <si>
    <t>MW Meter Range 50-0-50 MW PTR 132 KV  √V CTR 800/1 Amp</t>
  </si>
  <si>
    <t>One side boltless Wedge CT Connector C-wedge Connector zebra To Zebra Conductor</t>
  </si>
  <si>
    <t>One side boltless Wedge Isolator Connector C-wedge Connector zebra To Zebra Conductor</t>
  </si>
  <si>
    <t>One side boltless Wedge 4 Hole pad connector Connector C-wedge Connector zebra To Zebra Conductor</t>
  </si>
  <si>
    <t>II01005001</t>
  </si>
  <si>
    <t>PG Clamp Zebra to Zebra</t>
  </si>
  <si>
    <t>II01005002</t>
  </si>
  <si>
    <t>PG Clamp Panther to Zebra.</t>
  </si>
  <si>
    <t>Repair Sleave for Panther cond.</t>
  </si>
  <si>
    <t>FF3F302001</t>
  </si>
  <si>
    <t>Rail105 LBS (Bend) 1.80 mtr. Long</t>
  </si>
  <si>
    <t>Type MK-1 L&amp;T DOL Starter 3 phase 415V,15Amp with O/L Relay.</t>
  </si>
  <si>
    <t>Transformer Maintenance Register.</t>
  </si>
  <si>
    <t>II5I501005</t>
  </si>
  <si>
    <t>Bolted Type Tension fitting for panther (O&amp;U)</t>
  </si>
  <si>
    <t>II5I501006</t>
  </si>
  <si>
    <t>Bolted Type Suspension fitting for panther (O&amp;U)</t>
  </si>
  <si>
    <t>II5I501001</t>
  </si>
  <si>
    <t>Bolted Type Single Tension  fitting for Tarantulla cond.(O&amp;U)</t>
  </si>
  <si>
    <t>T/F Cooling Fan O&amp;U.</t>
  </si>
  <si>
    <t>T Clamp for Panther O&amp;U.</t>
  </si>
  <si>
    <t>SS5S502001</t>
  </si>
  <si>
    <t>11KV TPMO (inc.)</t>
  </si>
  <si>
    <t>33 KV CT  ratio 50/25/1A</t>
  </si>
  <si>
    <t xml:space="preserve">ACSR Moose Cond cut &amp; bits </t>
  </si>
  <si>
    <t xml:space="preserve">ACSR Panther Cond cut &amp; bits </t>
  </si>
  <si>
    <t>ACSR Tarantulla Cond In Cut &amp; bits</t>
  </si>
  <si>
    <t>ACSR Tarantulla Cond In Cut &amp; bits (Scrap)</t>
  </si>
  <si>
    <t>PG Clamp Tarantulla to Tarantulla.</t>
  </si>
  <si>
    <t>T-clamp for Tarantulla to Tarantulla cond.</t>
  </si>
  <si>
    <t>CT clamp for Tarantulla</t>
  </si>
  <si>
    <t>CT clamp for Tarantulla cond. (O&amp;U)</t>
  </si>
  <si>
    <t>T Clamp for Tarantulla to Panther O&amp;U.</t>
  </si>
  <si>
    <t>T/F bushing clamp for Tarantulla cond. O&amp;U.</t>
  </si>
  <si>
    <t>Galvanized steel tower part</t>
  </si>
  <si>
    <t>Scrap items</t>
  </si>
  <si>
    <t>33 KV Circuit breakar Bhel Make (O&amp;U) defective</t>
  </si>
  <si>
    <t>33 KV LA Damage (Scrap)</t>
  </si>
  <si>
    <t>ACSR Panther Cond Scrap</t>
  </si>
  <si>
    <t>7/10 SWG G.S eart wire Scrap</t>
  </si>
  <si>
    <t>132 KV CT Damage ratio 800/400/1A.</t>
  </si>
  <si>
    <t>132 KV CT Damage ratio 200/1A.</t>
  </si>
  <si>
    <t xml:space="preserve">36 KV CT  damage ratio 800/400/1A </t>
  </si>
  <si>
    <t>Energy Meter (O&amp; U) obsolete U/S</t>
  </si>
  <si>
    <t>Empty T/F oil Drum 45 gallon capacitor</t>
  </si>
  <si>
    <t xml:space="preserve">Empty Drum of T/F oil </t>
  </si>
  <si>
    <t>Aluminium scrap of Clamp /conector</t>
  </si>
  <si>
    <t>Aluminium scrap</t>
  </si>
  <si>
    <t>132 KV LA (O&amp;U) Damage Completely (scrap)</t>
  </si>
  <si>
    <t>M.S Scrap (Junction Box)</t>
  </si>
  <si>
    <t>XLPE Cable 3x400 Sq mm Damage (Scrap)</t>
  </si>
  <si>
    <t xml:space="preserve">O/C ,E/F Relay (ABB) (Scrap) </t>
  </si>
  <si>
    <t>Distance Protection Relay obsolerte Scap</t>
  </si>
  <si>
    <t>AA1A101002</t>
  </si>
  <si>
    <t>G.S. Earth wire 7/10 SWG O&amp;U in cutpice. (SCRAP)  (1mtr =.47 kg)=.47x.200=94 Kg</t>
  </si>
  <si>
    <t>0.20 ( 94 Kg)</t>
  </si>
  <si>
    <t>Disk Insulator broken (Srap)</t>
  </si>
  <si>
    <t>Store Inventry</t>
  </si>
  <si>
    <t>Total usable material</t>
  </si>
  <si>
    <t>Non movable Material</t>
  </si>
  <si>
    <t>Scrap Material</t>
  </si>
  <si>
    <t>Total  store  Inventry 2024-25</t>
  </si>
  <si>
    <t>Name of Zone-              Garhwal</t>
  </si>
  <si>
    <t>Name of Circle-             Roorkee</t>
  </si>
  <si>
    <t>Name of Division-          220 KV O&amp;M Division Imlikheda(Piran Kaliyar)</t>
  </si>
  <si>
    <t>Name of Sub-Station-     132 KV Sub- Station Chudiyala</t>
  </si>
  <si>
    <t>Month-   JUNE -2025</t>
  </si>
  <si>
    <t>Total Inventory Amt.</t>
  </si>
  <si>
    <t>VV5V406003</t>
  </si>
  <si>
    <t>C.T Junction Box</t>
  </si>
  <si>
    <t>VV6V601003</t>
  </si>
  <si>
    <t>P.T Junction Box</t>
  </si>
  <si>
    <t>132 KV Post Insulator</t>
  </si>
  <si>
    <t>Main &amp; auxiluries lattice structure for 132 KV Gantries  equipment</t>
  </si>
  <si>
    <t>GI cable Tray150mm</t>
  </si>
  <si>
    <t>GI cable Tray100mm</t>
  </si>
  <si>
    <t>GI cable Tray75mm</t>
  </si>
  <si>
    <t>GI flat 50X6mm</t>
  </si>
  <si>
    <t>FF2F201004</t>
  </si>
  <si>
    <t>Ms Rod 36mm dia.</t>
  </si>
  <si>
    <t>U- Bolt</t>
  </si>
  <si>
    <t>CC3C303001</t>
  </si>
  <si>
    <t>Indoor Type End termination Kit 33 KV 400x3 XLPE Cable(New)</t>
  </si>
  <si>
    <t>CC1C104002</t>
  </si>
  <si>
    <t>LT cable3.5x400 Sq mm</t>
  </si>
  <si>
    <t>CCOCOO2011</t>
  </si>
  <si>
    <t>PVC control cable 4X2.5 sq mm(W/o Armoured)</t>
  </si>
  <si>
    <t>CCOCOO1003</t>
  </si>
  <si>
    <t xml:space="preserve"> PVC Control cable 18x2.5 mm sq ( O/U)(Armoured)</t>
  </si>
  <si>
    <t xml:space="preserve">ACSR Panther Conductor  Panther  </t>
  </si>
  <si>
    <t xml:space="preserve">ACSR Panther Comprension Type Single Tension fitting </t>
  </si>
  <si>
    <t>33KV Isolator Jaw (Repairable)</t>
  </si>
  <si>
    <t>Mid-Span Joint for Panther to Panther Cond.</t>
  </si>
  <si>
    <t>Repair Sleeve for Panther Cond.</t>
  </si>
  <si>
    <t>HRC Fuse 63 Amp</t>
  </si>
  <si>
    <t>T/F Cooling Fan (O/U)</t>
  </si>
  <si>
    <t xml:space="preserve">ACSR Panther Single Suspension Fitting </t>
  </si>
  <si>
    <t>33KV Isolator blade Repairable(O/D)</t>
  </si>
  <si>
    <t>TT1T101032</t>
  </si>
  <si>
    <t>Max.-Min. Register</t>
  </si>
  <si>
    <t xml:space="preserve">G.I. Earthwire Fitting For 7/9 S.W/G </t>
  </si>
  <si>
    <t>Extension Link for E/W Clamp</t>
  </si>
  <si>
    <t>220V AC/DC spring charging motor                 (Universal motor for FSA opreting mechanism)</t>
  </si>
  <si>
    <t>220/110 V DC trip-2 coil   (220/110 V DC trip-2 coil for FSA operating mechanism)</t>
  </si>
  <si>
    <t>220/110 V DC trip-1 coil   (220/110 V DC trip-1 coil for FSA operating mechanism)</t>
  </si>
  <si>
    <t xml:space="preserve">Yellow switching element   (Spring charging motor limit switch )  </t>
  </si>
  <si>
    <t xml:space="preserve"> Bule switching element (Spring charging motor limit switch ) </t>
  </si>
  <si>
    <t>Auxiiliary switch for FSA drive                   (Wiping contact type auxiliary switch)</t>
  </si>
  <si>
    <t xml:space="preserve">Empty T/F oil Drum 45 gallon capacity </t>
  </si>
  <si>
    <t xml:space="preserve">Log sheet </t>
  </si>
  <si>
    <t>Biometric Attendance machine</t>
  </si>
  <si>
    <t>ACSR Zebra conductor(O/U) in cut lenth</t>
  </si>
  <si>
    <t>33 KV Cast resin wound CT 1200-600/1-1A(ABB indoor)</t>
  </si>
  <si>
    <t>33 KV Cast resin wound CT 800-400/1-1A(ABB indoor)</t>
  </si>
  <si>
    <t>33 KV XLPE outdoor cable termination kit 3X400 mm²</t>
  </si>
  <si>
    <t>33 KV XLPE Indoor cable termination kit 3X400 mm²</t>
  </si>
  <si>
    <t>Difective 132 KV ABB make Breaker pole type LTB 145/D1 (O&amp;U)</t>
  </si>
  <si>
    <t>Alluminium Tape</t>
  </si>
  <si>
    <t xml:space="preserve">Transformer oil old &amp; used </t>
  </si>
  <si>
    <t>40 MVA T/F IMP make Diffective(PT6937) O&amp;U</t>
  </si>
  <si>
    <t>120 KV Surge Arrestor/Lighting Arrestor</t>
  </si>
  <si>
    <t>33 KV Surge Arrestor/Lighting Arrestor</t>
  </si>
  <si>
    <t>Empty T/F oil Drum</t>
  </si>
  <si>
    <t>Daily Supply Register</t>
  </si>
  <si>
    <t>Stoppage Register</t>
  </si>
  <si>
    <t>Sliding Plate for 33 KV Indoor breaker (ABB)</t>
  </si>
  <si>
    <t>(710.24)117,L-316</t>
  </si>
  <si>
    <t>Top Drive Unit assembly(Diffective)</t>
  </si>
  <si>
    <t>Apoxy Insulation Spray</t>
  </si>
  <si>
    <t>Transformer oil (New)</t>
  </si>
  <si>
    <t>Spare Molecular sives Filter (Capasity 55 Kg) for On Line Moisture Removal System</t>
  </si>
  <si>
    <t>70 KN Silicon Insulator</t>
  </si>
  <si>
    <t>33 KV Isolator Clamp for Twin Zebra conductor</t>
  </si>
  <si>
    <t>33 KV CT Clamp for Twin Zebra conductor</t>
  </si>
  <si>
    <t>Scrap Without survey 2023</t>
  </si>
  <si>
    <t>Enargy Meter make Secure (R-Back)(O/U)</t>
  </si>
  <si>
    <t>Energy meters L&amp;T make (O/U)</t>
  </si>
  <si>
    <t>Energy meters L&amp;T mak  (R-Back)(O/U)</t>
  </si>
  <si>
    <t xml:space="preserve">(13.1.23)65,L-330 (15.6.23)101 L-330 (23.03.24)134-135  </t>
  </si>
  <si>
    <t>(2.5.23)81,L-330 (7.9.23)120,L-330</t>
  </si>
  <si>
    <t>TCS Relay (Damaged)</t>
  </si>
  <si>
    <t>(7.9.23)120,L-330</t>
  </si>
  <si>
    <t>Earth Wire Scrap</t>
  </si>
  <si>
    <t>(25.01.24)44, L-337</t>
  </si>
  <si>
    <t>RTCC Panel(20 MVA T/F NGEF make) Scrap</t>
  </si>
  <si>
    <t>Empty T/F oil Drum as Scrap</t>
  </si>
  <si>
    <t>Scrap Without survey 2024-25</t>
  </si>
  <si>
    <t>(04.04.24)60, L-337</t>
  </si>
  <si>
    <t>33 KV LA (Damaged)</t>
  </si>
  <si>
    <t>(10.09.24)76, L-337</t>
  </si>
  <si>
    <t>Copper alloy Scrap (33 KV Isolater blade copper tube)</t>
  </si>
  <si>
    <t>(7.10.24)117,L-316</t>
  </si>
  <si>
    <t>PVC scrap</t>
  </si>
  <si>
    <t>(15.04.25)102, L-337</t>
  </si>
  <si>
    <t>Disc Insulator(Damaged)</t>
  </si>
  <si>
    <t>Grand Total</t>
  </si>
  <si>
    <t>Roorkee Circle</t>
  </si>
  <si>
    <t>132 Kv O&amp;M Division Bhupatwala</t>
  </si>
  <si>
    <t>132 Kv S/S Bhupatwala</t>
  </si>
  <si>
    <t>Month-</t>
  </si>
  <si>
    <t>STOCK</t>
  </si>
  <si>
    <t xml:space="preserve">    Name of Item</t>
  </si>
  <si>
    <t xml:space="preserve">Useable </t>
  </si>
  <si>
    <t>Total  Inventory Amt.</t>
  </si>
  <si>
    <t>Total Amt. in Rs.</t>
  </si>
  <si>
    <t>II3I303004</t>
  </si>
  <si>
    <t xml:space="preserve">Vibration damper for ACSR Panther </t>
  </si>
  <si>
    <t>VVIN101034</t>
  </si>
  <si>
    <t xml:space="preserve">132 kv oil bushing </t>
  </si>
  <si>
    <t>VVIN101035</t>
  </si>
  <si>
    <t xml:space="preserve">33 kv Oil bushing </t>
  </si>
  <si>
    <t>MM3M306012</t>
  </si>
  <si>
    <t xml:space="preserve">Digital Power factor meter CTR 200/1 A AC auxiliary supply 110 V AC </t>
  </si>
  <si>
    <t>33 kv Capacitor Bank cell (Shree Make)</t>
  </si>
  <si>
    <t>VV6V507003</t>
  </si>
  <si>
    <t>132 kv CVT (CGL Make )</t>
  </si>
  <si>
    <t>Old 145 kv C.T (O/U) for (Hero)</t>
  </si>
  <si>
    <t>132 kv Post insulator for Isolator</t>
  </si>
  <si>
    <t>33 kv P.T Single 110 V with junction Box</t>
  </si>
  <si>
    <t>Isolater Pad For ACSR Panther Through Quick Wej Connector</t>
  </si>
  <si>
    <t>VV3V305006</t>
  </si>
  <si>
    <t>33 Kv CT O/D Ratio(800/400/1A)Acc-0.2</t>
  </si>
  <si>
    <t>120 KN Disc Insulator O/U</t>
  </si>
  <si>
    <t>ACSR Panther conductor O/U</t>
  </si>
  <si>
    <t>33 Kv Post Insulator</t>
  </si>
  <si>
    <t>JJ0J005010</t>
  </si>
  <si>
    <t>33 Kv VCB ABB Make (Old &amp; Used), Defective</t>
  </si>
  <si>
    <t>Disc insulator 70 KN (B/S)</t>
  </si>
  <si>
    <t>132 Kv CT 400/200/1  O/U, Defective</t>
  </si>
  <si>
    <t>XLPE Armored LT Power Cable 3.5 Corex400 Sqm</t>
  </si>
  <si>
    <t>33 kv CT 800/400/1 Old &amp; Used</t>
  </si>
  <si>
    <t>33 kv CT 400/200/1 Old &amp; Used</t>
  </si>
  <si>
    <t>33 Kv PT Old &amp; Used</t>
  </si>
  <si>
    <t>SF-6 gas</t>
  </si>
  <si>
    <t>SS6S602001</t>
  </si>
  <si>
    <t xml:space="preserve">DC distribution board for 48 V , 200 AH Battery set </t>
  </si>
  <si>
    <t>Empty oil Drum</t>
  </si>
  <si>
    <t>33 kv V type X arm</t>
  </si>
  <si>
    <t>Turn buckle G.I</t>
  </si>
  <si>
    <t>MM0M002003</t>
  </si>
  <si>
    <t xml:space="preserve">DEFECTIVE DIFFERENTIAL PROTN. RELAY MAKE MULTILIN T60 (Transformer Protection System) </t>
  </si>
  <si>
    <t>NN0N003005</t>
  </si>
  <si>
    <t>33 kv C&amp;R Panel Cabiinet (without Accessories) O/U</t>
  </si>
  <si>
    <t>O/C, E/F Relay  Ge Multilin  650 Defective</t>
  </si>
  <si>
    <t>110 Vdc Tripping/Closing Coil for 33 Kv CGL make CB</t>
  </si>
  <si>
    <t>Buchtoz Relay Old/Used Dismenteled</t>
  </si>
  <si>
    <t>132 KV CT 400/200/1  Completely Burned Iron Tank only</t>
  </si>
  <si>
    <t>C- Type Boltless Wedge Clamp With Stopper For Mosse To Moose Conductor</t>
  </si>
  <si>
    <t>C- Type Boltless Wedge Clamp With Stopper For Panther To Panther Conductor</t>
  </si>
  <si>
    <t>C- Type Boltless Wedge Clamp With Stopper For Mosse To Panther  Conductor</t>
  </si>
  <si>
    <t xml:space="preserve">33 Kv CT 800/400/1 </t>
  </si>
  <si>
    <t xml:space="preserve">Batery Charger make Statcon Boost/Floot Unserviceable </t>
  </si>
  <si>
    <t>Batery Charger make expofyn old &amp; used Unserviceable</t>
  </si>
  <si>
    <t xml:space="preserve">AC 1.5 Ton Unservisable </t>
  </si>
  <si>
    <t>33 Kv Jaw</t>
  </si>
  <si>
    <t>33 kv Isolator Blad</t>
  </si>
  <si>
    <t>132 kv Isolator Jaw finger</t>
  </si>
  <si>
    <t>132 kv Isolator male Contact</t>
  </si>
  <si>
    <t>PG Clamp  panther to Panther</t>
  </si>
  <si>
    <t>PG Clamp  Moose to Panther</t>
  </si>
  <si>
    <t>PG Clamp  Moose to Moose</t>
  </si>
  <si>
    <t>132 kv Suspension Fitting</t>
  </si>
  <si>
    <t>Copper Bond</t>
  </si>
  <si>
    <t>Industrial exhaust Fan</t>
  </si>
  <si>
    <t>33 kv XLPE 3X400 sqmm Aluminium Power Cable (Scrap)</t>
  </si>
  <si>
    <t>33 Kv outdoor CT 800/400/1 3 Core Class 0.02 with Junction Box</t>
  </si>
  <si>
    <t>132 KV CT 400/200/1 Old &amp; Used</t>
  </si>
  <si>
    <t>T/F Oil Drum Empty</t>
  </si>
  <si>
    <t>Molecular sives filter 55 Kg each</t>
  </si>
  <si>
    <t>Transformer Oil Old /Used</t>
  </si>
  <si>
    <t>Transformer Oil Drum Old /Used</t>
  </si>
  <si>
    <t xml:space="preserve">Total </t>
  </si>
  <si>
    <t>Total Amount of Inventory =</t>
  </si>
  <si>
    <t>T&amp;P</t>
  </si>
  <si>
    <t>PP4P425001</t>
  </si>
  <si>
    <t>Table Steel with sun mica top with two side Drawer 66" x 36".</t>
  </si>
  <si>
    <t>PP4P425002</t>
  </si>
  <si>
    <t>Table Steel with sun mica top with one side Drawer 54" x 27".</t>
  </si>
  <si>
    <t>PP4P425003</t>
  </si>
  <si>
    <t>Steel Table  with sun mica top 2 Drawer  on one  side  48" x 24"</t>
  </si>
  <si>
    <t>PP4P409014</t>
  </si>
  <si>
    <t>Steel chushioned chair with arm.</t>
  </si>
  <si>
    <t>PP4P406003</t>
  </si>
  <si>
    <t>Steel rack size 72" x 36" x 15" inch.</t>
  </si>
  <si>
    <t>PP4P401019</t>
  </si>
  <si>
    <t>Steel almirah having 5 compartment with four sleeve.</t>
  </si>
  <si>
    <t>PP4P403003                  PP4P415003</t>
  </si>
  <si>
    <t>Teak wood double bed with coir maiteres &amp; 2 nos pillow.</t>
  </si>
  <si>
    <t>Teak wood office table 3' x 2.5' with 2 nos office chair.</t>
  </si>
  <si>
    <t>PP4P427001</t>
  </si>
  <si>
    <t>Teak wood centre table 4' x 2' with 4 nos easy chair.</t>
  </si>
  <si>
    <t>PP4P430001</t>
  </si>
  <si>
    <t>Teak wood dressing table.</t>
  </si>
  <si>
    <t>PP2P223007</t>
  </si>
  <si>
    <t>Nokia mobile model 1100.( Unserviceable ).</t>
  </si>
  <si>
    <t>Battery cell voltage measuring instrument.( Unserviceable ).</t>
  </si>
  <si>
    <t>PP1P126008</t>
  </si>
  <si>
    <t>Hydro meter.</t>
  </si>
  <si>
    <t>PP2P206002</t>
  </si>
  <si>
    <t>Distilled water plant ( Unserviceable ).</t>
  </si>
  <si>
    <t>PP1P147006</t>
  </si>
  <si>
    <t>Portable drill machine with drill bit.</t>
  </si>
  <si>
    <t>PP2P212002</t>
  </si>
  <si>
    <t>Air Blower.</t>
  </si>
  <si>
    <t>PP0P0210015</t>
  </si>
  <si>
    <t>Double sleeve pulley block.</t>
  </si>
  <si>
    <t>PP0P008001</t>
  </si>
  <si>
    <t>Heavy Duty bull dog grip.</t>
  </si>
  <si>
    <t>PP0P018009</t>
  </si>
  <si>
    <t>Heavy Duty D Shackle.</t>
  </si>
  <si>
    <t>PP1P126003</t>
  </si>
  <si>
    <t>Earth resistivity tester. ( 1-100 Ohm ) ( Unserviceable ).</t>
  </si>
  <si>
    <t>PP1P126004</t>
  </si>
  <si>
    <t>Digital AVO meter 3.5 digit.</t>
  </si>
  <si>
    <t>PP1P123001</t>
  </si>
  <si>
    <t>Transformer oil tester ( 0-100 KV ).</t>
  </si>
  <si>
    <t>PP1P138002</t>
  </si>
  <si>
    <t>Hydraulic heavy duty jack 100 Ton.</t>
  </si>
  <si>
    <t>PP1P148002</t>
  </si>
  <si>
    <t>Self supporting plateform AL folding Ladder 6 mtr.</t>
  </si>
  <si>
    <t>PP1P102013</t>
  </si>
  <si>
    <t>Tool Kit having different small T &amp; P item.</t>
  </si>
  <si>
    <t>PP0P021024</t>
  </si>
  <si>
    <t>Pulling &amp; lifting machine 3 Ton.</t>
  </si>
  <si>
    <t>Folding Discharge Rod for 33 KV . ( 1 no Un serviceable ).</t>
  </si>
  <si>
    <t>Folding Discharge Rod for 132 KV . ( 1 no Un serviceable ).</t>
  </si>
  <si>
    <t>PP0P016003</t>
  </si>
  <si>
    <t>Steel wire Rope 16 mm.</t>
  </si>
  <si>
    <t>PP0P005001</t>
  </si>
  <si>
    <t>PP1P122004</t>
  </si>
  <si>
    <t>SF 6 Gas leakage detector.</t>
  </si>
  <si>
    <t>PP4P426005</t>
  </si>
  <si>
    <t>Godrej Table T-9.</t>
  </si>
  <si>
    <t>PP4P408003</t>
  </si>
  <si>
    <t>Godrej Chair PCH7002D.</t>
  </si>
  <si>
    <t>PP4P409006</t>
  </si>
  <si>
    <t>Godrej Chair PCH7003.</t>
  </si>
  <si>
    <t>PP4P409004</t>
  </si>
  <si>
    <t>Godrej Chair CH1007.</t>
  </si>
  <si>
    <t>PP4P402004</t>
  </si>
  <si>
    <t>Godrej Storerwel Plain 4 Sleeve.</t>
  </si>
  <si>
    <t>PP4P402001</t>
  </si>
  <si>
    <t>Godrej 4 Drawer Fileing Cabinet.</t>
  </si>
  <si>
    <t>PP4P407002</t>
  </si>
  <si>
    <t>Godrej open rack 3' x 4' x 1.6'.</t>
  </si>
  <si>
    <t>Desktop Computer make HCL.</t>
  </si>
  <si>
    <t>TFT Monitor 38.1 cm TFT SVGA Digital Colour monitor.</t>
  </si>
  <si>
    <t>DD1D102009</t>
  </si>
  <si>
    <t>Combo i.e. 16 x 10 x 40 xCD R/W and 12 x DVD.</t>
  </si>
  <si>
    <t>Bilingual Key board in English &amp; Devnagari.</t>
  </si>
  <si>
    <t>DD1D106005</t>
  </si>
  <si>
    <t>Internet 56 Kbps ( Fax/Data/voice) Modem.</t>
  </si>
  <si>
    <t>DD2D201004</t>
  </si>
  <si>
    <t>MacAfee Antivirus ( LatestVersion ) fror 1 Year License with Media.( Unserviceable ).</t>
  </si>
  <si>
    <t>DD2D203004</t>
  </si>
  <si>
    <t>MS Office 2007 Standarde MOLP with Media.( Unserviceable ).</t>
  </si>
  <si>
    <t>DD1D101005</t>
  </si>
  <si>
    <t>UPS 1.0 KVA minimum VAH ( 68, Make Uniline ).</t>
  </si>
  <si>
    <t>PP2P223001</t>
  </si>
  <si>
    <t>Samsung Mobile with Charger IEMI No:- 35844020703744.         ( Unserviceable ).</t>
  </si>
  <si>
    <t>PP3P301006</t>
  </si>
  <si>
    <t>Line Man Safety Belt.</t>
  </si>
  <si>
    <t>PP1P148012</t>
  </si>
  <si>
    <t>Stool cum Ladder 7 Feet.</t>
  </si>
  <si>
    <t>SF 6 GasFilling attachment along with Regulator &amp; gas Pressure gauge.</t>
  </si>
  <si>
    <t>Hand Power Cutter 240 Volt AC.800 Watt.</t>
  </si>
  <si>
    <t>PP0P015008</t>
  </si>
  <si>
    <t>PlasticRope Dia 3/4 inch.</t>
  </si>
  <si>
    <t>PP0P015003</t>
  </si>
  <si>
    <t>PlasticRope Dia 1.50 inch.</t>
  </si>
  <si>
    <t>DD0D004011</t>
  </si>
  <si>
    <t>LED 32" Smart TV.Make Samsung.</t>
  </si>
  <si>
    <t>PP2P208004</t>
  </si>
  <si>
    <t>Refrigerator 180 Ltr.Make:- Whirlpool.</t>
  </si>
  <si>
    <t>PP2P210001</t>
  </si>
  <si>
    <t>Microwave 20 Ltr.Make Samsung.</t>
  </si>
  <si>
    <t>PP2P226006</t>
  </si>
  <si>
    <t>DTH Services.Make Airtel.</t>
  </si>
  <si>
    <t>PP2P204007</t>
  </si>
  <si>
    <t>6 KV Utility Insulation Resistane Tester ( Megger ) Modle No:- S-1-568.Make Megger.</t>
  </si>
  <si>
    <t>PP2P216004</t>
  </si>
  <si>
    <t>Samsung AC 1.5 Ton (Old &amp; Dismanteled)  (2.06.20)</t>
  </si>
  <si>
    <t>Desktop Computer  DPC-253</t>
  </si>
  <si>
    <t>Printer HP Laserjet M208 DW</t>
  </si>
  <si>
    <t xml:space="preserve">Monthly report of Inventory categorized for monitoring  </t>
  </si>
  <si>
    <t>Inventory report for the month of :- June2025</t>
  </si>
  <si>
    <t>Name of  Division :- 132 KV O&amp;M Division Bhupatwala                                 Name  of S/S:-    132 KV S/s Laksar</t>
  </si>
  <si>
    <t>Name of Items</t>
  </si>
  <si>
    <t>Mid Span joint(HTLS)</t>
  </si>
  <si>
    <t>Repair Sleeve(HTLS)</t>
  </si>
  <si>
    <t>Vibration damper (HTLS)</t>
  </si>
  <si>
    <t>Single Suspension Hardware string(HTLS)</t>
  </si>
  <si>
    <t>70 Kn Silicon Insulator(HTLS)</t>
  </si>
  <si>
    <t>Suspension clamp(HTLS)</t>
  </si>
  <si>
    <t>HTLS Conductor (ACCC)</t>
  </si>
  <si>
    <t>Dead end clamp (Tee Type)</t>
  </si>
  <si>
    <t>Suspension clamp</t>
  </si>
  <si>
    <t>120KN Porcelain Long Rod Insulator</t>
  </si>
  <si>
    <t>HTLS Die Set</t>
  </si>
  <si>
    <t>HTLS ComeAlong Clamp</t>
  </si>
  <si>
    <t>Double tension fitting (HTLS)</t>
  </si>
  <si>
    <t>Mid span joint for E/W 7/9 swg</t>
  </si>
  <si>
    <t>Single compression tension fitting for wolf conductor with all dead ends</t>
  </si>
  <si>
    <t>Bolted type tension fitting for Panther conductor</t>
  </si>
  <si>
    <t xml:space="preserve">Mid span joint compression type for 7/10swg E/W </t>
  </si>
  <si>
    <t xml:space="preserve">Mid span joint compression type for 7/9 swg E/W </t>
  </si>
  <si>
    <t>Fitting double suspension 132KV for 120mm2 sp cord</t>
  </si>
  <si>
    <t xml:space="preserve">7/10 Earth wire clamp with D-shackle </t>
  </si>
  <si>
    <t>Single suspension fitting for wolf conductor with complete fitting</t>
  </si>
  <si>
    <t>Tension fitting for dog conductor</t>
  </si>
  <si>
    <t>PG Clamp for wolf to wolf conductor</t>
  </si>
  <si>
    <t>Compression type tension fitting for wolf conductor</t>
  </si>
  <si>
    <t>M.S. joint for wolf conductor</t>
  </si>
  <si>
    <t>Compression type single tension fitting for 7/10 swg E/W complete with D- Shackle &amp; jumper cone</t>
  </si>
  <si>
    <t>Compression type single tension fitting for 7/9swg E/W complete with D- Shackle &amp; jumper cone</t>
  </si>
  <si>
    <t>Single suspension clamp for 7/10 swg E/W complete</t>
  </si>
  <si>
    <t>Tension clamp for 7/10 SWG earth wire fitting</t>
  </si>
  <si>
    <t>Bolted type Tension fitting suitable for panther conductor complete including D-shackle, Nut &amp; bolts.</t>
  </si>
  <si>
    <t>7/10 SWG Earth wire</t>
  </si>
  <si>
    <t>PG clamp wolf to wolf conductor</t>
  </si>
  <si>
    <t>120 KN Disc Insulator</t>
  </si>
  <si>
    <t>Compression type tension fitting with Jumper cone for Panther conductor</t>
  </si>
  <si>
    <t>Double tension fitting for Panther conductor</t>
  </si>
  <si>
    <t>Single tension fitting for Panther conductor</t>
  </si>
  <si>
    <t>Vibration damper for Panther conductor</t>
  </si>
  <si>
    <t>MS Joint for Panther conductor</t>
  </si>
  <si>
    <t>132KV post insulator</t>
  </si>
  <si>
    <t>PP &amp; holding clamp of  MS flat 75x10mm</t>
  </si>
  <si>
    <t>Bracing clamp of MS Flat 75x10mm</t>
  </si>
  <si>
    <t>Bolted PG clamp moose to panther</t>
  </si>
  <si>
    <t>33KV pin Insulator with Pin &amp; Nut</t>
  </si>
  <si>
    <t>145 KV Male Contact arm assembly with arm for 145 KV S&amp;S make channel type isolator</t>
  </si>
  <si>
    <t>145 KV Female Contact arm assembly with arm suitable for 145 KV S&amp;S make channel type isolator</t>
  </si>
  <si>
    <t>145 KV Male Contact assembly for 145 KV S&amp;S make channel type isolator</t>
  </si>
  <si>
    <t>145 KV Female Contact assembly suitable  for 145 KV S&amp;S make channel type isolator</t>
  </si>
  <si>
    <t xml:space="preserve">Foundation Anchor bolt size 25x500 mm with stopper plate, nuts &amp; washer </t>
  </si>
  <si>
    <t>145KV 1250 Amp 3phase horizontal blade breaker with earth switch Isolator</t>
  </si>
  <si>
    <t>Galvanized steel structure PN Type for LA</t>
  </si>
  <si>
    <t>33KV CT ( 3 Core), 800/400/1A, Accuracy 0.2</t>
  </si>
  <si>
    <t>Bucholz relay for 40MVA T/F</t>
  </si>
  <si>
    <t>Electronic semaphore indication for control panel</t>
  </si>
  <si>
    <t>Kit kat set with HRC fuse 63Amp, standard make</t>
  </si>
  <si>
    <t>Kit kat set with HRC fuse 32Amp, standard make</t>
  </si>
  <si>
    <t>Kit kat set with HRC fuse 16Amp, standard make</t>
  </si>
  <si>
    <t xml:space="preserve"> HRC Fuse 10 Amp</t>
  </si>
  <si>
    <t xml:space="preserve"> HRC Fuse 16 Amp</t>
  </si>
  <si>
    <t xml:space="preserve"> HRC Fuse 23 Amp</t>
  </si>
  <si>
    <t>Digital Volt Metter range 0-132 KV Having Size 144*144mm Aux. Supply -110 volts AC/DC of ISI Mark of AE Make</t>
  </si>
  <si>
    <t>Digital Volt Meter range 0-200 Volt Having Size 144*144mm Aux. Supply -110 volts AC/DC of ISI Mark of AE Make</t>
  </si>
  <si>
    <t>Digital Ampere Meter range 0-400 Amp.Programable Having Size 96x96mm Aux. Supply -110 volts AC/DC of ISI Mark of AE Make</t>
  </si>
  <si>
    <t>MVAR meter 3Phase CTR400/1A PTR132/110V</t>
  </si>
  <si>
    <t>MRI Sands make</t>
  </si>
  <si>
    <t>Control cable 10x2.5mm2</t>
  </si>
  <si>
    <t>Empty Transformer oil drum 209Ltr capacity</t>
  </si>
  <si>
    <t>PLCC equipment</t>
  </si>
  <si>
    <t>Wave trap &amp; coupling device</t>
  </si>
  <si>
    <t>220KV L.A O&amp;U Obsolete</t>
  </si>
  <si>
    <t>132 KV C.V.T</t>
  </si>
  <si>
    <t>Structure with Nut &amp; bolts</t>
  </si>
  <si>
    <t>33 KV O&amp;U Dismantled Pole</t>
  </si>
  <si>
    <t>Tower part scrap</t>
  </si>
  <si>
    <t>33KV outdoor termination suitable for 33kV, 3 Core XPLE cable 70Sqmm</t>
  </si>
  <si>
    <t>Plastic seal (Sl. No. 140901 to 141200)</t>
  </si>
  <si>
    <t xml:space="preserve">33KV Isolator Jaw for 800Amp capacity </t>
  </si>
  <si>
    <t xml:space="preserve">33KV Isolator Jaw for 1200Amp capacity </t>
  </si>
  <si>
    <t>33KV Isolator Clamp</t>
  </si>
  <si>
    <t>33KV Breaker Clamp</t>
  </si>
  <si>
    <t>33KV CT Clamp</t>
  </si>
  <si>
    <t>33KV  Twin type CT Clamp</t>
  </si>
  <si>
    <t xml:space="preserve">33KV Isolator Blade 800Amp capacity </t>
  </si>
  <si>
    <t>Molecular Sives Filter 55Kg capacity</t>
  </si>
  <si>
    <t>Scrap Items</t>
  </si>
  <si>
    <t>Al clamp scrap agnist brunt clamp</t>
  </si>
  <si>
    <t>132 kv L.A damage(o/U)</t>
  </si>
  <si>
    <t xml:space="preserve">Scrap of Connectors </t>
  </si>
  <si>
    <t xml:space="preserve">Panther conductor Old &amp; used </t>
  </si>
  <si>
    <t>Hardware fitting old and used / GI scrap</t>
  </si>
  <si>
    <t>70KN Disc Insulator old &amp; used Dismantled /obsolete</t>
  </si>
  <si>
    <t xml:space="preserve">ACSR wolf conductor old and used in cut piece </t>
  </si>
  <si>
    <t xml:space="preserve">Kg </t>
  </si>
  <si>
    <t>GS Earth Wire 7/9 SWG (Old and dismantaled, Rusted and in Bits)</t>
  </si>
  <si>
    <t xml:space="preserve">MS Scrap </t>
  </si>
  <si>
    <t>Relay scrap</t>
  </si>
  <si>
    <t>Empty SF-6 Gas Clyinder 50Kg</t>
  </si>
  <si>
    <t>ACSR Moose conductor O/U Dismantled cut and bits length (Scrap)</t>
  </si>
  <si>
    <t>ACSR Zebra conductor in pieces O&amp;U Scrap</t>
  </si>
  <si>
    <t>Overhead shield wire</t>
  </si>
  <si>
    <t>33KV ABB spring charge motor O&amp;U damaged and burnt</t>
  </si>
  <si>
    <t>33 KV SF6 C.B (O&amp;U) dismantled</t>
  </si>
  <si>
    <t>33 KV VCB (O&amp;U ) ABB make damage, burnt</t>
  </si>
  <si>
    <t>33 KV CT 400/200/1A Damage ,bursted</t>
  </si>
  <si>
    <t>110V Battery Set O&amp;U,Dismantled (55No. Cell)</t>
  </si>
  <si>
    <t>132KV CVT O&amp;U,Damage</t>
  </si>
  <si>
    <t>Total (Rs.)</t>
  </si>
  <si>
    <t>Total Amount( Usable + Non-Moving + Scrap)</t>
  </si>
  <si>
    <t xml:space="preserve">Name of Zone: </t>
  </si>
  <si>
    <t>:- Garhwal Zone, Roorkee</t>
  </si>
  <si>
    <t>For the Month:- JUNE 2025</t>
  </si>
  <si>
    <t xml:space="preserve">Name of Circle : </t>
  </si>
  <si>
    <t>:- O&amp;M Circle, PTCUL, Roorkee</t>
  </si>
  <si>
    <t xml:space="preserve">Name of Division : </t>
  </si>
  <si>
    <t>:- 132 KV O&amp;M Division, BHUPATWALA, Haridwar</t>
  </si>
  <si>
    <t xml:space="preserve">Name of Substation : </t>
  </si>
  <si>
    <t>:- 132 KV Substation, Padartha, Haridwar</t>
  </si>
  <si>
    <t xml:space="preserve">Total Inventory Amt. </t>
  </si>
  <si>
    <t>PVC Copper Cable</t>
  </si>
  <si>
    <t>CC0C001017</t>
  </si>
  <si>
    <t>2.5 sq.mm x 4 core</t>
  </si>
  <si>
    <t>CC0C001020</t>
  </si>
  <si>
    <t>2.5 sq.mm x 2 core</t>
  </si>
  <si>
    <t>LT Aluminium cable</t>
  </si>
  <si>
    <t>3.5C x 400 sq.mm</t>
  </si>
  <si>
    <t>0 CC1C10301</t>
  </si>
  <si>
    <t>3.5C x 70 sq.mm (In Bits)</t>
  </si>
  <si>
    <t>CC1C103012</t>
  </si>
  <si>
    <t>3.5C x 35 sq.mm</t>
  </si>
  <si>
    <t>4C x 16 sq.mm  (In Bits)</t>
  </si>
  <si>
    <t>4C x 6 sq.mm</t>
  </si>
  <si>
    <t>FF1F107003</t>
  </si>
  <si>
    <t>Main &amp; Auxiliary Structure Bolt &amp; Nuts and anchor bolts (Foundation bolts)</t>
  </si>
  <si>
    <t>Suspension fitting for ACSR "Zebra" Conductor</t>
  </si>
  <si>
    <t>AAC Tarantulla Conductor</t>
  </si>
  <si>
    <t>70 KN Disc Insulator</t>
  </si>
  <si>
    <t>M.S.Round 36 mm Dia</t>
  </si>
  <si>
    <t>NN2N201003</t>
  </si>
  <si>
    <t>PLCC Equipment (Data+Speech)</t>
  </si>
  <si>
    <t>LMU</t>
  </si>
  <si>
    <t>CC2C201003</t>
  </si>
  <si>
    <t>Protection coupler</t>
  </si>
  <si>
    <t>Telephone set</t>
  </si>
  <si>
    <t xml:space="preserve">Spare  </t>
  </si>
  <si>
    <t xml:space="preserve"> 40 MVA 132/33KV Transformer</t>
  </si>
  <si>
    <t>VV1V101035</t>
  </si>
  <si>
    <t xml:space="preserve">HV BUSHING </t>
  </si>
  <si>
    <t>LV BUSHING</t>
  </si>
  <si>
    <t>MM0M007002</t>
  </si>
  <si>
    <t>BUCHOLTZ RELAY</t>
  </si>
  <si>
    <t>VV2V207002</t>
  </si>
  <si>
    <t>REMOTE WINDING TEMERATURE INDICATOR</t>
  </si>
  <si>
    <t xml:space="preserve">OIL TEMEPREATURE INDICATORE </t>
  </si>
  <si>
    <t xml:space="preserve">WINDING TEMERATURE INDICATOR </t>
  </si>
  <si>
    <t>MAGNETIC OIL LEAKAGE GAUGE</t>
  </si>
  <si>
    <t>COOLER FAN WITH MOTOR</t>
  </si>
  <si>
    <t>STARTER CONTACT SWITCH &amp; RELAYS FOR ELCTRICAL PANELS</t>
  </si>
  <si>
    <t>VV2V213003</t>
  </si>
  <si>
    <t>REMOTE TAP POSTION INDICATOR</t>
  </si>
  <si>
    <t>VV2V202001</t>
  </si>
  <si>
    <t xml:space="preserve">BREATEHR ASSEMLY FOR CONSERVATOR AND OLTC </t>
  </si>
  <si>
    <t>OIL SURGE RELAY FOR OLTC</t>
  </si>
  <si>
    <t>250 KVA 33/0.4 KV Transformer</t>
  </si>
  <si>
    <t>PRD</t>
  </si>
  <si>
    <t>Breather assembly</t>
  </si>
  <si>
    <t xml:space="preserve">132 KV Circuit Breaker </t>
  </si>
  <si>
    <t>JJ3J301010</t>
  </si>
  <si>
    <t>One completed Pole of 1600A CB with pole column and interrupter but with out PIR and wth MB &amp; Oerating mechanism and without support structure.</t>
  </si>
  <si>
    <t>JJ7J707001</t>
  </si>
  <si>
    <t>JJ3J301013</t>
  </si>
  <si>
    <t>Rubber Gaskets, O rings and seals for SF6 gas ( Complete replacement for one breaker)</t>
  </si>
  <si>
    <t>JJ3J301005</t>
  </si>
  <si>
    <t>Trip Coil</t>
  </si>
  <si>
    <t>JJ3J301007</t>
  </si>
  <si>
    <t>Closing Coil</t>
  </si>
  <si>
    <t>JJ7J710031</t>
  </si>
  <si>
    <t>Molecular Filter for SF6 Circuit for 1 pole of 145kV SF6 CB`</t>
  </si>
  <si>
    <t>JJ3J301015</t>
  </si>
  <si>
    <t>Density Preasure Monitor for 145kV SF6 CB for one pole</t>
  </si>
  <si>
    <t>JJ3J301011</t>
  </si>
  <si>
    <t>Fixed, Moving and arcing contacts including insulating nozzels for one pole of CB.</t>
  </si>
  <si>
    <t>JJ3J301008</t>
  </si>
  <si>
    <t xml:space="preserve">Closing coil assembly </t>
  </si>
  <si>
    <t>JJ3J301006</t>
  </si>
  <si>
    <t xml:space="preserve">Tripping Coil assembly </t>
  </si>
  <si>
    <t>JJ7J707002</t>
  </si>
  <si>
    <t>Pressure Guage &amp; Coupling device of each type</t>
  </si>
  <si>
    <t>Operation Counter of 145kV Sf6 CB</t>
  </si>
  <si>
    <t>All type of coupling of SF6 gas for 145 SF6 CB</t>
  </si>
  <si>
    <t>JJ8J801013</t>
  </si>
  <si>
    <t xml:space="preserve">Terminal Pad </t>
  </si>
  <si>
    <t>Relay, Power Contactor, Switch fuse unit, limit switchs, Puch Buttons, timer &amp; MCB etc</t>
  </si>
  <si>
    <t>Auxilary Contactors</t>
  </si>
  <si>
    <t>JJ7J701020</t>
  </si>
  <si>
    <t>2NO + 2NC ,110V DC</t>
  </si>
  <si>
    <t>JJ3J301019</t>
  </si>
  <si>
    <t>4NO+4NC, 110V DC</t>
  </si>
  <si>
    <t>JJ7J701019</t>
  </si>
  <si>
    <t>1NO+3NC, 110V DC (Addon)</t>
  </si>
  <si>
    <t>2NO+2NC,110V DC (Addon)</t>
  </si>
  <si>
    <t>JJ7J701004</t>
  </si>
  <si>
    <t>Limit switch for spring charging</t>
  </si>
  <si>
    <t>SS6S609005</t>
  </si>
  <si>
    <t>Push Buttons (Red &amp; Green)</t>
  </si>
  <si>
    <t>MCB</t>
  </si>
  <si>
    <t>SS7S704002</t>
  </si>
  <si>
    <t>2 Pole, 16A</t>
  </si>
  <si>
    <t>SS7S704004</t>
  </si>
  <si>
    <t>2 Pole, 10A</t>
  </si>
  <si>
    <t>JJ3J301018</t>
  </si>
  <si>
    <t>Spering operated mechanism for 145kVSF6 CB.</t>
  </si>
  <si>
    <t>opening dashpot for 145kVSF6 CB</t>
  </si>
  <si>
    <t>132 KV CT</t>
  </si>
  <si>
    <t>VV3V303003</t>
  </si>
  <si>
    <t>132kV CT 400-200/1A, 5C</t>
  </si>
  <si>
    <t>132 kV CVT</t>
  </si>
  <si>
    <t>132 KV Isolator</t>
  </si>
  <si>
    <t>SS0S003001</t>
  </si>
  <si>
    <t>One complete pole of islator including support insulator with 1 E/s with Operating Mechanism for Main Isolator and earth Switch (excluding Structure)</t>
  </si>
  <si>
    <t>SS3S301005</t>
  </si>
  <si>
    <t>Copper Contact fingers for femail and male contacts</t>
  </si>
  <si>
    <t xml:space="preserve">Relays, power contactors, MCB, switch, puch buttons for electrical control unit </t>
  </si>
  <si>
    <t>Terminal Rods</t>
  </si>
  <si>
    <t>SS3S301014</t>
  </si>
  <si>
    <t xml:space="preserve">Limit Switch and auxiliary contact </t>
  </si>
  <si>
    <t>SS3S301011</t>
  </si>
  <si>
    <t>Interlocking Coils</t>
  </si>
  <si>
    <t>SS3S301016</t>
  </si>
  <si>
    <t>Support Insulator</t>
  </si>
  <si>
    <t xml:space="preserve">33 KV CB </t>
  </si>
  <si>
    <t>33kV Circuit Breaker Pole - 1600A</t>
  </si>
  <si>
    <t>JJ5J501008</t>
  </si>
  <si>
    <t xml:space="preserve">Closing Coil </t>
  </si>
  <si>
    <t>JJ5J501006</t>
  </si>
  <si>
    <t xml:space="preserve">Tripping Coil </t>
  </si>
  <si>
    <t>33 KV CT</t>
  </si>
  <si>
    <t>VV3V305005</t>
  </si>
  <si>
    <t>33kV CT 800-400/1A, 3C</t>
  </si>
  <si>
    <t>VV3V305008</t>
  </si>
  <si>
    <t>33kV CT 400-200/1A, 3C</t>
  </si>
  <si>
    <t>33 KV Isolator</t>
  </si>
  <si>
    <t>SS4S402018</t>
  </si>
  <si>
    <t>SS4S402008</t>
  </si>
  <si>
    <t>SS4S402020</t>
  </si>
  <si>
    <t>DG Set</t>
  </si>
  <si>
    <t>Set of filter</t>
  </si>
  <si>
    <t>Self starter assembly(inbuilt in DC Starter)</t>
  </si>
  <si>
    <t>Switches</t>
  </si>
  <si>
    <t>DC Starter assembly with clutch engaging and disengaging complete with motor</t>
  </si>
  <si>
    <t>NO</t>
  </si>
  <si>
    <t>Tube oil pressure safety control</t>
  </si>
  <si>
    <t>High water Temp safety control</t>
  </si>
  <si>
    <t>AVR card</t>
  </si>
  <si>
    <t>132 KV Control &amp; Relay Panel</t>
  </si>
  <si>
    <t>Ammeter</t>
  </si>
  <si>
    <t>0 MM3M30409</t>
  </si>
  <si>
    <t>Watt meter</t>
  </si>
  <si>
    <t>VAR meter</t>
  </si>
  <si>
    <t>MM3M302006</t>
  </si>
  <si>
    <t>Voltmeter</t>
  </si>
  <si>
    <t>NN4N408011</t>
  </si>
  <si>
    <t>CB Control switch</t>
  </si>
  <si>
    <t>NN4N408005</t>
  </si>
  <si>
    <t>Isolator Control Switch</t>
  </si>
  <si>
    <t>NN4N406004</t>
  </si>
  <si>
    <t>Semaphore 110V DC</t>
  </si>
  <si>
    <t>NN4N403001</t>
  </si>
  <si>
    <t>LED indicating lamp-Red</t>
  </si>
  <si>
    <t>NN4N403003</t>
  </si>
  <si>
    <t>LED indicating lamp-Green</t>
  </si>
  <si>
    <t>NN4N403006</t>
  </si>
  <si>
    <t>LED indicating lamp-Milky</t>
  </si>
  <si>
    <t>SS7S710002</t>
  </si>
  <si>
    <t>Annunciator  Windows</t>
  </si>
  <si>
    <t>SS6S609003</t>
  </si>
  <si>
    <t>Puch Button Black</t>
  </si>
  <si>
    <t>Trip Transfer Switch</t>
  </si>
  <si>
    <t>NN4N410003</t>
  </si>
  <si>
    <t>Synchronising Socket 12 pin</t>
  </si>
  <si>
    <t>NN4N409012</t>
  </si>
  <si>
    <t>Synchronising selector switch</t>
  </si>
  <si>
    <t>MM0M009002</t>
  </si>
  <si>
    <t>DC Supervision Relay</t>
  </si>
  <si>
    <t>MM0M009005</t>
  </si>
  <si>
    <t>Trip Circuit Supervision Relay</t>
  </si>
  <si>
    <t>MM0M012004</t>
  </si>
  <si>
    <t>Electrical &amp; Hand Reset relay</t>
  </si>
  <si>
    <t>MM0M001008</t>
  </si>
  <si>
    <t xml:space="preserve">Distance Protection relay </t>
  </si>
  <si>
    <t>MM0M004001</t>
  </si>
  <si>
    <t xml:space="preserve">OC/EF Protection Relay </t>
  </si>
  <si>
    <t>33 KV Control &amp; Relay Panel</t>
  </si>
  <si>
    <t>MM3M304012</t>
  </si>
  <si>
    <t>MM3M305012</t>
  </si>
  <si>
    <t>MM3M302013</t>
  </si>
  <si>
    <t>Annunciator Windows</t>
  </si>
  <si>
    <t>Trip circuit supervision relay</t>
  </si>
  <si>
    <t>Lighting System</t>
  </si>
  <si>
    <t>LL5L501005</t>
  </si>
  <si>
    <t>Control room indoor LED light</t>
  </si>
  <si>
    <t>LL5L501001</t>
  </si>
  <si>
    <t>Switch yard LED light</t>
  </si>
  <si>
    <t>Street light LED light</t>
  </si>
  <si>
    <t xml:space="preserve">Battery and Charger </t>
  </si>
  <si>
    <t>Spare 110 V charger &amp; battery</t>
  </si>
  <si>
    <t>SCR Module</t>
  </si>
  <si>
    <t>Blocking Diode</t>
  </si>
  <si>
    <t>Bridge snubber card</t>
  </si>
  <si>
    <t>YY2Y202001</t>
  </si>
  <si>
    <t>Annouciation card</t>
  </si>
  <si>
    <t>YY1Y106023</t>
  </si>
  <si>
    <t>Main control card</t>
  </si>
  <si>
    <t>Glass fuse card</t>
  </si>
  <si>
    <t>RFI Capacitor</t>
  </si>
  <si>
    <t>Synch TXR I/P Ress card</t>
  </si>
  <si>
    <t>Power supply card</t>
  </si>
  <si>
    <t>Diode card</t>
  </si>
  <si>
    <t>Main on LED card</t>
  </si>
  <si>
    <t>Float/Boost DC on LED</t>
  </si>
  <si>
    <t>Window inerface card</t>
  </si>
  <si>
    <t>Temp Probe card</t>
  </si>
  <si>
    <t>DC Earth Falt Relay</t>
  </si>
  <si>
    <t>DC Overload Relay</t>
  </si>
  <si>
    <t>Float,Boost Relay</t>
  </si>
  <si>
    <t>Rectifier Fuse</t>
  </si>
  <si>
    <t>AC Input Conactor</t>
  </si>
  <si>
    <t>Auxillary Conactor</t>
  </si>
  <si>
    <t>Filter Capacitor 6800 MFD</t>
  </si>
  <si>
    <t>Bleeder</t>
  </si>
  <si>
    <t>Control switch</t>
  </si>
  <si>
    <t>ON/OFF Control switch</t>
  </si>
  <si>
    <t>Mode selecter switch</t>
  </si>
  <si>
    <t>DC Ammeter &amp; DC Voltmeter selecter switch</t>
  </si>
  <si>
    <t>Potentiometer</t>
  </si>
  <si>
    <t>U/V,O/V Drop resistance</t>
  </si>
  <si>
    <t>YY0Y003003</t>
  </si>
  <si>
    <t>2V,500AH Battery</t>
  </si>
  <si>
    <t>YY0Y003016</t>
  </si>
  <si>
    <t>ICC:B210</t>
  </si>
  <si>
    <t>YY0Y003022</t>
  </si>
  <si>
    <t>Bolt M8*20</t>
  </si>
  <si>
    <t>SPARE  48V Charger&amp;Battery</t>
  </si>
  <si>
    <t>YY1Y107030</t>
  </si>
  <si>
    <t>YY1Y107033</t>
  </si>
  <si>
    <t>YY0Y003005</t>
  </si>
  <si>
    <t>2V,300AH Battery</t>
  </si>
  <si>
    <t>YY0Y003018</t>
  </si>
  <si>
    <t>ICC:D001</t>
  </si>
  <si>
    <t>LT Switchgear</t>
  </si>
  <si>
    <t>RELAY OF EACH TYPE</t>
  </si>
  <si>
    <t>Three Pole instant  o/c reelay CTR-5A</t>
  </si>
  <si>
    <t>Instant Earth fault relay CTR-5A</t>
  </si>
  <si>
    <t>Single pole definte time overload relay For motor CTR-5A</t>
  </si>
  <si>
    <t>three pole differential protection relay setting 10-40% CTR-5A DC</t>
  </si>
  <si>
    <t>Three pole inverse time o/c relay  CTR-5A DC</t>
  </si>
  <si>
    <t>voltage monitoring relay base  AC</t>
  </si>
  <si>
    <t>instant overload relay  AC</t>
  </si>
  <si>
    <t>MM0M008006</t>
  </si>
  <si>
    <t>instant under voltage relay,110V DC</t>
  </si>
  <si>
    <t>battery earth fault relay</t>
  </si>
  <si>
    <t>Meetering CT Resin 400/1A</t>
  </si>
  <si>
    <t>Protection CT resin type 400/1A</t>
  </si>
  <si>
    <t>Protection CT resin type 40/1A</t>
  </si>
  <si>
    <t>Potential Transformer Resin Cast 415/root3</t>
  </si>
  <si>
    <t>Load Breaker switch</t>
  </si>
  <si>
    <t>250A 110 V DC DP(TP) SWITCH</t>
  </si>
  <si>
    <t>100A 110 V DC DP(TP) SWITCH</t>
  </si>
  <si>
    <t>Selector Switch</t>
  </si>
  <si>
    <t>NN4N409006</t>
  </si>
  <si>
    <t>Ammeter selelction switch 6A</t>
  </si>
  <si>
    <t>NN4N409003</t>
  </si>
  <si>
    <t>Voltmeter selection switch 4 position</t>
  </si>
  <si>
    <t>Selctor switch DP Switch 16A ON-OFF,DC</t>
  </si>
  <si>
    <t>A/M/S Selector switch two pole 3 way</t>
  </si>
  <si>
    <t>Selelctore s/w  two pole 4 ways</t>
  </si>
  <si>
    <t>Voltmeter selection switch DP,3 Way</t>
  </si>
  <si>
    <t>NN4N409004</t>
  </si>
  <si>
    <t>Selector switch DP,15 A on -OFF 240V AC</t>
  </si>
  <si>
    <t>Push Button</t>
  </si>
  <si>
    <t>Push Button Red</t>
  </si>
  <si>
    <t>SS6S609006</t>
  </si>
  <si>
    <t>Push Button Green</t>
  </si>
  <si>
    <t>Push Button  Blue</t>
  </si>
  <si>
    <t>Analog Ammeter 0-600A</t>
  </si>
  <si>
    <t>DC Analog Ammeter 0-250A</t>
  </si>
  <si>
    <t>DC Analog Ammeter 0-100A</t>
  </si>
  <si>
    <t>PP1P126009</t>
  </si>
  <si>
    <t>Analog voltmeter 0-500V</t>
  </si>
  <si>
    <t>Analog voltmeter 0-300V</t>
  </si>
  <si>
    <t>KW meter 3 phae 4 wire 415 V AC</t>
  </si>
  <si>
    <t xml:space="preserve">KWH METER </t>
  </si>
  <si>
    <t>MM2M201001</t>
  </si>
  <si>
    <t xml:space="preserve">Frequency Meter,230 V </t>
  </si>
  <si>
    <t>TPN SWITCH /MCB 1 NO. OF EACH RATING</t>
  </si>
  <si>
    <t>SS7S704006</t>
  </si>
  <si>
    <t>MCB 6A ,SPN</t>
  </si>
  <si>
    <t>MCB 16A, ,SPN</t>
  </si>
  <si>
    <t>SS7S705003</t>
  </si>
  <si>
    <t>MCB 40 A,TPN,C-Curve</t>
  </si>
  <si>
    <t>SS7S702001</t>
  </si>
  <si>
    <t>MCB 20A DP 110VDC/48V DC</t>
  </si>
  <si>
    <t>MCB 20A ,DP,C CURVE</t>
  </si>
  <si>
    <t>SS7S705002</t>
  </si>
  <si>
    <t>MCB 32 A,C -CURVE,TPN</t>
  </si>
  <si>
    <t>MCCB OF EACH RATING</t>
  </si>
  <si>
    <t>630A FP with motor mechanism</t>
  </si>
  <si>
    <t>SS7S707002</t>
  </si>
  <si>
    <t>100A FP</t>
  </si>
  <si>
    <t>SS7S707004</t>
  </si>
  <si>
    <t>32A FP</t>
  </si>
  <si>
    <t>MOULDED CASE CIRCUIT BREAKER (DC)</t>
  </si>
  <si>
    <t>250A,110DC DP(TP)</t>
  </si>
  <si>
    <t>100A,48/110V DC,DP(TP)</t>
  </si>
  <si>
    <t>Erection Hardware</t>
  </si>
  <si>
    <t>132KV BPI</t>
  </si>
  <si>
    <t>33KV BPI</t>
  </si>
  <si>
    <t>DISC Insulator 70 KN</t>
  </si>
  <si>
    <t>II1I109001</t>
  </si>
  <si>
    <t>T.C. for 145 KV CB to receive  ACSR Zebra (HTO)</t>
  </si>
  <si>
    <t>T.C. for 145 KV Isolator to receive ACSR  zebra (HTO&amp; through type)</t>
  </si>
  <si>
    <t>T.C. for 145 KV Isolator to receive ACSR  zebra (HTO)</t>
  </si>
  <si>
    <t>T.C.for  to receive145KV BPI  ACSR  zebra</t>
  </si>
  <si>
    <t>T.C.for 145 CVT to receive ACSR ZEBRA-   (VTO))</t>
  </si>
  <si>
    <t>T.C. for 40MVA Transformer 132 kv side to receive ACSR ZEBRA-   (VTO)</t>
  </si>
  <si>
    <t>T.C. for 145KV wave trap to reecive ACSR Zebra (HTO)</t>
  </si>
  <si>
    <t>T.C. for 145KV wave trap to reecive ACSR Zebra (VTO)</t>
  </si>
  <si>
    <t>T.C.for 33 KV CB to receive AAC Tarantulla -   (HTO)</t>
  </si>
  <si>
    <t>T.C. for 33 CB  ACSR ZEBRA (HTO)</t>
  </si>
  <si>
    <t>T.C. for 33 KV CT AACTarantulla   (HTO)</t>
  </si>
  <si>
    <t>T.C. for 33 KV Isolator to receive AAC Tarantulla   (VTO)</t>
  </si>
  <si>
    <t>T.C.for 33 KV Isolator to receive AAC Tarantulla   (HTO)</t>
  </si>
  <si>
    <t>T.C. for 33 KV Isolator to receive ACSR Zebra  (HTO)</t>
  </si>
  <si>
    <t>T.c. for    33KV BPI  AAC Tarantulaa  (HTO)</t>
  </si>
  <si>
    <t>T.c. for   33KV BPI  ACSR Zebra   (Horizontal  through type)</t>
  </si>
  <si>
    <t>T.c. on 33KV PT  to receive AAC Taratulla  (Horizontal  through type)</t>
  </si>
  <si>
    <t>T.c. for 33 KV HG fuse  to receive ACSR Zebra  (Horizontal take off)</t>
  </si>
  <si>
    <t>T.C. for 33 KV side auxillarty transformer  to receive ACSR Zebra  (HTO )</t>
  </si>
  <si>
    <t>II1I101004</t>
  </si>
  <si>
    <t>C-WEDGE CONNECTOR  FOR AAC TARATULLA TO ACSR ZEBRA</t>
  </si>
  <si>
    <t>II1I104001</t>
  </si>
  <si>
    <t>C-WEDGE CONNECTOR  FOR ACSR ZEBRA  TO ACSR ZEBRA</t>
  </si>
  <si>
    <t>II1I101001</t>
  </si>
  <si>
    <t xml:space="preserve">C-WEDGE  CONNECTOR FOR AAC TARANTULLA  TO AAC TARANTULLA </t>
  </si>
  <si>
    <t xml:space="preserve">NIFPES </t>
  </si>
  <si>
    <t>Cylinder filled with Nitrogen</t>
  </si>
  <si>
    <t>Fire Dedector</t>
  </si>
  <si>
    <t>Regulator Assembly</t>
  </si>
  <si>
    <t>Transformer Oil (with drum)</t>
  </si>
  <si>
    <t>Empty Tranformer oil dum</t>
  </si>
  <si>
    <t>SPARE FOR SAS</t>
  </si>
  <si>
    <t>Ethernet switch(20 Fx)</t>
  </si>
  <si>
    <t>Ethernet switch(20 Fx x4Tx)</t>
  </si>
  <si>
    <t>BCU(C264)</t>
  </si>
  <si>
    <t>CAT-6 Cable(4Mtr)with RJ45 Connector</t>
  </si>
  <si>
    <t>FIBER  Patch Cord-20 Mtr</t>
  </si>
  <si>
    <t>FIBER  Patch Cord-3Mtr</t>
  </si>
  <si>
    <t>FIBER  Patch Cord-5Mtr</t>
  </si>
  <si>
    <t>FIBER  Patch Cord-10Mtr</t>
  </si>
  <si>
    <r>
      <t xml:space="preserve">WTI Meter (0-120 </t>
    </r>
    <r>
      <rPr>
        <b/>
        <vertAlign val="superscript"/>
        <sz val="10"/>
        <rFont val="Arial"/>
        <family val="2"/>
      </rPr>
      <t>0</t>
    </r>
    <r>
      <rPr>
        <b/>
        <sz val="10"/>
        <rFont val="Arial"/>
        <family val="2"/>
      </rPr>
      <t>C )</t>
    </r>
  </si>
  <si>
    <t>220 KV SUBSTATION, SIDCUL HARIDWAR</t>
  </si>
  <si>
    <t>Inventory Report for the month of : May-2025</t>
  </si>
  <si>
    <t>Name of the Zone : Garhwal</t>
  </si>
  <si>
    <t>Name of JE : Baldev Singh</t>
  </si>
  <si>
    <t>Description of Items</t>
  </si>
  <si>
    <t xml:space="preserve">Unit </t>
  </si>
  <si>
    <t>Unit Rate In Rs.</t>
  </si>
  <si>
    <t xml:space="preserve">Remarks </t>
  </si>
  <si>
    <t>CC3C314007</t>
  </si>
  <si>
    <t>AL lug 240 mm²</t>
  </si>
  <si>
    <t>CC3C314013</t>
  </si>
  <si>
    <t>AL Lug 50 mm²</t>
  </si>
  <si>
    <t>LL4L404002</t>
  </si>
  <si>
    <t>Lamp Holder</t>
  </si>
  <si>
    <t>LL6L606002</t>
  </si>
  <si>
    <t>Brass Holder</t>
  </si>
  <si>
    <t>J501</t>
  </si>
  <si>
    <t>2 Way control Trip switch 32 Amp</t>
  </si>
  <si>
    <t>Carbon Hack saw Blade 1/2X12"</t>
  </si>
  <si>
    <t>SF- 6 Gas</t>
  </si>
  <si>
    <t>II3I307006</t>
  </si>
  <si>
    <t>Danger Board</t>
  </si>
  <si>
    <t>II3I307003</t>
  </si>
  <si>
    <t>Phase Plate</t>
  </si>
  <si>
    <t>II3I307001</t>
  </si>
  <si>
    <t>Number Plate</t>
  </si>
  <si>
    <t>II3I307002</t>
  </si>
  <si>
    <t>Name Plate</t>
  </si>
  <si>
    <t>M.S. Both side painted sign board 4X2 Feet</t>
  </si>
  <si>
    <t>Instruction register</t>
  </si>
  <si>
    <t>TT1T101046</t>
  </si>
  <si>
    <t>Testing Register</t>
  </si>
  <si>
    <t>TT1T101045</t>
  </si>
  <si>
    <t>Telephone Register</t>
  </si>
  <si>
    <t>TT1T101042</t>
  </si>
  <si>
    <t>Rosting Register</t>
  </si>
  <si>
    <t>HRC Fuse 2 Amp</t>
  </si>
  <si>
    <t>HRC Fuse 10Amp</t>
  </si>
  <si>
    <t>HRC Fuse 16Amp</t>
  </si>
  <si>
    <t>SS6S610024</t>
  </si>
  <si>
    <t>SS6S610013</t>
  </si>
  <si>
    <t>HRCFuse 25 Amp</t>
  </si>
  <si>
    <t>CC3C317004</t>
  </si>
  <si>
    <t>Al Tape Rol 1/2' width 30 Mtr Long</t>
  </si>
  <si>
    <t>NN4N401003</t>
  </si>
  <si>
    <t>Green LED Indicator 220 Volt AC</t>
  </si>
  <si>
    <t>NN4N401001</t>
  </si>
  <si>
    <t>Red LED Indicator 220 Volt AC</t>
  </si>
  <si>
    <t>NN4N401004</t>
  </si>
  <si>
    <t>Blue LED Indicator 220 Volt AC</t>
  </si>
  <si>
    <t>NN4N401006</t>
  </si>
  <si>
    <t>Amber LED Indicator 220 Volt AC</t>
  </si>
  <si>
    <t>NN4N401002</t>
  </si>
  <si>
    <t>Yellow LED Indicator 220 Volt AC</t>
  </si>
  <si>
    <t xml:space="preserve">Straight type Breaker connector for Moose </t>
  </si>
  <si>
    <t>II2I210002</t>
  </si>
  <si>
    <t xml:space="preserve">Twin type 33 kv Breaker clamp </t>
  </si>
  <si>
    <t xml:space="preserve">220 KV CT 1600/800/1 Amp Heptacare </t>
  </si>
  <si>
    <t>245 KV CT of ratio 800/400/1 amp.</t>
  </si>
  <si>
    <t>245 KV CT of ratio 300/150/1 amp.</t>
  </si>
  <si>
    <t>145 KV CT of ratio 800/400/1 amp.</t>
  </si>
  <si>
    <t>JJ3J301004</t>
  </si>
  <si>
    <t xml:space="preserve">Close coil Assembly 220 V DC CGL Breaker </t>
  </si>
  <si>
    <t>JJ5J501002</t>
  </si>
  <si>
    <t xml:space="preserve">Trip coil Assembly for 33 KV CGL Breaker 220 V DC </t>
  </si>
  <si>
    <t>JJ7J701007</t>
  </si>
  <si>
    <t xml:space="preserve">LR Switch </t>
  </si>
  <si>
    <t>JJ7J7010018</t>
  </si>
  <si>
    <t xml:space="preserve">Auxiliary switch </t>
  </si>
  <si>
    <t>J301</t>
  </si>
  <si>
    <t xml:space="preserve">Gas Pressure Guage </t>
  </si>
  <si>
    <t>VV5V407002</t>
  </si>
  <si>
    <t>220 KV CT Clamp for pipe Bus of CT Bushing 35 mm</t>
  </si>
  <si>
    <t>VV5V407003</t>
  </si>
  <si>
    <t>220 KV CT Clamp for pipe Bus of CT Bushing 25 mm</t>
  </si>
  <si>
    <t>A303</t>
  </si>
  <si>
    <t xml:space="preserve">Twin type clamp for pipe Bus &amp; Moose </t>
  </si>
  <si>
    <t xml:space="preserve">Closing coil Assembly 220 Volt DC operated for 145 KV SF6 Gas CB Make CGL </t>
  </si>
  <si>
    <t xml:space="preserve">Tripping coil Assembly 220 V DC operated for 145 KV SF6 Gas CB Make CGL </t>
  </si>
  <si>
    <t>MM2M204005</t>
  </si>
  <si>
    <t>132 KV MW Meter 1000/1 A</t>
  </si>
  <si>
    <t>MM2M204008</t>
  </si>
  <si>
    <t>132 KV MW Meter 200/1 A</t>
  </si>
  <si>
    <t>MM2M205005</t>
  </si>
  <si>
    <t>132 KV MVAR Meter 1000/1 A</t>
  </si>
  <si>
    <t>MM2M205008</t>
  </si>
  <si>
    <t>132 KV MVAR Meter 200/1 A</t>
  </si>
  <si>
    <t>JJ5J503004</t>
  </si>
  <si>
    <t>Closing coil Assembly 220 Volt DC operated for 33 KV Areva make VCB</t>
  </si>
  <si>
    <t>JJ5J503002</t>
  </si>
  <si>
    <t xml:space="preserve">Tripping coil Assembly 220 V DC operated for 33 kv Areva make VCB </t>
  </si>
  <si>
    <t>LL6L603001</t>
  </si>
  <si>
    <t>MM0M009004</t>
  </si>
  <si>
    <t>Trip Circuit Supervision relay V95 RS 36 E2 220 Volt Dc</t>
  </si>
  <si>
    <t>MM0M009032</t>
  </si>
  <si>
    <t>Trip Circuit relay V-86 Rh1, 5E1, 220 Volt DC</t>
  </si>
  <si>
    <t xml:space="preserve">Pivot sleeve (Fiber) for 220 kv Isolator (HIVELM) rotating shaft for adjustment of limit switch </t>
  </si>
  <si>
    <t>SS5S501002</t>
  </si>
  <si>
    <t>Isolator End clamps suitable for 4 inch Al IPS pipe bus</t>
  </si>
  <si>
    <t xml:space="preserve">Holding clamps for 120 KN Disc Insulator to 4 inch Al IPS pipe Bus </t>
  </si>
  <si>
    <t>Complete Double Tension Fitting for 120 KN Disc insulator &amp; ACSR moose conductor</t>
  </si>
  <si>
    <t>JJ8J802005</t>
  </si>
  <si>
    <t>Double U-Tarantula type Circuit Breaker Clamp  for 4 inch AL IPS Tube</t>
  </si>
  <si>
    <t>220 KV CT Clamp for Moose Conductor &amp; 38 mm Bushing size</t>
  </si>
  <si>
    <t xml:space="preserve">33 KV Lightening Arrestor </t>
  </si>
  <si>
    <t xml:space="preserve">216 KV Lightening Arrestor </t>
  </si>
  <si>
    <t xml:space="preserve">120 KV Lightening Arrestor </t>
  </si>
  <si>
    <t xml:space="preserve">30 KV Lightening Arrestor </t>
  </si>
  <si>
    <t>S707</t>
  </si>
  <si>
    <t>MCCB 200 Amp, 415 V, 50 Hz  4 Pole</t>
  </si>
  <si>
    <t>MCCB 100 Amp, 415 V, 50 Hz, 4 Pole</t>
  </si>
  <si>
    <t>S704</t>
  </si>
  <si>
    <t>MCB 63 Amp, 240/215 V, 50 Hz, 4Pole</t>
  </si>
  <si>
    <t>36 KV Outdoor C.T. ratio 1000/800/1 Amp , 3 Core, class-0.2</t>
  </si>
  <si>
    <t>36 KV Outdoor C.T. ratio 800/400/1 Amp., 3 Core, class-0.2 with junction box</t>
  </si>
  <si>
    <t>36 KV Outdoor C.T. ratio 400/1 Amp., 3 Core, class-0.2 (old &amp; used)</t>
  </si>
  <si>
    <t>VV3V305001</t>
  </si>
  <si>
    <t>33 KV C.T. (1Ph), AC0.2, 5 Core 1600/800/1A</t>
  </si>
  <si>
    <t>MM2M202005</t>
  </si>
  <si>
    <t>AC Voltmeter Range 0- 250 PTR 220KV / 110V</t>
  </si>
  <si>
    <t>MM2M202007</t>
  </si>
  <si>
    <t>AC Voltmeter Range 0- 150 PTR 132KV / 110V</t>
  </si>
  <si>
    <t>MM2M202011</t>
  </si>
  <si>
    <t>AC Voltmeter Range 0-20 PTR 33KV/110V</t>
  </si>
  <si>
    <t>MW Meter 3Phase 4 wire, Range (-)200- 0-200 CTR 400/1A, PTR 220KV/110V</t>
  </si>
  <si>
    <t>MM2M204015</t>
  </si>
  <si>
    <t>MW Meter 3pase 4wire, Range (-)30-030, CTR800/1A, PTR 33KV/110V</t>
  </si>
  <si>
    <t>MM2M204016</t>
  </si>
  <si>
    <t>MW Meter 3Phase 4Wire, Range (-)30-0-30, CTR 400/1A, PTR 33KV/110V</t>
  </si>
  <si>
    <t>MM2M205015</t>
  </si>
  <si>
    <t>MVAR Meter 3Phase 4 Wire Range (-)50-0-50, CTR 800/1A, PTR 33KV/110V</t>
  </si>
  <si>
    <t>MM2M205016</t>
  </si>
  <si>
    <t>MVAR Meter 3Phase 4 Wire Range (-)30-0-30 CTR 400/1A, PTR 33KV/110V</t>
  </si>
  <si>
    <t>AC Ammeter CTR 800/1A Range 0-800A</t>
  </si>
  <si>
    <t>MM2M203011</t>
  </si>
  <si>
    <t>Ac Ammeter, CTR 400/1A, Range 0-400A</t>
  </si>
  <si>
    <t>Outdoor Cable End Termination Kit suitable for 33 KV 3X400 sqmm XLPE Cable Make '3M'</t>
  </si>
  <si>
    <t>CC3C319003</t>
  </si>
  <si>
    <t>Outdoor cable through jointing kit suitable for 33 KV 3X400 sqmm XLPE Cable Make '3M'</t>
  </si>
  <si>
    <t>SS5S501008</t>
  </si>
  <si>
    <t>Isolator clamp for twin ACSR Moose &amp; Isolator pin of 30 mm</t>
  </si>
  <si>
    <t>II1I107001</t>
  </si>
  <si>
    <t>T- clamp for ACSR Moose conductor</t>
  </si>
  <si>
    <t>Protection Transfer Switch</t>
  </si>
  <si>
    <t>II1I102004</t>
  </si>
  <si>
    <t>C-Type Boltless wedge clamp Moose to Panther</t>
  </si>
  <si>
    <t>C-Type wedge clamp for Moose to Moose conductor</t>
  </si>
  <si>
    <t>C-Type wedge clamp with stopper for Zebra to Zebra conductor</t>
  </si>
  <si>
    <t>FF2F203003</t>
  </si>
  <si>
    <t>D-Channel (old &amp; used)</t>
  </si>
  <si>
    <t>245 KV CT ratio 1600/800/1A, 5 core with junction box and terminal connector</t>
  </si>
  <si>
    <t>220 KV C.T. Clamp suitable for moose conductor</t>
  </si>
  <si>
    <t>S402</t>
  </si>
  <si>
    <t>Twist mechanism for double break type 33 KV Isolator</t>
  </si>
  <si>
    <t>II2I204005</t>
  </si>
  <si>
    <t>Pad Clamp for ACSR Panther Conductor</t>
  </si>
  <si>
    <t>II4I404004</t>
  </si>
  <si>
    <t>Spacer For Twin Moose Conductor</t>
  </si>
  <si>
    <t xml:space="preserve">Pad Clamp with tripple U Tarantula Conductor suitable for 4 inch AL Pipe tube </t>
  </si>
  <si>
    <t>JJ2J201002, JJ2J201004</t>
  </si>
  <si>
    <t xml:space="preserve">Tripping/Closing Coil Assembly 220 V DC for 245 KV SF-6 Gas Circuit Breaker </t>
  </si>
  <si>
    <t>JJ5J501002, JJ5J501004</t>
  </si>
  <si>
    <t xml:space="preserve">Tripping/Closing Coil Assembly 220 V DC for 36 KV Vacuum Circuit Breaker </t>
  </si>
  <si>
    <t>33 KV Circuit Breaker Trip Neutral Close Switch 3 NO, 3NC   Make SWITRON</t>
  </si>
  <si>
    <t>JJ7J701011</t>
  </si>
  <si>
    <t>Breaker Control Switch  BSS09P016D58IS 25A / 660 Volt  AC/DC, Make  KAYCEE</t>
  </si>
  <si>
    <t>VV5V404014</t>
  </si>
  <si>
    <t>EHV Grade Transformer Oil Confirming to IS: 335/1993(209 Ltrs in each drum)</t>
  </si>
  <si>
    <t>EHV Grade Transformer Oil Confirming to IS: 335/1993</t>
  </si>
  <si>
    <t>Ltrs</t>
  </si>
  <si>
    <t>Transformer Oil (old, used &amp; dirty)</t>
  </si>
  <si>
    <t>SS4S401010</t>
  </si>
  <si>
    <t>Fabricated Galvanized Base Plate</t>
  </si>
  <si>
    <t>Bi-Metallic (Al&amp;Cu)  Neutral Bshing Clamp for 160 MVA T/F</t>
  </si>
  <si>
    <t>Fabricated Galvanised Base Plate suitable for 33 KV Isolator</t>
  </si>
  <si>
    <t>Pad Clamp for Circuit Breaker Clamp for Acsr Moose Conductor</t>
  </si>
  <si>
    <t>220 KV line isolator clamp with double 'U' Tarantulla conductor</t>
  </si>
  <si>
    <t>HV Bushing clamp (50 MVA Transformer )</t>
  </si>
  <si>
    <t>LV Bushing clamp (50 MVA Transformer )</t>
  </si>
  <si>
    <t>Oil Temperature Indicator (160 MVA T/F)</t>
  </si>
  <si>
    <t>Winding Temperature Indicator (160MVA T/F)</t>
  </si>
  <si>
    <t>331 KVAR ,6.93 kv Single phase capacitor Unit HITACHI make</t>
  </si>
  <si>
    <t>245 KV Male-Female isoaltor arm for 1600 amp. Hi-Velm make</t>
  </si>
  <si>
    <t>245 KV Male-Female isoaltor arm for 1600 amp. G.Nandy make</t>
  </si>
  <si>
    <t>145 KV Male-Female isoaltor arm for 1600 amp.</t>
  </si>
  <si>
    <t>33 KV Isolator blade for 1250 amp. Rama Make</t>
  </si>
  <si>
    <t>33 KV Isolator Jaw for 1250 amp. Rama Make</t>
  </si>
  <si>
    <t>33 KV Isolator blade for 800 amp. Elpro Make</t>
  </si>
  <si>
    <t>33 KV Isolator Jaw for 800 amp. Elpro Make</t>
  </si>
  <si>
    <t>33 KV Isolator blade for 1600 amp. Elpro Make</t>
  </si>
  <si>
    <t>33 KV Isolator Jaw for 1600 amp. Elpro Make</t>
  </si>
  <si>
    <t>33 KV Circuit Breaker (3 Ph.),  1600 Amp. Along with support structure, 220 Volt DC operated.</t>
  </si>
  <si>
    <t>33 KV Circuit Breaker (3 Ph.),  1600 Amp. Along with support structure, 110 Volt DC operated.</t>
  </si>
  <si>
    <t>Oxide Inhibiting Electrical Joint Compound (AL-AL)  226 gm Bottle</t>
  </si>
  <si>
    <t>Oxide Inhibiting Electrical Joint Compound (Cu-Cu)  226 gm Bottle</t>
  </si>
  <si>
    <t>33 KV CT Damage scrap</t>
  </si>
  <si>
    <t>33 KV feeder realy ALSTOM</t>
  </si>
  <si>
    <t>Winding Temperature Indicator (100 MVA T/F)</t>
  </si>
  <si>
    <t>Oil Temperature Indicator (100 MVA T/F)</t>
  </si>
  <si>
    <t>CT 145 KV, VISHAL</t>
  </si>
  <si>
    <t>SS7S707001</t>
  </si>
  <si>
    <t>MCCB 4 Pole, 125 Amp</t>
  </si>
  <si>
    <t>NN4N409005</t>
  </si>
  <si>
    <t>Voltage Selector Switch 10 Amp</t>
  </si>
  <si>
    <t>Amp Selector Switch 220 V</t>
  </si>
  <si>
    <t>VV4V307003</t>
  </si>
  <si>
    <t>Round C.T. Coil 50/5A</t>
  </si>
  <si>
    <t>VV1V103012</t>
  </si>
  <si>
    <t>LT Side Bushing Clamp for 80 MVA Transformer</t>
  </si>
  <si>
    <t>VV4V305014</t>
  </si>
  <si>
    <t>33 KV C.T. 50/25/1 A</t>
  </si>
  <si>
    <t>S301</t>
  </si>
  <si>
    <t>Terminal Connector for 132 KV Isolator</t>
  </si>
  <si>
    <t>CC3C317006</t>
  </si>
  <si>
    <t>Empire Tape</t>
  </si>
  <si>
    <t>Brass Alloy Bushing Calmp</t>
  </si>
  <si>
    <t>Open Close switch</t>
  </si>
  <si>
    <t>VV3V303002</t>
  </si>
  <si>
    <t>145 KV CT 800/400/1 Amp BHEL Make</t>
  </si>
  <si>
    <t>GG0G003001</t>
  </si>
  <si>
    <t>PVC Section Pipe 4 inch</t>
  </si>
  <si>
    <t>Mtrs</t>
  </si>
  <si>
    <t>GG0G003005</t>
  </si>
  <si>
    <t>Interconnector of Pipe Size 4 inch</t>
  </si>
  <si>
    <t>II5I502001</t>
  </si>
  <si>
    <t>Double tension fitting for moose conductor</t>
  </si>
  <si>
    <t>Stator &amp; Rotor of 33 KV Circuit Breaker Motor</t>
  </si>
  <si>
    <t>Submercible Pump 10 HP, 7.5 KW , 2 Pole, 415 Volt</t>
  </si>
  <si>
    <t xml:space="preserve">Control Panel for Pump Motor </t>
  </si>
  <si>
    <t>FF1F105002</t>
  </si>
  <si>
    <t>GI HRH Nut &amp; Bolt 16X60 mm</t>
  </si>
  <si>
    <t>FF1F105001</t>
  </si>
  <si>
    <t>GI HRH Nut &amp; Bolt 16X65 mm</t>
  </si>
  <si>
    <t>MM0M001001</t>
  </si>
  <si>
    <t xml:space="preserve">Buchholze relay for 100 MVA T/F </t>
  </si>
  <si>
    <t>FF2F201003</t>
  </si>
  <si>
    <t>40 mm Dia M.S. earthing rod</t>
  </si>
  <si>
    <t>JJ7J705013</t>
  </si>
  <si>
    <t xml:space="preserve">Seal Assembly </t>
  </si>
  <si>
    <t>JJ7J705016</t>
  </si>
  <si>
    <t>Sealing Ring 30.56 X 1.27</t>
  </si>
  <si>
    <t>J201</t>
  </si>
  <si>
    <t xml:space="preserve">Overload Iph Preventor </t>
  </si>
  <si>
    <t xml:space="preserve">DC operated Electronic timer 220 V DC </t>
  </si>
  <si>
    <t>JJ7J705008</t>
  </si>
  <si>
    <t>Dowty Seal 20X13.7X1.5</t>
  </si>
  <si>
    <t>JJ7J709001</t>
  </si>
  <si>
    <t>Hydraulic Oil suitable for Seimens Make Ciruit Breaker at 400 KV  Substation Rishikesh</t>
  </si>
  <si>
    <t>Energy Meter (OLD &amp; Used)</t>
  </si>
  <si>
    <t>Energy Meter (OLD)</t>
  </si>
  <si>
    <t>Empty T/F Oil Drum</t>
  </si>
  <si>
    <t xml:space="preserve">Empty Drum </t>
  </si>
  <si>
    <t>P-30</t>
  </si>
  <si>
    <t>Capacitor cell (Old &amp; Used) Damage</t>
  </si>
  <si>
    <t>JJ0J005005</t>
  </si>
  <si>
    <t>33 KV Vaccum Circuit Breaker Make AREVA (Old, used)</t>
  </si>
  <si>
    <t>33 KV C.T. 400/1A Old, damage &amp; Scrap</t>
  </si>
  <si>
    <t>JJ0J005002</t>
  </si>
  <si>
    <t>33 KV SF-6 Gas Circuit Breaker Make CGL(old &amp; Used )Damaged</t>
  </si>
  <si>
    <t>Siemens Make Motor (old &amp; used)</t>
  </si>
  <si>
    <t>33 KV CT (old &amp; used) Damage</t>
  </si>
  <si>
    <t xml:space="preserve">145 KV CVT ABB Make Defective </t>
  </si>
  <si>
    <t>33 KV Post Insulator Damage scrap</t>
  </si>
  <si>
    <t xml:space="preserve">Pole Assembly of 33 KV SF6 gas Circuit Breaker CGL Make Nonusable &amp; scrap </t>
  </si>
  <si>
    <t>Micom relay Damage (old &amp; used)</t>
  </si>
  <si>
    <t xml:space="preserve">Aluminium Scrap </t>
  </si>
  <si>
    <t>JJ0J002002</t>
  </si>
  <si>
    <t xml:space="preserve">220 KV SF6 Gas CB make BHEL Damage </t>
  </si>
  <si>
    <t xml:space="preserve">33 KV SF6 Gas Circuit CGL Make Breaker Damage </t>
  </si>
  <si>
    <t>SS6S615007</t>
  </si>
  <si>
    <t xml:space="preserve">Kit - Kat fuse (old &amp; used ) Damage </t>
  </si>
  <si>
    <t>Isolator DP 32/20 Amp (old &amp; used)</t>
  </si>
  <si>
    <t>Contactor with Auxiliary Block (old &amp; used )</t>
  </si>
  <si>
    <t>Over load Relay (old &amp; used)</t>
  </si>
  <si>
    <t>Contactor (old &amp; used )</t>
  </si>
  <si>
    <t>Single Phase Preventor (old &amp; used)</t>
  </si>
  <si>
    <t>BB0B00202</t>
  </si>
  <si>
    <t>331 KVAR ,6.9 kv Single phase capacitor Unit BHEL make Damage (old &amp; used)</t>
  </si>
  <si>
    <t>Time Delay Relay (old &amp; used)</t>
  </si>
  <si>
    <t>JJ00J005002</t>
  </si>
  <si>
    <t>Numerical DPR (Defected)</t>
  </si>
  <si>
    <t>MM0M019032</t>
  </si>
  <si>
    <t>SS0S002003</t>
  </si>
  <si>
    <t>220 KV Isolator 3Ph</t>
  </si>
  <si>
    <t>220 KV Post Insulator</t>
  </si>
  <si>
    <t>LL0L001004</t>
  </si>
  <si>
    <t>Lighting Material (250 W HPSV lamp with Fittings)</t>
  </si>
  <si>
    <t>33 KV Isolator Clamp for pipe Bus with double U type Tarantula conductor</t>
  </si>
  <si>
    <t>Control Cable 2 X 2.5 sq mm</t>
  </si>
  <si>
    <t>Power Cable 3.5c X 35 sq mm</t>
  </si>
  <si>
    <t>A301</t>
  </si>
  <si>
    <t>4" IPS Aluminium Tube</t>
  </si>
  <si>
    <t>RMt</t>
  </si>
  <si>
    <t>LL6L603002</t>
  </si>
  <si>
    <t>Lighting J.B.</t>
  </si>
  <si>
    <t>P505</t>
  </si>
  <si>
    <t>Aluminium Cable Tag</t>
  </si>
  <si>
    <t>Single Suspension Fitting Runner type suitable for 120 KN &amp; ACSR Moose Conductor</t>
  </si>
  <si>
    <t>33 KV Twin C.T, Clamp</t>
  </si>
  <si>
    <t>Twin Isolator Clamp</t>
  </si>
  <si>
    <t>33 KV Isolator HDB with solid core insulator &amp; mettalics and without earth switch, 1200 Amp.</t>
  </si>
  <si>
    <t>Steel structure Pipe Type with bolt &amp; nuts.</t>
  </si>
  <si>
    <t>SUB-TOTAL</t>
  </si>
  <si>
    <r>
      <t xml:space="preserve">                                                                                                                                                                </t>
    </r>
    <r>
      <rPr>
        <b/>
        <u/>
        <sz val="10"/>
        <rFont val="Arial"/>
        <family val="2"/>
      </rPr>
      <t>Inventory</t>
    </r>
  </si>
  <si>
    <r>
      <t xml:space="preserve">                                                                                                                                        </t>
    </r>
    <r>
      <rPr>
        <b/>
        <u/>
        <sz val="10"/>
        <rFont val="Arial"/>
        <family val="2"/>
      </rPr>
      <t>Inventory</t>
    </r>
  </si>
  <si>
    <r>
      <t>33 kv XLPE Outdoor Cable Termination Kit,3 Core 400mm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 xml:space="preserve"> make Reychem</t>
    </r>
  </si>
  <si>
    <r>
      <t>33 kv XLPE Outdoor Cable Termination Kit,3 Core 300mm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 xml:space="preserve"> make Reychem</t>
    </r>
  </si>
  <si>
    <r>
      <t xml:space="preserve">                                                                                          </t>
    </r>
    <r>
      <rPr>
        <b/>
        <u/>
        <sz val="10"/>
        <rFont val="Arial"/>
        <family val="2"/>
      </rPr>
      <t>Inventory</t>
    </r>
  </si>
  <si>
    <r>
      <rPr>
        <b/>
        <i/>
        <sz val="10"/>
        <rFont val="Arial"/>
        <family val="2"/>
      </rPr>
      <t>220 V DC Charger-</t>
    </r>
    <r>
      <rPr>
        <b/>
        <sz val="10"/>
        <rFont val="Arial"/>
        <family val="2"/>
      </rPr>
      <t xml:space="preserve">
3PH RC Card-69-00003</t>
    </r>
  </si>
  <si>
    <r>
      <rPr>
        <b/>
        <i/>
        <sz val="10"/>
        <rFont val="Arial"/>
        <family val="2"/>
      </rPr>
      <t>220 KV H/W Fitting-</t>
    </r>
    <r>
      <rPr>
        <b/>
        <sz val="10"/>
        <rFont val="Arial"/>
        <family val="2"/>
      </rPr>
      <t xml:space="preserve">
DTF Suitable for ACSR Single zebra cond with turn buckle</t>
    </r>
  </si>
  <si>
    <t>Crimping tool with die.</t>
  </si>
  <si>
    <t>INVENTORY JUNE 2025                                                        220 KV SUB-STATION SIDCUL (LINE)</t>
  </si>
  <si>
    <t xml:space="preserve">Suspension Assembly  (Old, Used, &amp; Scrap) </t>
  </si>
  <si>
    <t>Tension Assembly (Old, Used, &amp; Scrap) (D-cycle.)</t>
  </si>
  <si>
    <t>Vibration dampers (Old, Used, &amp; Scrap)</t>
  </si>
  <si>
    <t>Dead Ends with steel Portion suita;ble for moose Conductor.</t>
  </si>
  <si>
    <t>II51504002</t>
  </si>
  <si>
    <t>Suspension fittng suitable for Moose Conductor.</t>
  </si>
  <si>
    <t>Joint sleeve with steel portion suitatable for Moose Conductor.</t>
  </si>
  <si>
    <t>Jumper Cone suitable for Moose Conductor.</t>
  </si>
  <si>
    <t>II51501009</t>
  </si>
  <si>
    <t>Earth wire Tension fitting suitable for 7/9 SWG.</t>
  </si>
  <si>
    <t>II51501010</t>
  </si>
  <si>
    <t>Earth wire Tension fitting suitable for 7/10 SWG.</t>
  </si>
  <si>
    <t>II515044009</t>
  </si>
  <si>
    <t>Earth wire Suspension fitting for 7/10 SWG</t>
  </si>
  <si>
    <t>Joint sleeve suitable for 7/9 SWG Earth wire.</t>
  </si>
  <si>
    <t>Joint sleeve suitable for 7/10 SWG Earth wire.</t>
  </si>
  <si>
    <t>CC0C001008</t>
  </si>
  <si>
    <t>1.1 Kv Control Cable FRLS (10x2.5 mm sq)</t>
  </si>
  <si>
    <t>L.T Cable (3.5 X 70 mm sq)</t>
  </si>
  <si>
    <t>CC0C001009</t>
  </si>
  <si>
    <t>Control Cable (10x2.5 mm sq) (Old &amp; used, in bits.</t>
  </si>
  <si>
    <t>CC0C001015</t>
  </si>
  <si>
    <t>Control Cable (5x2.5 mm sq) (Old &amp; used, in bits.</t>
  </si>
  <si>
    <t>FF0F043010</t>
  </si>
  <si>
    <t>Template B&amp;C Type.</t>
  </si>
  <si>
    <t>Repair sleeve for ACSR Panther Conductor.</t>
  </si>
  <si>
    <t>Vibration dampers for ACSR Panther Conductor.(Old, Used, &amp; Scrap)</t>
  </si>
  <si>
    <t>II51504005</t>
  </si>
  <si>
    <t>Suspension fitting for ACSR Panther Conductor (Old  &amp;,used )</t>
  </si>
  <si>
    <t>Suspension fitting for Earth wire. (Old, Used,&amp;Scrap)</t>
  </si>
  <si>
    <t>ACSR Panther Conductor. (Scrap)</t>
  </si>
  <si>
    <t xml:space="preserve">F </t>
  </si>
  <si>
    <t>Tower Parts (Scrap)</t>
  </si>
  <si>
    <t>F1</t>
  </si>
  <si>
    <t>G.I Nut -Bolt (16x40 m.m sq)</t>
  </si>
  <si>
    <t>FF1F101024</t>
  </si>
  <si>
    <t>P.G Clamp (Moose to Zebra)</t>
  </si>
  <si>
    <t>II0I003003</t>
  </si>
  <si>
    <t>Double Compression Tension fitting ACSR -Zebra Conductor.</t>
  </si>
  <si>
    <t>II51504004</t>
  </si>
  <si>
    <t>Single Compression Tension Fitting ACSR-Zebra Conductro.</t>
  </si>
  <si>
    <t>Single Suspension fittng ACSR Zebra Conductor.</t>
  </si>
  <si>
    <t>II31301003</t>
  </si>
  <si>
    <t>Mid Span Compression joint ACSR Zebra Conductor.</t>
  </si>
  <si>
    <t>Repair sleeve for ACSR Zebra Conductor.</t>
  </si>
  <si>
    <t>Single Compression Tension Fitting ACSR-Panther Conductror.</t>
  </si>
  <si>
    <t>Single Suspension fittng ACSR Penther  Conductor.</t>
  </si>
  <si>
    <t>II1I102003</t>
  </si>
  <si>
    <t>C-Type Boltless wedge clamp  (Moose to Zebra).</t>
  </si>
  <si>
    <t>132 KVA, A Type Tower Parts T/D 1/2 108 A.</t>
  </si>
  <si>
    <t xml:space="preserve">G.I Nutt Bolts 5/8 X 25 mm </t>
  </si>
  <si>
    <t>Suspension fitting for ACSR Panther Conductor .</t>
  </si>
  <si>
    <t>A103</t>
  </si>
  <si>
    <t>Binding wire 8 SWG suitable for ACSR Moose /Zebra/Panther Conductor.</t>
  </si>
  <si>
    <t>I005</t>
  </si>
  <si>
    <t>P.G Clamp (Zebra to Zebra)</t>
  </si>
  <si>
    <t>II3I305004</t>
  </si>
  <si>
    <t xml:space="preserve">Armour Rod </t>
  </si>
  <si>
    <t>Repair sleeve for Zebra Conductor.</t>
  </si>
  <si>
    <t>II51504003</t>
  </si>
  <si>
    <t>Single Suspension fitting for Deer Conductor.</t>
  </si>
  <si>
    <t>II0I004004</t>
  </si>
  <si>
    <t>P.G Clamp Suitable for Deer to Zebra Conductor.( 4 Bolted)</t>
  </si>
  <si>
    <t>II1I103002</t>
  </si>
  <si>
    <t>C-type Boltless Connection clamp with stopper suitable for (Zebra to Deer)</t>
  </si>
  <si>
    <t>PG Clamp Deer to Zebra Connection size.</t>
  </si>
  <si>
    <t xml:space="preserve">120 KN Disc Insulator O/U </t>
  </si>
  <si>
    <t>ACSR Deer Conductor in bits. (Old &amp; Used)</t>
  </si>
  <si>
    <t>II31301004</t>
  </si>
  <si>
    <t>Mid Span Joint Suitable for ACSR Panther Conductor.</t>
  </si>
  <si>
    <t>II31302004</t>
  </si>
  <si>
    <t xml:space="preserve">Repair sleeve suitable for ACSR Panther Conductor. </t>
  </si>
  <si>
    <t>II31301008</t>
  </si>
  <si>
    <t>Mid Span Joint Suitable for earth wire joint .</t>
  </si>
  <si>
    <t>6 Bolted earth wire Holding Clamp, suitable for 7/9,7/10, SWG earth wire.</t>
  </si>
  <si>
    <t>II0I006001</t>
  </si>
  <si>
    <t>Three Bolted P.G Clamp suitable for ACSR Panther Conductor.</t>
  </si>
  <si>
    <t>Repair sleeve for Panther Conductor.</t>
  </si>
  <si>
    <t>II51501005</t>
  </si>
  <si>
    <t>Single Tension fitting for single ACSR Panther Conductor Suitable for 120 KN Disc Insulator.</t>
  </si>
  <si>
    <t>Vibration  Damper Panther Conductor.</t>
  </si>
  <si>
    <t xml:space="preserve">ACSR Panther Conductor. </t>
  </si>
  <si>
    <t>Disc Insulator 120 KN</t>
  </si>
  <si>
    <t>F</t>
  </si>
  <si>
    <t>Tower Parts (Old &amp; Used) 132 kv</t>
  </si>
  <si>
    <t>Tower Parts (Old &amp; Used) 220 kv</t>
  </si>
  <si>
    <t>ACSR Panther Conductor (Old &amp; used)&amp; scrap</t>
  </si>
  <si>
    <t>70 'KN Disc Insulator.</t>
  </si>
  <si>
    <t>Single Suspension fitting for ACSR Panther Conductor.</t>
  </si>
  <si>
    <t>Mid span Compression joint for ACSR Panther Conductor.</t>
  </si>
  <si>
    <t>ACSR Panther Conductor (in bits)</t>
  </si>
  <si>
    <t>Single Suspension fitting for ACSR Panther Conductor. (Old &amp; used) scrap.</t>
  </si>
  <si>
    <t>Vibration  Damper Panther for ACSR Panther  Conductor. (Old &amp; Used)</t>
  </si>
  <si>
    <t>I105</t>
  </si>
  <si>
    <t>C -Type boltless wedge clamp with stopper for Panther Conductor.</t>
  </si>
  <si>
    <t>ACSR Panther Conductor (Scrap) Old &amp; Used</t>
  </si>
  <si>
    <t>Tower Parts (Old &amp; Used)</t>
  </si>
  <si>
    <t>Panther Conductor in bits (Old &amp; Used) scrap</t>
  </si>
  <si>
    <t>Suspension fitting (Old &amp; Used)</t>
  </si>
  <si>
    <t>70 KN Disc Insulator (Old &amp; Used)</t>
  </si>
  <si>
    <t>ACSR Panther Conductor (Scrap)</t>
  </si>
  <si>
    <t>70 KN disc Insulator (Old &amp; Scrap)</t>
  </si>
  <si>
    <t>120 KN Disc Insulator (Old &amp;  used)</t>
  </si>
  <si>
    <t>Earth Wire (Old &amp; Scrap)</t>
  </si>
  <si>
    <t>Vibration Damper (Old &amp; Scrap)</t>
  </si>
  <si>
    <t>ACSR ZEBRA Conductor</t>
  </si>
  <si>
    <t>ACSR Deer Conductor Tension Fitting with jumper cone.</t>
  </si>
  <si>
    <t>Mid span Joint for Deer Conductor.</t>
  </si>
  <si>
    <t>Repire sleeve for Deer Conductor</t>
  </si>
  <si>
    <t>Mid-span Joint for Panther (Steel Portion )</t>
  </si>
  <si>
    <t>Deer Conductor in pieces (Old ,used &amp; Dismantled).</t>
  </si>
</sst>
</file>

<file path=xl/styles.xml><?xml version="1.0" encoding="utf-8"?>
<styleSheet xmlns="http://schemas.openxmlformats.org/spreadsheetml/2006/main">
  <numFmts count="6">
    <numFmt numFmtId="44" formatCode="_ &quot;₹&quot;\ * #,##0.00_ ;_ &quot;₹&quot;\ * \-#,##0.00_ ;_ &quot;₹&quot;\ * &quot;-&quot;??_ ;_ @_ "/>
    <numFmt numFmtId="43" formatCode="_ * #,##0.00_ ;_ * \-#,##0.00_ ;_ * &quot;-&quot;??_ ;_ @_ "/>
    <numFmt numFmtId="164" formatCode="[$-409]mmmm\-yy;@"/>
    <numFmt numFmtId="165" formatCode="0.0"/>
    <numFmt numFmtId="166" formatCode="0.000"/>
    <numFmt numFmtId="167" formatCode="0.00;[Red]0.00"/>
  </numFmts>
  <fonts count="8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u/>
      <sz val="10"/>
      <name val="Arial"/>
      <family val="2"/>
    </font>
    <font>
      <b/>
      <vertAlign val="superscript"/>
      <sz val="10"/>
      <name val="Arial"/>
      <family val="2"/>
    </font>
    <font>
      <b/>
      <i/>
      <sz val="10"/>
      <name val="Arial"/>
      <family val="2"/>
    </font>
    <font>
      <b/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3" fillId="0" borderId="0"/>
    <xf numFmtId="0" fontId="3" fillId="0" borderId="0"/>
  </cellStyleXfs>
  <cellXfs count="385">
    <xf numFmtId="0" fontId="0" fillId="0" borderId="0" xfId="0"/>
    <xf numFmtId="0" fontId="1" fillId="2" borderId="5" xfId="0" applyFont="1" applyFill="1" applyBorder="1" applyAlignment="1">
      <alignment horizontal="left" vertical="top" wrapText="1"/>
    </xf>
    <xf numFmtId="0" fontId="1" fillId="0" borderId="5" xfId="0" applyFont="1" applyBorder="1"/>
    <xf numFmtId="0" fontId="1" fillId="2" borderId="5" xfId="0" applyFont="1" applyFill="1" applyBorder="1" applyAlignment="1">
      <alignment horizontal="left"/>
    </xf>
    <xf numFmtId="0" fontId="1" fillId="2" borderId="5" xfId="0" applyFont="1" applyFill="1" applyBorder="1" applyAlignment="1">
      <alignment horizontal="left" wrapText="1"/>
    </xf>
    <xf numFmtId="2" fontId="1" fillId="2" borderId="5" xfId="0" applyNumberFormat="1" applyFont="1" applyFill="1" applyBorder="1" applyAlignment="1">
      <alignment horizontal="right" vertical="center"/>
    </xf>
    <xf numFmtId="0" fontId="1" fillId="2" borderId="5" xfId="0" applyFont="1" applyFill="1" applyBorder="1" applyAlignment="1">
      <alignment horizontal="left" vertical="center" wrapText="1"/>
    </xf>
    <xf numFmtId="165" fontId="1" fillId="2" borderId="5" xfId="0" applyNumberFormat="1" applyFont="1" applyFill="1" applyBorder="1" applyAlignment="1">
      <alignment horizontal="center" vertical="center"/>
    </xf>
    <xf numFmtId="2" fontId="1" fillId="2" borderId="5" xfId="0" applyNumberFormat="1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left" vertical="center"/>
    </xf>
    <xf numFmtId="0" fontId="1" fillId="2" borderId="5" xfId="0" applyNumberFormat="1" applyFont="1" applyFill="1" applyBorder="1" applyAlignment="1">
      <alignment horizontal="center" vertical="center"/>
    </xf>
    <xf numFmtId="2" fontId="1" fillId="2" borderId="4" xfId="0" applyNumberFormat="1" applyFont="1" applyFill="1" applyBorder="1" applyAlignment="1">
      <alignment horizontal="center" vertical="center"/>
    </xf>
    <xf numFmtId="166" fontId="1" fillId="2" borderId="5" xfId="0" applyNumberFormat="1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/>
    </xf>
    <xf numFmtId="0" fontId="1" fillId="0" borderId="5" xfId="0" applyFont="1" applyBorder="1" applyAlignment="1">
      <alignment vertical="center" wrapText="1"/>
    </xf>
    <xf numFmtId="0" fontId="1" fillId="2" borderId="5" xfId="0" applyFont="1" applyFill="1" applyBorder="1" applyAlignment="1">
      <alignment vertical="center" wrapText="1"/>
    </xf>
    <xf numFmtId="0" fontId="1" fillId="2" borderId="5" xfId="0" applyFont="1" applyFill="1" applyBorder="1"/>
    <xf numFmtId="0" fontId="1" fillId="2" borderId="5" xfId="0" applyFont="1" applyFill="1" applyBorder="1" applyAlignment="1">
      <alignment vertical="center"/>
    </xf>
    <xf numFmtId="0" fontId="1" fillId="2" borderId="5" xfId="0" applyFont="1" applyFill="1" applyBorder="1" applyAlignment="1">
      <alignment wrapText="1"/>
    </xf>
    <xf numFmtId="0" fontId="1" fillId="2" borderId="5" xfId="0" applyFont="1" applyFill="1" applyBorder="1" applyAlignment="1">
      <alignment horizontal="right"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left" vertical="center" wrapText="1"/>
    </xf>
    <xf numFmtId="0" fontId="1" fillId="0" borderId="5" xfId="0" applyFont="1" applyBorder="1" applyAlignment="1">
      <alignment wrapText="1"/>
    </xf>
    <xf numFmtId="0" fontId="1" fillId="2" borderId="5" xfId="0" applyFont="1" applyFill="1" applyBorder="1" applyAlignment="1">
      <alignment vertical="top" wrapText="1"/>
    </xf>
    <xf numFmtId="0" fontId="1" fillId="2" borderId="5" xfId="0" applyFont="1" applyFill="1" applyBorder="1" applyAlignment="1">
      <alignment horizontal="center" wrapText="1"/>
    </xf>
    <xf numFmtId="166" fontId="1" fillId="2" borderId="5" xfId="0" applyNumberFormat="1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 wrapText="1"/>
    </xf>
    <xf numFmtId="2" fontId="1" fillId="0" borderId="5" xfId="0" applyNumberFormat="1" applyFont="1" applyFill="1" applyBorder="1" applyAlignment="1">
      <alignment horizontal="center" vertical="center" wrapText="1"/>
    </xf>
    <xf numFmtId="1" fontId="1" fillId="0" borderId="16" xfId="0" applyNumberFormat="1" applyFont="1" applyFill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left" vertical="top" wrapText="1"/>
    </xf>
    <xf numFmtId="0" fontId="1" fillId="0" borderId="5" xfId="0" applyFont="1" applyFill="1" applyBorder="1"/>
    <xf numFmtId="0" fontId="1" fillId="0" borderId="5" xfId="0" applyFont="1" applyBorder="1" applyAlignment="1">
      <alignment vertical="center"/>
    </xf>
    <xf numFmtId="0" fontId="1" fillId="0" borderId="5" xfId="0" applyFont="1" applyFill="1" applyBorder="1" applyAlignment="1">
      <alignment wrapText="1"/>
    </xf>
    <xf numFmtId="0" fontId="1" fillId="0" borderId="5" xfId="0" applyFont="1" applyFill="1" applyBorder="1" applyAlignment="1">
      <alignment vertical="center" wrapText="1"/>
    </xf>
    <xf numFmtId="0" fontId="1" fillId="0" borderId="5" xfId="0" applyFont="1" applyFill="1" applyBorder="1" applyAlignment="1">
      <alignment horizontal="center" wrapText="1"/>
    </xf>
    <xf numFmtId="4" fontId="1" fillId="0" borderId="5" xfId="0" applyNumberFormat="1" applyFont="1" applyBorder="1" applyAlignment="1">
      <alignment horizontal="center" vertical="center"/>
    </xf>
    <xf numFmtId="2" fontId="1" fillId="0" borderId="5" xfId="0" applyNumberFormat="1" applyFont="1" applyFill="1" applyBorder="1" applyAlignment="1">
      <alignment vertical="center" wrapText="1"/>
    </xf>
    <xf numFmtId="2" fontId="1" fillId="0" borderId="5" xfId="0" applyNumberFormat="1" applyFont="1" applyFill="1" applyBorder="1" applyAlignment="1">
      <alignment wrapText="1"/>
    </xf>
    <xf numFmtId="2" fontId="1" fillId="0" borderId="5" xfId="0" applyNumberFormat="1" applyFont="1" applyBorder="1" applyAlignment="1">
      <alignment horizontal="center" vertical="top" wrapText="1"/>
    </xf>
    <xf numFmtId="0" fontId="1" fillId="0" borderId="5" xfId="0" applyFont="1" applyBorder="1" applyAlignment="1">
      <alignment horizontal="left" vertical="center"/>
    </xf>
    <xf numFmtId="0" fontId="1" fillId="0" borderId="5" xfId="0" applyFont="1" applyBorder="1" applyAlignment="1">
      <alignment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5" xfId="0" applyFont="1" applyFill="1" applyBorder="1" applyAlignment="1">
      <alignment horizontal="left" vertical="top" wrapText="1"/>
    </xf>
    <xf numFmtId="4" fontId="1" fillId="0" borderId="5" xfId="0" applyNumberFormat="1" applyFont="1" applyBorder="1" applyAlignment="1">
      <alignment horizontal="center" vertical="center" wrapText="1"/>
    </xf>
    <xf numFmtId="0" fontId="1" fillId="3" borderId="0" xfId="0" applyFont="1" applyFill="1" applyAlignment="1">
      <alignment wrapText="1"/>
    </xf>
    <xf numFmtId="1" fontId="1" fillId="0" borderId="5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" fontId="1" fillId="0" borderId="5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5" xfId="0" applyFont="1" applyBorder="1" applyAlignment="1">
      <alignment horizontal="center"/>
    </xf>
    <xf numFmtId="2" fontId="1" fillId="0" borderId="5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vertical="center" wrapText="1"/>
    </xf>
    <xf numFmtId="0" fontId="1" fillId="0" borderId="4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right"/>
    </xf>
    <xf numFmtId="165" fontId="1" fillId="0" borderId="5" xfId="0" applyNumberFormat="1" applyFont="1" applyBorder="1" applyAlignment="1">
      <alignment horizontal="center"/>
    </xf>
    <xf numFmtId="166" fontId="1" fillId="0" borderId="5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left" wrapText="1"/>
    </xf>
    <xf numFmtId="0" fontId="1" fillId="2" borderId="6" xfId="0" applyFont="1" applyFill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2" fontId="1" fillId="2" borderId="5" xfId="3" applyNumberFormat="1" applyFont="1" applyFill="1" applyBorder="1" applyAlignment="1">
      <alignment horizontal="center" vertical="center"/>
    </xf>
    <xf numFmtId="2" fontId="1" fillId="2" borderId="5" xfId="3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2" fontId="1" fillId="2" borderId="5" xfId="0" applyNumberFormat="1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2" borderId="5" xfId="3" applyFont="1" applyFill="1" applyBorder="1" applyAlignment="1">
      <alignment horizontal="center" vertical="center"/>
    </xf>
    <xf numFmtId="0" fontId="1" fillId="0" borderId="4" xfId="0" applyFont="1" applyBorder="1" applyAlignment="1">
      <alignment horizontal="left" vertical="center" wrapText="1"/>
    </xf>
    <xf numFmtId="2" fontId="6" fillId="0" borderId="5" xfId="0" applyNumberFormat="1" applyFont="1" applyBorder="1" applyAlignment="1">
      <alignment horizontal="center" vertical="center" wrapText="1"/>
    </xf>
    <xf numFmtId="2" fontId="6" fillId="0" borderId="5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2" fontId="1" fillId="0" borderId="0" xfId="0" applyNumberFormat="1" applyFont="1" applyBorder="1" applyAlignment="1">
      <alignment horizontal="center" vertical="center" wrapText="1"/>
    </xf>
    <xf numFmtId="0" fontId="1" fillId="0" borderId="5" xfId="4" applyFont="1" applyBorder="1" applyAlignment="1">
      <alignment horizontal="left" vertical="center" wrapText="1"/>
    </xf>
    <xf numFmtId="0" fontId="1" fillId="0" borderId="4" xfId="4" applyFont="1" applyBorder="1" applyAlignment="1">
      <alignment horizontal="left" vertical="center" wrapText="1"/>
    </xf>
    <xf numFmtId="0" fontId="1" fillId="0" borderId="6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66" fontId="1" fillId="0" borderId="5" xfId="0" applyNumberFormat="1" applyFont="1" applyBorder="1" applyAlignment="1">
      <alignment horizontal="center" vertical="center"/>
    </xf>
    <xf numFmtId="0" fontId="4" fillId="3" borderId="0" xfId="0" applyFont="1" applyFill="1" applyAlignment="1"/>
    <xf numFmtId="0" fontId="1" fillId="3" borderId="0" xfId="0" applyFont="1" applyFill="1" applyAlignment="1">
      <alignment vertical="center" wrapText="1"/>
    </xf>
    <xf numFmtId="0" fontId="1" fillId="3" borderId="0" xfId="0" applyFont="1" applyFill="1" applyAlignment="1">
      <alignment horizontal="right" vertical="center"/>
    </xf>
    <xf numFmtId="0" fontId="1" fillId="3" borderId="0" xfId="0" applyFont="1" applyFill="1"/>
    <xf numFmtId="0" fontId="1" fillId="3" borderId="0" xfId="0" applyFont="1" applyFill="1" applyBorder="1" applyAlignment="1">
      <alignment horizontal="left"/>
    </xf>
    <xf numFmtId="0" fontId="1" fillId="0" borderId="5" xfId="0" applyFont="1" applyFill="1" applyBorder="1" applyAlignment="1">
      <alignment horizontal="left" vertical="center" wrapText="1"/>
    </xf>
    <xf numFmtId="2" fontId="1" fillId="0" borderId="5" xfId="0" applyNumberFormat="1" applyFont="1" applyFill="1" applyBorder="1" applyAlignment="1">
      <alignment horizontal="right" vertical="center"/>
    </xf>
    <xf numFmtId="166" fontId="1" fillId="0" borderId="5" xfId="0" applyNumberFormat="1" applyFont="1" applyFill="1" applyBorder="1" applyAlignment="1">
      <alignment horizontal="center" vertical="center"/>
    </xf>
    <xf numFmtId="166" fontId="1" fillId="0" borderId="5" xfId="0" applyNumberFormat="1" applyFont="1" applyFill="1" applyBorder="1" applyAlignment="1">
      <alignment horizontal="right" vertical="center"/>
    </xf>
    <xf numFmtId="0" fontId="1" fillId="0" borderId="5" xfId="0" applyFont="1" applyFill="1" applyBorder="1" applyAlignment="1">
      <alignment horizontal="left"/>
    </xf>
    <xf numFmtId="1" fontId="1" fillId="0" borderId="5" xfId="0" applyNumberFormat="1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right" vertical="center"/>
    </xf>
    <xf numFmtId="2" fontId="1" fillId="0" borderId="5" xfId="0" applyNumberFormat="1" applyFont="1" applyFill="1" applyBorder="1" applyAlignment="1">
      <alignment horizontal="center" vertical="center"/>
    </xf>
    <xf numFmtId="0" fontId="1" fillId="0" borderId="5" xfId="0" applyFont="1" applyFill="1" applyBorder="1" applyAlignment="1" applyProtection="1">
      <alignment horizontal="center" vertical="center" wrapText="1"/>
    </xf>
    <xf numFmtId="167" fontId="1" fillId="0" borderId="2" xfId="0" applyNumberFormat="1" applyFont="1" applyFill="1" applyBorder="1" applyAlignment="1" applyProtection="1">
      <alignment horizontal="right" vertical="center" wrapText="1"/>
      <protection locked="0"/>
    </xf>
    <xf numFmtId="1" fontId="1" fillId="0" borderId="5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 applyProtection="1">
      <alignment horizontal="justify" vertical="center" wrapText="1"/>
    </xf>
    <xf numFmtId="0" fontId="1" fillId="0" borderId="6" xfId="0" applyFont="1" applyFill="1" applyBorder="1" applyAlignment="1">
      <alignment vertical="center"/>
    </xf>
    <xf numFmtId="0" fontId="1" fillId="0" borderId="6" xfId="0" applyFont="1" applyFill="1" applyBorder="1" applyAlignment="1" applyProtection="1">
      <alignment horizontal="center" vertical="center" wrapText="1"/>
    </xf>
    <xf numFmtId="167" fontId="1" fillId="0" borderId="11" xfId="0" applyNumberFormat="1" applyFont="1" applyFill="1" applyBorder="1" applyAlignment="1" applyProtection="1">
      <alignment horizontal="right" vertical="center" wrapText="1"/>
      <protection locked="0"/>
    </xf>
    <xf numFmtId="166" fontId="1" fillId="0" borderId="6" xfId="0" applyNumberFormat="1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vertical="center" wrapText="1"/>
    </xf>
    <xf numFmtId="2" fontId="1" fillId="0" borderId="6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right" vertical="center" wrapText="1"/>
    </xf>
    <xf numFmtId="0" fontId="1" fillId="0" borderId="0" xfId="0" applyFont="1" applyFill="1"/>
    <xf numFmtId="166" fontId="1" fillId="0" borderId="0" xfId="0" applyNumberFormat="1" applyFont="1" applyFill="1"/>
    <xf numFmtId="0" fontId="1" fillId="0" borderId="2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left" vertical="center" wrapText="1"/>
    </xf>
    <xf numFmtId="0" fontId="1" fillId="3" borderId="0" xfId="0" applyFont="1" applyFill="1" applyAlignment="1">
      <alignment horizontal="left" vertical="center"/>
    </xf>
    <xf numFmtId="0" fontId="1" fillId="3" borderId="0" xfId="0" applyFont="1" applyFill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left"/>
    </xf>
    <xf numFmtId="0" fontId="1" fillId="0" borderId="5" xfId="0" applyFont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2" borderId="0" xfId="0" applyFont="1" applyFill="1"/>
    <xf numFmtId="0" fontId="1" fillId="3" borderId="0" xfId="0" applyFont="1" applyFill="1" applyAlignment="1"/>
    <xf numFmtId="0" fontId="1" fillId="2" borderId="0" xfId="0" applyFont="1" applyFill="1" applyAlignment="1">
      <alignment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2" fontId="1" fillId="2" borderId="2" xfId="0" applyNumberFormat="1" applyFont="1" applyFill="1" applyBorder="1" applyAlignment="1">
      <alignment horizontal="right" vertical="center"/>
    </xf>
    <xf numFmtId="0" fontId="1" fillId="2" borderId="7" xfId="0" applyFont="1" applyFill="1" applyBorder="1" applyAlignment="1">
      <alignment vertical="center"/>
    </xf>
    <xf numFmtId="0" fontId="1" fillId="2" borderId="10" xfId="0" applyFont="1" applyFill="1" applyBorder="1" applyAlignment="1">
      <alignment vertical="center"/>
    </xf>
    <xf numFmtId="1" fontId="1" fillId="2" borderId="7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vertical="center"/>
    </xf>
    <xf numFmtId="0" fontId="1" fillId="2" borderId="2" xfId="0" applyNumberFormat="1" applyFont="1" applyFill="1" applyBorder="1" applyAlignment="1">
      <alignment horizontal="right" vertical="center"/>
    </xf>
    <xf numFmtId="0" fontId="1" fillId="2" borderId="7" xfId="0" applyNumberFormat="1" applyFont="1" applyFill="1" applyBorder="1" applyAlignment="1">
      <alignment horizontal="center" vertical="center"/>
    </xf>
    <xf numFmtId="0" fontId="1" fillId="2" borderId="5" xfId="0" applyNumberFormat="1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vertical="center"/>
    </xf>
    <xf numFmtId="165" fontId="1" fillId="2" borderId="2" xfId="0" applyNumberFormat="1" applyFont="1" applyFill="1" applyBorder="1" applyAlignment="1">
      <alignment horizontal="right" vertical="center"/>
    </xf>
    <xf numFmtId="0" fontId="1" fillId="2" borderId="9" xfId="0" applyFont="1" applyFill="1" applyBorder="1" applyAlignment="1">
      <alignment vertical="center"/>
    </xf>
    <xf numFmtId="0" fontId="1" fillId="2" borderId="12" xfId="0" applyFont="1" applyFill="1" applyBorder="1" applyAlignment="1">
      <alignment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0" xfId="0" applyFont="1" applyFill="1" applyBorder="1"/>
    <xf numFmtId="0" fontId="1" fillId="2" borderId="6" xfId="0" applyFont="1" applyFill="1" applyBorder="1" applyAlignment="1">
      <alignment horizontal="center" vertical="top"/>
    </xf>
    <xf numFmtId="2" fontId="1" fillId="2" borderId="5" xfId="0" applyNumberFormat="1" applyFont="1" applyFill="1" applyBorder="1" applyAlignment="1">
      <alignment vertical="center"/>
    </xf>
    <xf numFmtId="0" fontId="1" fillId="2" borderId="5" xfId="0" applyFont="1" applyFill="1" applyBorder="1" applyAlignment="1">
      <alignment horizontal="center" vertical="top"/>
    </xf>
    <xf numFmtId="0" fontId="1" fillId="2" borderId="5" xfId="0" applyFont="1" applyFill="1" applyBorder="1" applyAlignment="1">
      <alignment vertical="top"/>
    </xf>
    <xf numFmtId="0" fontId="1" fillId="2" borderId="6" xfId="0" applyFont="1" applyFill="1" applyBorder="1" applyAlignment="1">
      <alignment horizontal="center"/>
    </xf>
    <xf numFmtId="1" fontId="1" fillId="2" borderId="5" xfId="0" applyNumberFormat="1" applyFont="1" applyFill="1" applyBorder="1" applyAlignment="1">
      <alignment horizontal="right" vertical="center"/>
    </xf>
    <xf numFmtId="0" fontId="1" fillId="2" borderId="2" xfId="0" applyFont="1" applyFill="1" applyBorder="1"/>
    <xf numFmtId="0" fontId="1" fillId="2" borderId="8" xfId="0" applyFont="1" applyFill="1" applyBorder="1" applyAlignment="1">
      <alignment vertical="top" wrapText="1"/>
    </xf>
    <xf numFmtId="165" fontId="1" fillId="2" borderId="5" xfId="0" applyNumberFormat="1" applyFont="1" applyFill="1" applyBorder="1" applyAlignment="1">
      <alignment horizontal="right" vertical="center"/>
    </xf>
    <xf numFmtId="0" fontId="1" fillId="2" borderId="0" xfId="0" applyFont="1" applyFill="1" applyAlignment="1">
      <alignment vertical="top" wrapText="1"/>
    </xf>
    <xf numFmtId="0" fontId="1" fillId="2" borderId="3" xfId="0" applyFont="1" applyFill="1" applyBorder="1" applyAlignment="1">
      <alignment horizontal="center" vertical="center"/>
    </xf>
    <xf numFmtId="0" fontId="1" fillId="2" borderId="0" xfId="0" applyFont="1" applyFill="1" applyAlignment="1">
      <alignment vertical="top"/>
    </xf>
    <xf numFmtId="0" fontId="1" fillId="2" borderId="2" xfId="0" applyFont="1" applyFill="1" applyBorder="1" applyAlignment="1">
      <alignment vertical="center" wrapText="1"/>
    </xf>
    <xf numFmtId="2" fontId="1" fillId="2" borderId="5" xfId="0" applyNumberFormat="1" applyFont="1" applyFill="1" applyBorder="1" applyAlignment="1">
      <alignment horizontal="right" vertical="center" wrapText="1"/>
    </xf>
    <xf numFmtId="2" fontId="1" fillId="2" borderId="6" xfId="0" applyNumberFormat="1" applyFont="1" applyFill="1" applyBorder="1" applyAlignment="1">
      <alignment horizontal="right" vertical="center"/>
    </xf>
    <xf numFmtId="2" fontId="1" fillId="2" borderId="8" xfId="0" applyNumberFormat="1" applyFont="1" applyFill="1" applyBorder="1" applyAlignment="1">
      <alignment horizontal="right" vertical="center"/>
    </xf>
    <xf numFmtId="0" fontId="1" fillId="2" borderId="6" xfId="0" applyFont="1" applyFill="1" applyBorder="1" applyAlignment="1">
      <alignment vertical="top" wrapText="1"/>
    </xf>
    <xf numFmtId="0" fontId="1" fillId="2" borderId="6" xfId="0" applyFont="1" applyFill="1" applyBorder="1" applyAlignment="1">
      <alignment vertical="center"/>
    </xf>
    <xf numFmtId="0" fontId="1" fillId="2" borderId="11" xfId="0" applyFont="1" applyFill="1" applyBorder="1" applyAlignment="1">
      <alignment vertical="center"/>
    </xf>
    <xf numFmtId="0" fontId="1" fillId="2" borderId="2" xfId="0" applyFont="1" applyFill="1" applyBorder="1" applyAlignment="1">
      <alignment horizontal="center"/>
    </xf>
    <xf numFmtId="0" fontId="1" fillId="2" borderId="0" xfId="0" applyFont="1" applyFill="1" applyAlignment="1">
      <alignment wrapText="1"/>
    </xf>
    <xf numFmtId="2" fontId="1" fillId="2" borderId="11" xfId="0" applyNumberFormat="1" applyFont="1" applyFill="1" applyBorder="1" applyAlignment="1">
      <alignment horizontal="right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2" fontId="1" fillId="2" borderId="5" xfId="0" applyNumberFormat="1" applyFont="1" applyFill="1" applyBorder="1" applyAlignment="1">
      <alignment horizontal="center"/>
    </xf>
    <xf numFmtId="0" fontId="1" fillId="3" borderId="5" xfId="0" applyFont="1" applyFill="1" applyBorder="1"/>
    <xf numFmtId="0" fontId="1" fillId="2" borderId="5" xfId="0" applyFont="1" applyFill="1" applyBorder="1" applyAlignment="1">
      <alignment horizontal="left" vertical="top"/>
    </xf>
    <xf numFmtId="0" fontId="1" fillId="2" borderId="9" xfId="0" applyFont="1" applyFill="1" applyBorder="1" applyAlignment="1">
      <alignment horizontal="center" vertical="center"/>
    </xf>
    <xf numFmtId="166" fontId="1" fillId="2" borderId="5" xfId="0" applyNumberFormat="1" applyFont="1" applyFill="1" applyBorder="1"/>
    <xf numFmtId="2" fontId="1" fillId="2" borderId="5" xfId="0" applyNumberFormat="1" applyFont="1" applyFill="1" applyBorder="1"/>
    <xf numFmtId="1" fontId="1" fillId="2" borderId="5" xfId="0" applyNumberFormat="1" applyFont="1" applyFill="1" applyBorder="1" applyAlignment="1">
      <alignment horizontal="center" vertical="center"/>
    </xf>
    <xf numFmtId="2" fontId="1" fillId="2" borderId="0" xfId="0" applyNumberFormat="1" applyFont="1" applyFill="1" applyAlignment="1">
      <alignment horizontal="right" vertical="center"/>
    </xf>
    <xf numFmtId="0" fontId="1" fillId="3" borderId="0" xfId="0" applyFont="1" applyFill="1" applyAlignment="1">
      <alignment horizontal="center"/>
    </xf>
    <xf numFmtId="17" fontId="1" fillId="3" borderId="0" xfId="0" applyNumberFormat="1" applyFont="1" applyFill="1" applyAlignment="1">
      <alignment horizontal="left"/>
    </xf>
    <xf numFmtId="14" fontId="1" fillId="2" borderId="5" xfId="0" applyNumberFormat="1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vertical="center" wrapText="1"/>
    </xf>
    <xf numFmtId="0" fontId="1" fillId="2" borderId="7" xfId="0" applyFont="1" applyFill="1" applyBorder="1" applyAlignment="1">
      <alignment wrapText="1"/>
    </xf>
    <xf numFmtId="0" fontId="1" fillId="2" borderId="7" xfId="0" applyFont="1" applyFill="1" applyBorder="1" applyAlignment="1">
      <alignment vertical="top" wrapText="1"/>
    </xf>
    <xf numFmtId="165" fontId="1" fillId="2" borderId="6" xfId="0" applyNumberFormat="1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textRotation="90"/>
    </xf>
    <xf numFmtId="14" fontId="1" fillId="2" borderId="5" xfId="0" applyNumberFormat="1" applyFont="1" applyFill="1" applyBorder="1" applyAlignment="1">
      <alignment horizontal="center" vertical="center"/>
    </xf>
    <xf numFmtId="2" fontId="1" fillId="2" borderId="5" xfId="0" applyNumberFormat="1" applyFont="1" applyFill="1" applyBorder="1" applyAlignment="1">
      <alignment horizontal="center" vertical="center" textRotation="90"/>
    </xf>
    <xf numFmtId="0" fontId="1" fillId="2" borderId="5" xfId="0" applyFont="1" applyFill="1" applyBorder="1" applyAlignment="1"/>
    <xf numFmtId="2" fontId="1" fillId="2" borderId="5" xfId="0" applyNumberFormat="1" applyFont="1" applyFill="1" applyBorder="1" applyAlignment="1">
      <alignment horizontal="left" vertical="center"/>
    </xf>
    <xf numFmtId="1" fontId="1" fillId="2" borderId="0" xfId="0" applyNumberFormat="1" applyFont="1" applyFill="1"/>
    <xf numFmtId="0" fontId="1" fillId="3" borderId="0" xfId="0" applyFont="1" applyFill="1" applyAlignment="1">
      <alignment vertical="center"/>
    </xf>
    <xf numFmtId="0" fontId="1" fillId="2" borderId="0" xfId="0" applyFont="1" applyFill="1" applyAlignment="1">
      <alignment horizontal="center"/>
    </xf>
    <xf numFmtId="0" fontId="1" fillId="3" borderId="0" xfId="0" applyFont="1" applyFill="1" applyBorder="1" applyAlignment="1"/>
    <xf numFmtId="0" fontId="1" fillId="3" borderId="0" xfId="0" applyFont="1" applyFill="1" applyBorder="1"/>
    <xf numFmtId="0" fontId="1" fillId="3" borderId="0" xfId="0" applyFont="1" applyFill="1" applyBorder="1" applyAlignment="1">
      <alignment horizontal="left"/>
    </xf>
    <xf numFmtId="2" fontId="1" fillId="0" borderId="5" xfId="0" applyNumberFormat="1" applyFont="1" applyBorder="1"/>
    <xf numFmtId="0" fontId="1" fillId="0" borderId="5" xfId="0" applyFont="1" applyBorder="1" applyAlignment="1">
      <alignment horizontal="left"/>
    </xf>
    <xf numFmtId="0" fontId="1" fillId="0" borderId="5" xfId="0" applyFont="1" applyBorder="1" applyAlignment="1">
      <alignment horizontal="left" wrapText="1"/>
    </xf>
    <xf numFmtId="0" fontId="1" fillId="0" borderId="0" xfId="0" applyFont="1"/>
    <xf numFmtId="0" fontId="6" fillId="0" borderId="14" xfId="0" applyFont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6" fillId="2" borderId="14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5" xfId="0" applyFont="1" applyFill="1" applyBorder="1" applyAlignment="1">
      <alignment horizontal="center"/>
    </xf>
    <xf numFmtId="0" fontId="6" fillId="0" borderId="15" xfId="0" applyFont="1" applyBorder="1" applyAlignment="1">
      <alignment vertical="top" wrapText="1"/>
    </xf>
    <xf numFmtId="0" fontId="1" fillId="0" borderId="2" xfId="0" applyFont="1" applyBorder="1"/>
    <xf numFmtId="2" fontId="1" fillId="0" borderId="2" xfId="0" applyNumberFormat="1" applyFont="1" applyBorder="1" applyAlignment="1">
      <alignment horizontal="right" vertical="center"/>
    </xf>
    <xf numFmtId="0" fontId="1" fillId="0" borderId="2" xfId="0" applyFont="1" applyBorder="1" applyAlignment="1"/>
    <xf numFmtId="0" fontId="1" fillId="0" borderId="8" xfId="0" applyFont="1" applyBorder="1" applyAlignment="1">
      <alignment horizontal="center" vertical="center" wrapText="1"/>
    </xf>
    <xf numFmtId="1" fontId="1" fillId="0" borderId="5" xfId="0" applyNumberFormat="1" applyFont="1" applyBorder="1" applyAlignment="1">
      <alignment horizontal="center"/>
    </xf>
    <xf numFmtId="43" fontId="1" fillId="0" borderId="5" xfId="1" applyFont="1" applyBorder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1" fontId="1" fillId="0" borderId="5" xfId="0" applyNumberFormat="1" applyFont="1" applyBorder="1" applyAlignment="1">
      <alignment horizontal="center" wrapText="1"/>
    </xf>
    <xf numFmtId="0" fontId="1" fillId="2" borderId="5" xfId="2" applyNumberFormat="1" applyFont="1" applyFill="1" applyBorder="1" applyAlignment="1">
      <alignment wrapText="1"/>
    </xf>
    <xf numFmtId="0" fontId="1" fillId="2" borderId="5" xfId="2" applyNumberFormat="1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wrapText="1"/>
    </xf>
    <xf numFmtId="0" fontId="1" fillId="4" borderId="5" xfId="0" applyFont="1" applyFill="1" applyBorder="1" applyAlignment="1">
      <alignment horizontal="center" vertical="center"/>
    </xf>
    <xf numFmtId="2" fontId="1" fillId="0" borderId="5" xfId="0" applyNumberFormat="1" applyFont="1" applyBorder="1" applyAlignment="1">
      <alignment horizontal="center"/>
    </xf>
    <xf numFmtId="0" fontId="1" fillId="4" borderId="5" xfId="0" applyFont="1" applyFill="1" applyBorder="1" applyAlignment="1">
      <alignment vertical="center" wrapText="1"/>
    </xf>
    <xf numFmtId="2" fontId="1" fillId="0" borderId="0" xfId="0" applyNumberFormat="1" applyFont="1"/>
    <xf numFmtId="0" fontId="1" fillId="0" borderId="7" xfId="0" applyFont="1" applyBorder="1" applyAlignment="1">
      <alignment horizontal="center" vertical="center" wrapText="1"/>
    </xf>
    <xf numFmtId="166" fontId="1" fillId="0" borderId="5" xfId="0" applyNumberFormat="1" applyFont="1" applyBorder="1"/>
    <xf numFmtId="0" fontId="1" fillId="0" borderId="7" xfId="0" applyFont="1" applyBorder="1" applyAlignment="1">
      <alignment horizontal="center"/>
    </xf>
    <xf numFmtId="2" fontId="1" fillId="0" borderId="5" xfId="0" applyNumberFormat="1" applyFont="1" applyBorder="1" applyAlignment="1">
      <alignment horizontal="right"/>
    </xf>
    <xf numFmtId="0" fontId="1" fillId="0" borderId="7" xfId="0" applyFont="1" applyBorder="1"/>
    <xf numFmtId="0" fontId="1" fillId="0" borderId="7" xfId="0" applyFont="1" applyBorder="1" applyAlignment="1">
      <alignment vertical="center"/>
    </xf>
    <xf numFmtId="0" fontId="1" fillId="0" borderId="19" xfId="0" applyFont="1" applyBorder="1" applyAlignment="1">
      <alignment vertical="center"/>
    </xf>
    <xf numFmtId="2" fontId="1" fillId="0" borderId="6" xfId="0" applyNumberFormat="1" applyFont="1" applyBorder="1" applyAlignment="1">
      <alignment vertical="center"/>
    </xf>
    <xf numFmtId="2" fontId="1" fillId="0" borderId="5" xfId="0" applyNumberFormat="1" applyFont="1" applyBorder="1" applyAlignment="1">
      <alignment vertical="center"/>
    </xf>
    <xf numFmtId="0" fontId="1" fillId="0" borderId="16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wrapText="1"/>
    </xf>
    <xf numFmtId="0" fontId="1" fillId="0" borderId="4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vertical="center"/>
    </xf>
    <xf numFmtId="2" fontId="1" fillId="0" borderId="3" xfId="0" applyNumberFormat="1" applyFont="1" applyBorder="1" applyAlignment="1">
      <alignment vertical="center"/>
    </xf>
    <xf numFmtId="2" fontId="1" fillId="0" borderId="3" xfId="0" applyNumberFormat="1" applyFont="1" applyBorder="1" applyAlignment="1">
      <alignment horizontal="center" vertical="center"/>
    </xf>
    <xf numFmtId="2" fontId="1" fillId="0" borderId="4" xfId="0" applyNumberFormat="1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2" fontId="1" fillId="0" borderId="0" xfId="0" applyNumberFormat="1" applyFont="1" applyAlignment="1">
      <alignment horizontal="center" vertical="center"/>
    </xf>
    <xf numFmtId="0" fontId="1" fillId="0" borderId="16" xfId="0" applyFont="1" applyBorder="1" applyAlignment="1">
      <alignment vertical="center"/>
    </xf>
    <xf numFmtId="2" fontId="1" fillId="0" borderId="16" xfId="0" applyNumberFormat="1" applyFont="1" applyBorder="1" applyAlignment="1">
      <alignment vertical="center"/>
    </xf>
    <xf numFmtId="2" fontId="1" fillId="2" borderId="6" xfId="0" applyNumberFormat="1" applyFont="1" applyFill="1" applyBorder="1" applyAlignment="1">
      <alignment horizontal="center" vertical="center"/>
    </xf>
    <xf numFmtId="0" fontId="1" fillId="0" borderId="17" xfId="0" applyFont="1" applyBorder="1" applyAlignment="1">
      <alignment horizontal="left" vertical="center" wrapText="1"/>
    </xf>
    <xf numFmtId="0" fontId="1" fillId="0" borderId="19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2" fontId="1" fillId="0" borderId="6" xfId="0" applyNumberFormat="1" applyFont="1" applyBorder="1" applyAlignment="1">
      <alignment horizontal="center" vertical="center"/>
    </xf>
    <xf numFmtId="2" fontId="1" fillId="4" borderId="8" xfId="0" applyNumberFormat="1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1" fontId="1" fillId="4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2" fontId="1" fillId="0" borderId="7" xfId="0" applyNumberFormat="1" applyFont="1" applyFill="1" applyBorder="1" applyAlignment="1">
      <alignment horizontal="center" vertical="center"/>
    </xf>
    <xf numFmtId="2" fontId="1" fillId="0" borderId="8" xfId="0" applyNumberFormat="1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left" vertical="center" wrapText="1"/>
    </xf>
    <xf numFmtId="0" fontId="1" fillId="0" borderId="9" xfId="0" applyFont="1" applyBorder="1" applyAlignment="1">
      <alignment horizontal="center" vertical="center"/>
    </xf>
    <xf numFmtId="0" fontId="1" fillId="0" borderId="7" xfId="0" applyFont="1" applyBorder="1" applyAlignment="1">
      <alignment horizontal="left" vertical="center" wrapText="1"/>
    </xf>
    <xf numFmtId="0" fontId="1" fillId="2" borderId="0" xfId="0" applyFont="1" applyFill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right" vertical="center" wrapText="1"/>
    </xf>
    <xf numFmtId="0" fontId="1" fillId="0" borderId="3" xfId="0" applyFont="1" applyFill="1" applyBorder="1" applyAlignment="1">
      <alignment horizontal="right" vertical="center" wrapText="1"/>
    </xf>
    <xf numFmtId="0" fontId="1" fillId="0" borderId="4" xfId="0" applyFont="1" applyFill="1" applyBorder="1" applyAlignment="1">
      <alignment horizontal="right" vertical="center" wrapText="1"/>
    </xf>
    <xf numFmtId="166" fontId="1" fillId="0" borderId="2" xfId="0" applyNumberFormat="1" applyFont="1" applyFill="1" applyBorder="1" applyAlignment="1">
      <alignment horizontal="center"/>
    </xf>
    <xf numFmtId="166" fontId="1" fillId="0" borderId="3" xfId="0" applyNumberFormat="1" applyFont="1" applyFill="1" applyBorder="1" applyAlignment="1">
      <alignment horizontal="center"/>
    </xf>
    <xf numFmtId="166" fontId="1" fillId="0" borderId="4" xfId="0" applyNumberFormat="1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2" fontId="1" fillId="0" borderId="2" xfId="0" applyNumberFormat="1" applyFont="1" applyFill="1" applyBorder="1" applyAlignment="1">
      <alignment horizontal="center" vertical="center" wrapText="1"/>
    </xf>
    <xf numFmtId="2" fontId="1" fillId="0" borderId="3" xfId="0" applyNumberFormat="1" applyFont="1" applyFill="1" applyBorder="1" applyAlignment="1">
      <alignment horizontal="center" vertical="center" wrapText="1"/>
    </xf>
    <xf numFmtId="2" fontId="1" fillId="0" borderId="4" xfId="0" applyNumberFormat="1" applyFont="1" applyFill="1" applyBorder="1" applyAlignment="1">
      <alignment horizontal="center" vertical="center" wrapText="1"/>
    </xf>
    <xf numFmtId="17" fontId="1" fillId="3" borderId="1" xfId="0" applyNumberFormat="1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1" fillId="3" borderId="0" xfId="0" applyFont="1" applyFill="1" applyAlignment="1">
      <alignment horizontal="left" vertical="center" wrapText="1"/>
    </xf>
    <xf numFmtId="0" fontId="1" fillId="3" borderId="0" xfId="0" applyFont="1" applyFill="1" applyAlignment="1">
      <alignment horizontal="left" vertical="center"/>
    </xf>
    <xf numFmtId="0" fontId="1" fillId="3" borderId="0" xfId="0" applyFont="1" applyFill="1" applyAlignment="1">
      <alignment horizontal="left" wrapText="1"/>
    </xf>
    <xf numFmtId="0" fontId="1" fillId="3" borderId="0" xfId="0" applyFont="1" applyFill="1" applyAlignment="1">
      <alignment horizontal="center" vertical="center" wrapText="1"/>
    </xf>
    <xf numFmtId="0" fontId="1" fillId="0" borderId="6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>
      <alignment horizont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left"/>
    </xf>
    <xf numFmtId="49" fontId="1" fillId="3" borderId="0" xfId="0" applyNumberFormat="1" applyFont="1" applyFill="1" applyBorder="1" applyAlignment="1">
      <alignment horizontal="left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1" fontId="1" fillId="2" borderId="5" xfId="0" applyNumberFormat="1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0" fontId="1" fillId="3" borderId="5" xfId="0" applyFont="1" applyFill="1" applyBorder="1" applyAlignment="1">
      <alignment horizontal="left"/>
    </xf>
    <xf numFmtId="0" fontId="1" fillId="2" borderId="6" xfId="0" applyFont="1" applyFill="1" applyBorder="1" applyAlignment="1">
      <alignment horizontal="center" vertical="center" textRotation="90"/>
    </xf>
    <xf numFmtId="0" fontId="1" fillId="2" borderId="8" xfId="0" applyFont="1" applyFill="1" applyBorder="1" applyAlignment="1">
      <alignment horizontal="center" vertical="center" textRotation="90"/>
    </xf>
    <xf numFmtId="0" fontId="1" fillId="2" borderId="7" xfId="0" applyFont="1" applyFill="1" applyBorder="1" applyAlignment="1">
      <alignment horizontal="center" vertical="center" textRotation="90"/>
    </xf>
    <xf numFmtId="164" fontId="1" fillId="3" borderId="5" xfId="0" applyNumberFormat="1" applyFont="1" applyFill="1" applyBorder="1" applyAlignment="1">
      <alignment horizontal="left"/>
    </xf>
    <xf numFmtId="164" fontId="1" fillId="3" borderId="2" xfId="0" applyNumberFormat="1" applyFont="1" applyFill="1" applyBorder="1" applyAlignment="1">
      <alignment horizontal="left"/>
    </xf>
    <xf numFmtId="2" fontId="1" fillId="2" borderId="6" xfId="0" applyNumberFormat="1" applyFont="1" applyFill="1" applyBorder="1" applyAlignment="1">
      <alignment horizontal="center" vertical="center" wrapText="1"/>
    </xf>
    <xf numFmtId="2" fontId="1" fillId="2" borderId="7" xfId="0" applyNumberFormat="1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right" wrapText="1"/>
    </xf>
    <xf numFmtId="0" fontId="4" fillId="3" borderId="0" xfId="0" applyFont="1" applyFill="1" applyAlignment="1">
      <alignment horizontal="center"/>
    </xf>
    <xf numFmtId="0" fontId="1" fillId="2" borderId="5" xfId="0" applyFont="1" applyFill="1" applyBorder="1" applyAlignment="1">
      <alignment horizontal="right"/>
    </xf>
    <xf numFmtId="0" fontId="1" fillId="3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5" xfId="0" applyFont="1" applyBorder="1" applyAlignment="1">
      <alignment horizontal="center"/>
    </xf>
    <xf numFmtId="0" fontId="4" fillId="3" borderId="18" xfId="0" applyFont="1" applyFill="1" applyBorder="1" applyAlignment="1">
      <alignment horizontal="left" vertical="center"/>
    </xf>
    <xf numFmtId="0" fontId="4" fillId="3" borderId="0" xfId="0" applyFont="1" applyFill="1" applyAlignment="1">
      <alignment horizontal="left" vertical="center"/>
    </xf>
    <xf numFmtId="0" fontId="1" fillId="3" borderId="18" xfId="0" applyFont="1" applyFill="1" applyBorder="1" applyAlignment="1">
      <alignment horizontal="left" vertical="center"/>
    </xf>
    <xf numFmtId="0" fontId="1" fillId="3" borderId="0" xfId="0" applyFont="1" applyFill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17" fontId="1" fillId="0" borderId="5" xfId="0" applyNumberFormat="1" applyFont="1" applyBorder="1" applyAlignment="1">
      <alignment horizontal="center" vertical="center"/>
    </xf>
    <xf numFmtId="0" fontId="1" fillId="5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left" vertical="center"/>
    </xf>
    <xf numFmtId="0" fontId="1" fillId="5" borderId="3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17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1" fillId="3" borderId="18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2" fontId="1" fillId="0" borderId="5" xfId="0" applyNumberFormat="1" applyFont="1" applyBorder="1" applyAlignment="1">
      <alignment horizontal="center" vertical="center"/>
    </xf>
    <xf numFmtId="0" fontId="7" fillId="3" borderId="0" xfId="0" applyFont="1" applyFill="1"/>
    <xf numFmtId="2" fontId="1" fillId="0" borderId="5" xfId="0" applyNumberFormat="1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center" vertical="center"/>
    </xf>
    <xf numFmtId="0" fontId="7" fillId="0" borderId="0" xfId="0" applyFont="1"/>
    <xf numFmtId="0" fontId="1" fillId="0" borderId="0" xfId="0" applyFont="1" applyFill="1" applyBorder="1" applyAlignment="1">
      <alignment vertical="center" wrapText="1"/>
    </xf>
    <xf numFmtId="2" fontId="1" fillId="0" borderId="0" xfId="0" applyNumberFormat="1" applyFont="1" applyFill="1" applyBorder="1" applyAlignment="1">
      <alignment horizontal="right" vertical="center"/>
    </xf>
    <xf numFmtId="0" fontId="1" fillId="0" borderId="0" xfId="0" applyFont="1" applyFill="1" applyBorder="1"/>
  </cellXfs>
  <cellStyles count="5">
    <cellStyle name="Comma" xfId="1" builtinId="3"/>
    <cellStyle name="Currency" xfId="2" builtinId="4"/>
    <cellStyle name="Normal" xfId="0" builtinId="0"/>
    <cellStyle name="Normal 2" xfId="3"/>
    <cellStyle name="Normal 3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209550</xdr:colOff>
      <xdr:row>258</xdr:row>
      <xdr:rowOff>0</xdr:rowOff>
    </xdr:from>
    <xdr:ext cx="248401" cy="264560"/>
    <xdr:sp macro="" textlink="">
      <xdr:nvSpPr>
        <xdr:cNvPr id="2" name="TextBox 1"/>
        <xdr:cNvSpPr txBox="1"/>
      </xdr:nvSpPr>
      <xdr:spPr>
        <a:xfrm>
          <a:off x="1266825" y="43224450"/>
          <a:ext cx="24840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100"/>
            <a:t>  </a:t>
          </a:r>
        </a:p>
      </xdr:txBody>
    </xdr:sp>
    <xdr:clientData/>
  </xdr:oneCellAnchor>
  <xdr:oneCellAnchor>
    <xdr:from>
      <xdr:col>16</xdr:col>
      <xdr:colOff>0</xdr:colOff>
      <xdr:row>258</xdr:row>
      <xdr:rowOff>0</xdr:rowOff>
    </xdr:from>
    <xdr:ext cx="280270" cy="264560"/>
    <xdr:sp macro="" textlink="">
      <xdr:nvSpPr>
        <xdr:cNvPr id="3" name="TextBox 2"/>
        <xdr:cNvSpPr txBox="1"/>
      </xdr:nvSpPr>
      <xdr:spPr>
        <a:xfrm>
          <a:off x="10296525" y="43224450"/>
          <a:ext cx="28027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100"/>
            <a:t>   </a:t>
          </a:r>
        </a:p>
      </xdr:txBody>
    </xdr:sp>
    <xdr:clientData/>
  </xdr:oneCellAnchor>
  <xdr:oneCellAnchor>
    <xdr:from>
      <xdr:col>16</xdr:col>
      <xdr:colOff>0</xdr:colOff>
      <xdr:row>258</xdr:row>
      <xdr:rowOff>0</xdr:rowOff>
    </xdr:from>
    <xdr:ext cx="4330212" cy="857250"/>
    <xdr:sp macro="" textlink="">
      <xdr:nvSpPr>
        <xdr:cNvPr id="4" name="TextBox 3"/>
        <xdr:cNvSpPr txBox="1"/>
      </xdr:nvSpPr>
      <xdr:spPr>
        <a:xfrm>
          <a:off x="10296525" y="43224450"/>
          <a:ext cx="4330212" cy="8572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IN" sz="1100" baseline="0"/>
            <a:t>      </a:t>
          </a:r>
          <a:endParaRPr lang="en-IN" sz="1100"/>
        </a:p>
      </xdr:txBody>
    </xdr:sp>
    <xdr:clientData/>
  </xdr:oneCellAnchor>
  <xdr:oneCellAnchor>
    <xdr:from>
      <xdr:col>9</xdr:col>
      <xdr:colOff>285750</xdr:colOff>
      <xdr:row>349</xdr:row>
      <xdr:rowOff>29307</xdr:rowOff>
    </xdr:from>
    <xdr:ext cx="1661865" cy="217560"/>
    <xdr:sp macro="" textlink="">
      <xdr:nvSpPr>
        <xdr:cNvPr id="5" name="TextBox 4"/>
        <xdr:cNvSpPr txBox="1"/>
      </xdr:nvSpPr>
      <xdr:spPr>
        <a:xfrm>
          <a:off x="7162800" y="58169907"/>
          <a:ext cx="1661865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800"/>
        </a:p>
      </xdr:txBody>
    </xdr:sp>
    <xdr:clientData/>
  </xdr:oneCellAnchor>
  <xdr:oneCellAnchor>
    <xdr:from>
      <xdr:col>16</xdr:col>
      <xdr:colOff>0</xdr:colOff>
      <xdr:row>262</xdr:row>
      <xdr:rowOff>0</xdr:rowOff>
    </xdr:from>
    <xdr:ext cx="280270" cy="264560"/>
    <xdr:sp macro="" textlink="">
      <xdr:nvSpPr>
        <xdr:cNvPr id="6" name="TextBox 5"/>
        <xdr:cNvSpPr txBox="1"/>
      </xdr:nvSpPr>
      <xdr:spPr>
        <a:xfrm>
          <a:off x="10296525" y="43834050"/>
          <a:ext cx="28027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100"/>
            <a:t>   </a:t>
          </a:r>
        </a:p>
      </xdr:txBody>
    </xdr:sp>
    <xdr:clientData/>
  </xdr:oneCellAnchor>
  <xdr:oneCellAnchor>
    <xdr:from>
      <xdr:col>16</xdr:col>
      <xdr:colOff>0</xdr:colOff>
      <xdr:row>287</xdr:row>
      <xdr:rowOff>0</xdr:rowOff>
    </xdr:from>
    <xdr:ext cx="280270" cy="264560"/>
    <xdr:sp macro="" textlink="">
      <xdr:nvSpPr>
        <xdr:cNvPr id="7" name="TextBox 6"/>
        <xdr:cNvSpPr txBox="1"/>
      </xdr:nvSpPr>
      <xdr:spPr>
        <a:xfrm>
          <a:off x="10296525" y="48253650"/>
          <a:ext cx="28027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100"/>
            <a:t>   </a:t>
          </a:r>
        </a:p>
      </xdr:txBody>
    </xdr:sp>
    <xdr:clientData/>
  </xdr:oneCellAnchor>
  <xdr:oneCellAnchor>
    <xdr:from>
      <xdr:col>16</xdr:col>
      <xdr:colOff>0</xdr:colOff>
      <xdr:row>330</xdr:row>
      <xdr:rowOff>0</xdr:rowOff>
    </xdr:from>
    <xdr:ext cx="280270" cy="264560"/>
    <xdr:sp macro="" textlink="">
      <xdr:nvSpPr>
        <xdr:cNvPr id="8" name="TextBox 7"/>
        <xdr:cNvSpPr txBox="1"/>
      </xdr:nvSpPr>
      <xdr:spPr>
        <a:xfrm>
          <a:off x="10296525" y="55111650"/>
          <a:ext cx="28027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100"/>
            <a:t>   </a:t>
          </a:r>
        </a:p>
      </xdr:txBody>
    </xdr:sp>
    <xdr:clientData/>
  </xdr:oneCellAnchor>
  <xdr:oneCellAnchor>
    <xdr:from>
      <xdr:col>2</xdr:col>
      <xdr:colOff>0</xdr:colOff>
      <xdr:row>349</xdr:row>
      <xdr:rowOff>0</xdr:rowOff>
    </xdr:from>
    <xdr:ext cx="1661865" cy="217560"/>
    <xdr:sp macro="" textlink="">
      <xdr:nvSpPr>
        <xdr:cNvPr id="9" name="TextBox 8"/>
        <xdr:cNvSpPr txBox="1"/>
      </xdr:nvSpPr>
      <xdr:spPr>
        <a:xfrm>
          <a:off x="1057275" y="58140600"/>
          <a:ext cx="1661865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800"/>
        </a:p>
      </xdr:txBody>
    </xdr:sp>
    <xdr:clientData/>
  </xdr:oneCellAnchor>
  <xdr:oneCellAnchor>
    <xdr:from>
      <xdr:col>17</xdr:col>
      <xdr:colOff>381934</xdr:colOff>
      <xdr:row>1918</xdr:row>
      <xdr:rowOff>166206</xdr:rowOff>
    </xdr:from>
    <xdr:ext cx="1557093" cy="436786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/>
      </xdr:nvSpPr>
      <xdr:spPr>
        <a:xfrm>
          <a:off x="15717184" y="126058131"/>
          <a:ext cx="1557093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r>
            <a:rPr lang="en-US" sz="1100"/>
            <a:t>        Mange Ram  (J.E)</a:t>
          </a:r>
        </a:p>
        <a:p>
          <a:r>
            <a:rPr lang="en-US" sz="1100"/>
            <a:t>132 KV S/S Bhagwanpur</a:t>
          </a:r>
        </a:p>
      </xdr:txBody>
    </xdr:sp>
    <xdr:clientData/>
  </xdr:oneCellAnchor>
  <xdr:oneCellAnchor>
    <xdr:from>
      <xdr:col>11</xdr:col>
      <xdr:colOff>302559</xdr:colOff>
      <xdr:row>1918</xdr:row>
      <xdr:rowOff>0</xdr:rowOff>
    </xdr:from>
    <xdr:ext cx="184731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 txBox="1"/>
      </xdr:nvSpPr>
      <xdr:spPr>
        <a:xfrm>
          <a:off x="12151659" y="12589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twoCellAnchor editAs="oneCell">
    <xdr:from>
      <xdr:col>0</xdr:col>
      <xdr:colOff>0</xdr:colOff>
      <xdr:row>1966</xdr:row>
      <xdr:rowOff>0</xdr:rowOff>
    </xdr:from>
    <xdr:to>
      <xdr:col>0</xdr:col>
      <xdr:colOff>190500</xdr:colOff>
      <xdr:row>1966</xdr:row>
      <xdr:rowOff>161925</xdr:rowOff>
    </xdr:to>
    <xdr:sp macro="" textlink="">
      <xdr:nvSpPr>
        <xdr:cNvPr id="12" name="Rectangle 6">
          <a:extLst>
            <a:ext uri="{FF2B5EF4-FFF2-40B4-BE49-F238E27FC236}">
              <a16:creationId xmlns:a16="http://schemas.microsoft.com/office/drawing/2014/main" xmlns="" id="{00000000-0008-0000-0000-00006C000000}"/>
            </a:ext>
          </a:extLst>
        </xdr:cNvPr>
        <xdr:cNvSpPr>
          <a:spLocks noChangeArrowheads="1"/>
        </xdr:cNvSpPr>
      </xdr:nvSpPr>
      <xdr:spPr bwMode="auto">
        <a:xfrm>
          <a:off x="0" y="138893550"/>
          <a:ext cx="1905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1966</xdr:row>
      <xdr:rowOff>0</xdr:rowOff>
    </xdr:from>
    <xdr:to>
      <xdr:col>0</xdr:col>
      <xdr:colOff>190500</xdr:colOff>
      <xdr:row>1966</xdr:row>
      <xdr:rowOff>161925</xdr:rowOff>
    </xdr:to>
    <xdr:sp macro="" textlink="">
      <xdr:nvSpPr>
        <xdr:cNvPr id="13" name="Rectangle 6">
          <a:extLst>
            <a:ext uri="{FF2B5EF4-FFF2-40B4-BE49-F238E27FC236}">
              <a16:creationId xmlns:a16="http://schemas.microsoft.com/office/drawing/2014/main" xmlns="" id="{00000000-0008-0000-0000-00006D000000}"/>
            </a:ext>
          </a:extLst>
        </xdr:cNvPr>
        <xdr:cNvSpPr>
          <a:spLocks noChangeArrowheads="1"/>
        </xdr:cNvSpPr>
      </xdr:nvSpPr>
      <xdr:spPr bwMode="auto">
        <a:xfrm>
          <a:off x="0" y="138893550"/>
          <a:ext cx="1905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1966</xdr:row>
      <xdr:rowOff>0</xdr:rowOff>
    </xdr:from>
    <xdr:to>
      <xdr:col>0</xdr:col>
      <xdr:colOff>190500</xdr:colOff>
      <xdr:row>1966</xdr:row>
      <xdr:rowOff>85725</xdr:rowOff>
    </xdr:to>
    <xdr:sp macro="" textlink="">
      <xdr:nvSpPr>
        <xdr:cNvPr id="14" name="Rectangle 6">
          <a:extLst>
            <a:ext uri="{FF2B5EF4-FFF2-40B4-BE49-F238E27FC236}">
              <a16:creationId xmlns:a16="http://schemas.microsoft.com/office/drawing/2014/main" xmlns="" id="{00000000-0008-0000-0000-00006E000000}"/>
            </a:ext>
          </a:extLst>
        </xdr:cNvPr>
        <xdr:cNvSpPr>
          <a:spLocks noChangeArrowheads="1"/>
        </xdr:cNvSpPr>
      </xdr:nvSpPr>
      <xdr:spPr bwMode="auto">
        <a:xfrm>
          <a:off x="0" y="138893550"/>
          <a:ext cx="1905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1966</xdr:row>
      <xdr:rowOff>0</xdr:rowOff>
    </xdr:from>
    <xdr:to>
      <xdr:col>0</xdr:col>
      <xdr:colOff>190500</xdr:colOff>
      <xdr:row>1966</xdr:row>
      <xdr:rowOff>85725</xdr:rowOff>
    </xdr:to>
    <xdr:sp macro="" textlink="">
      <xdr:nvSpPr>
        <xdr:cNvPr id="15" name="Rectangle 14">
          <a:extLst>
            <a:ext uri="{FF2B5EF4-FFF2-40B4-BE49-F238E27FC236}">
              <a16:creationId xmlns:a16="http://schemas.microsoft.com/office/drawing/2014/main" xmlns="" id="{00000000-0008-0000-0000-00006F000000}"/>
            </a:ext>
          </a:extLst>
        </xdr:cNvPr>
        <xdr:cNvSpPr>
          <a:spLocks noChangeArrowheads="1"/>
        </xdr:cNvSpPr>
      </xdr:nvSpPr>
      <xdr:spPr bwMode="auto">
        <a:xfrm>
          <a:off x="0" y="138893550"/>
          <a:ext cx="1905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1966</xdr:row>
      <xdr:rowOff>0</xdr:rowOff>
    </xdr:from>
    <xdr:to>
      <xdr:col>0</xdr:col>
      <xdr:colOff>190500</xdr:colOff>
      <xdr:row>1966</xdr:row>
      <xdr:rowOff>161925</xdr:rowOff>
    </xdr:to>
    <xdr:sp macro="" textlink="">
      <xdr:nvSpPr>
        <xdr:cNvPr id="16" name="Rectangle 6">
          <a:extLst>
            <a:ext uri="{FF2B5EF4-FFF2-40B4-BE49-F238E27FC236}">
              <a16:creationId xmlns:a16="http://schemas.microsoft.com/office/drawing/2014/main" xmlns="" id="{00000000-0008-0000-0000-000070000000}"/>
            </a:ext>
          </a:extLst>
        </xdr:cNvPr>
        <xdr:cNvSpPr>
          <a:spLocks noChangeArrowheads="1"/>
        </xdr:cNvSpPr>
      </xdr:nvSpPr>
      <xdr:spPr bwMode="auto">
        <a:xfrm>
          <a:off x="0" y="138893550"/>
          <a:ext cx="1905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1966</xdr:row>
      <xdr:rowOff>0</xdr:rowOff>
    </xdr:from>
    <xdr:to>
      <xdr:col>0</xdr:col>
      <xdr:colOff>190500</xdr:colOff>
      <xdr:row>1966</xdr:row>
      <xdr:rowOff>161925</xdr:rowOff>
    </xdr:to>
    <xdr:sp macro="" textlink="">
      <xdr:nvSpPr>
        <xdr:cNvPr id="17" name="Rectangle 16">
          <a:extLst>
            <a:ext uri="{FF2B5EF4-FFF2-40B4-BE49-F238E27FC236}">
              <a16:creationId xmlns:a16="http://schemas.microsoft.com/office/drawing/2014/main" xmlns="" id="{00000000-0008-0000-0000-000071000000}"/>
            </a:ext>
          </a:extLst>
        </xdr:cNvPr>
        <xdr:cNvSpPr>
          <a:spLocks noChangeArrowheads="1"/>
        </xdr:cNvSpPr>
      </xdr:nvSpPr>
      <xdr:spPr bwMode="auto">
        <a:xfrm>
          <a:off x="0" y="138893550"/>
          <a:ext cx="1905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1966</xdr:row>
      <xdr:rowOff>0</xdr:rowOff>
    </xdr:from>
    <xdr:to>
      <xdr:col>0</xdr:col>
      <xdr:colOff>190500</xdr:colOff>
      <xdr:row>1966</xdr:row>
      <xdr:rowOff>161925</xdr:rowOff>
    </xdr:to>
    <xdr:sp macro="" textlink="">
      <xdr:nvSpPr>
        <xdr:cNvPr id="18" name="Rectangle 6">
          <a:extLst>
            <a:ext uri="{FF2B5EF4-FFF2-40B4-BE49-F238E27FC236}">
              <a16:creationId xmlns:a16="http://schemas.microsoft.com/office/drawing/2014/main" xmlns="" id="{00000000-0008-0000-0000-000072000000}"/>
            </a:ext>
          </a:extLst>
        </xdr:cNvPr>
        <xdr:cNvSpPr>
          <a:spLocks noChangeArrowheads="1"/>
        </xdr:cNvSpPr>
      </xdr:nvSpPr>
      <xdr:spPr bwMode="auto">
        <a:xfrm>
          <a:off x="0" y="138893550"/>
          <a:ext cx="1905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1966</xdr:row>
      <xdr:rowOff>0</xdr:rowOff>
    </xdr:from>
    <xdr:to>
      <xdr:col>0</xdr:col>
      <xdr:colOff>190500</xdr:colOff>
      <xdr:row>1966</xdr:row>
      <xdr:rowOff>161925</xdr:rowOff>
    </xdr:to>
    <xdr:sp macro="" textlink="">
      <xdr:nvSpPr>
        <xdr:cNvPr id="19" name="Rectangle 6">
          <a:extLst>
            <a:ext uri="{FF2B5EF4-FFF2-40B4-BE49-F238E27FC236}">
              <a16:creationId xmlns:a16="http://schemas.microsoft.com/office/drawing/2014/main" xmlns="" id="{00000000-0008-0000-0000-000073000000}"/>
            </a:ext>
          </a:extLst>
        </xdr:cNvPr>
        <xdr:cNvSpPr>
          <a:spLocks noChangeArrowheads="1"/>
        </xdr:cNvSpPr>
      </xdr:nvSpPr>
      <xdr:spPr bwMode="auto">
        <a:xfrm>
          <a:off x="0" y="138893550"/>
          <a:ext cx="1905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1966</xdr:row>
      <xdr:rowOff>0</xdr:rowOff>
    </xdr:from>
    <xdr:to>
      <xdr:col>0</xdr:col>
      <xdr:colOff>190500</xdr:colOff>
      <xdr:row>1966</xdr:row>
      <xdr:rowOff>161925</xdr:rowOff>
    </xdr:to>
    <xdr:sp macro="" textlink="">
      <xdr:nvSpPr>
        <xdr:cNvPr id="20" name="Rectangle 6">
          <a:extLst>
            <a:ext uri="{FF2B5EF4-FFF2-40B4-BE49-F238E27FC236}">
              <a16:creationId xmlns:a16="http://schemas.microsoft.com/office/drawing/2014/main" xmlns="" id="{00000000-0008-0000-0000-000074000000}"/>
            </a:ext>
          </a:extLst>
        </xdr:cNvPr>
        <xdr:cNvSpPr>
          <a:spLocks noChangeArrowheads="1"/>
        </xdr:cNvSpPr>
      </xdr:nvSpPr>
      <xdr:spPr bwMode="auto">
        <a:xfrm>
          <a:off x="0" y="138893550"/>
          <a:ext cx="1905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1966</xdr:row>
      <xdr:rowOff>0</xdr:rowOff>
    </xdr:from>
    <xdr:to>
      <xdr:col>0</xdr:col>
      <xdr:colOff>190500</xdr:colOff>
      <xdr:row>1966</xdr:row>
      <xdr:rowOff>161925</xdr:rowOff>
    </xdr:to>
    <xdr:sp macro="" textlink="">
      <xdr:nvSpPr>
        <xdr:cNvPr id="21" name="Rectangle 6">
          <a:extLst>
            <a:ext uri="{FF2B5EF4-FFF2-40B4-BE49-F238E27FC236}">
              <a16:creationId xmlns:a16="http://schemas.microsoft.com/office/drawing/2014/main" xmlns="" id="{00000000-0008-0000-0000-000075000000}"/>
            </a:ext>
          </a:extLst>
        </xdr:cNvPr>
        <xdr:cNvSpPr>
          <a:spLocks noChangeArrowheads="1"/>
        </xdr:cNvSpPr>
      </xdr:nvSpPr>
      <xdr:spPr bwMode="auto">
        <a:xfrm>
          <a:off x="0" y="138893550"/>
          <a:ext cx="1905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1966</xdr:row>
      <xdr:rowOff>0</xdr:rowOff>
    </xdr:from>
    <xdr:to>
      <xdr:col>0</xdr:col>
      <xdr:colOff>190500</xdr:colOff>
      <xdr:row>1966</xdr:row>
      <xdr:rowOff>161925</xdr:rowOff>
    </xdr:to>
    <xdr:sp macro="" textlink="">
      <xdr:nvSpPr>
        <xdr:cNvPr id="22" name="Rectangle 6">
          <a:extLst>
            <a:ext uri="{FF2B5EF4-FFF2-40B4-BE49-F238E27FC236}">
              <a16:creationId xmlns:a16="http://schemas.microsoft.com/office/drawing/2014/main" xmlns="" id="{00000000-0008-0000-0000-000076000000}"/>
            </a:ext>
          </a:extLst>
        </xdr:cNvPr>
        <xdr:cNvSpPr>
          <a:spLocks noChangeArrowheads="1"/>
        </xdr:cNvSpPr>
      </xdr:nvSpPr>
      <xdr:spPr bwMode="auto">
        <a:xfrm>
          <a:off x="0" y="138893550"/>
          <a:ext cx="1905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1966</xdr:row>
      <xdr:rowOff>0</xdr:rowOff>
    </xdr:from>
    <xdr:to>
      <xdr:col>0</xdr:col>
      <xdr:colOff>190500</xdr:colOff>
      <xdr:row>1966</xdr:row>
      <xdr:rowOff>161925</xdr:rowOff>
    </xdr:to>
    <xdr:sp macro="" textlink="">
      <xdr:nvSpPr>
        <xdr:cNvPr id="23" name="Rectangle 6">
          <a:extLst>
            <a:ext uri="{FF2B5EF4-FFF2-40B4-BE49-F238E27FC236}">
              <a16:creationId xmlns:a16="http://schemas.microsoft.com/office/drawing/2014/main" xmlns="" id="{00000000-0008-0000-0000-000077000000}"/>
            </a:ext>
          </a:extLst>
        </xdr:cNvPr>
        <xdr:cNvSpPr>
          <a:spLocks noChangeArrowheads="1"/>
        </xdr:cNvSpPr>
      </xdr:nvSpPr>
      <xdr:spPr bwMode="auto">
        <a:xfrm>
          <a:off x="0" y="138893550"/>
          <a:ext cx="1905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1966</xdr:row>
      <xdr:rowOff>0</xdr:rowOff>
    </xdr:from>
    <xdr:to>
      <xdr:col>0</xdr:col>
      <xdr:colOff>190500</xdr:colOff>
      <xdr:row>1966</xdr:row>
      <xdr:rowOff>161925</xdr:rowOff>
    </xdr:to>
    <xdr:sp macro="" textlink="">
      <xdr:nvSpPr>
        <xdr:cNvPr id="24" name="Rectangle 6">
          <a:extLst>
            <a:ext uri="{FF2B5EF4-FFF2-40B4-BE49-F238E27FC236}">
              <a16:creationId xmlns:a16="http://schemas.microsoft.com/office/drawing/2014/main" xmlns="" id="{00000000-0008-0000-0000-000078000000}"/>
            </a:ext>
          </a:extLst>
        </xdr:cNvPr>
        <xdr:cNvSpPr>
          <a:spLocks noChangeArrowheads="1"/>
        </xdr:cNvSpPr>
      </xdr:nvSpPr>
      <xdr:spPr bwMode="auto">
        <a:xfrm>
          <a:off x="0" y="138893550"/>
          <a:ext cx="1905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1966</xdr:row>
      <xdr:rowOff>0</xdr:rowOff>
    </xdr:from>
    <xdr:to>
      <xdr:col>0</xdr:col>
      <xdr:colOff>190500</xdr:colOff>
      <xdr:row>1966</xdr:row>
      <xdr:rowOff>161925</xdr:rowOff>
    </xdr:to>
    <xdr:sp macro="" textlink="">
      <xdr:nvSpPr>
        <xdr:cNvPr id="25" name="Rectangle 6">
          <a:extLst>
            <a:ext uri="{FF2B5EF4-FFF2-40B4-BE49-F238E27FC236}">
              <a16:creationId xmlns:a16="http://schemas.microsoft.com/office/drawing/2014/main" xmlns="" id="{00000000-0008-0000-0000-000079000000}"/>
            </a:ext>
          </a:extLst>
        </xdr:cNvPr>
        <xdr:cNvSpPr>
          <a:spLocks noChangeArrowheads="1"/>
        </xdr:cNvSpPr>
      </xdr:nvSpPr>
      <xdr:spPr bwMode="auto">
        <a:xfrm>
          <a:off x="0" y="138893550"/>
          <a:ext cx="1905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1966</xdr:row>
      <xdr:rowOff>0</xdr:rowOff>
    </xdr:from>
    <xdr:to>
      <xdr:col>0</xdr:col>
      <xdr:colOff>190500</xdr:colOff>
      <xdr:row>1966</xdr:row>
      <xdr:rowOff>161925</xdr:rowOff>
    </xdr:to>
    <xdr:sp macro="" textlink="">
      <xdr:nvSpPr>
        <xdr:cNvPr id="26" name="Rectangle 6">
          <a:extLst>
            <a:ext uri="{FF2B5EF4-FFF2-40B4-BE49-F238E27FC236}">
              <a16:creationId xmlns:a16="http://schemas.microsoft.com/office/drawing/2014/main" xmlns="" id="{00000000-0008-0000-0000-00007A000000}"/>
            </a:ext>
          </a:extLst>
        </xdr:cNvPr>
        <xdr:cNvSpPr>
          <a:spLocks noChangeArrowheads="1"/>
        </xdr:cNvSpPr>
      </xdr:nvSpPr>
      <xdr:spPr bwMode="auto">
        <a:xfrm>
          <a:off x="0" y="138893550"/>
          <a:ext cx="1905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1966</xdr:row>
      <xdr:rowOff>0</xdr:rowOff>
    </xdr:from>
    <xdr:to>
      <xdr:col>0</xdr:col>
      <xdr:colOff>190500</xdr:colOff>
      <xdr:row>1966</xdr:row>
      <xdr:rowOff>161925</xdr:rowOff>
    </xdr:to>
    <xdr:sp macro="" textlink="">
      <xdr:nvSpPr>
        <xdr:cNvPr id="27" name="Rectangle 6">
          <a:extLst>
            <a:ext uri="{FF2B5EF4-FFF2-40B4-BE49-F238E27FC236}">
              <a16:creationId xmlns:a16="http://schemas.microsoft.com/office/drawing/2014/main" xmlns="" id="{00000000-0008-0000-0000-00007B000000}"/>
            </a:ext>
          </a:extLst>
        </xdr:cNvPr>
        <xdr:cNvSpPr>
          <a:spLocks noChangeArrowheads="1"/>
        </xdr:cNvSpPr>
      </xdr:nvSpPr>
      <xdr:spPr bwMode="auto">
        <a:xfrm>
          <a:off x="0" y="138893550"/>
          <a:ext cx="1905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1966</xdr:row>
      <xdr:rowOff>0</xdr:rowOff>
    </xdr:from>
    <xdr:to>
      <xdr:col>0</xdr:col>
      <xdr:colOff>190500</xdr:colOff>
      <xdr:row>1966</xdr:row>
      <xdr:rowOff>161925</xdr:rowOff>
    </xdr:to>
    <xdr:sp macro="" textlink="">
      <xdr:nvSpPr>
        <xdr:cNvPr id="28" name="Rectangle 6">
          <a:extLst>
            <a:ext uri="{FF2B5EF4-FFF2-40B4-BE49-F238E27FC236}">
              <a16:creationId xmlns:a16="http://schemas.microsoft.com/office/drawing/2014/main" xmlns="" id="{00000000-0008-0000-0000-00007C000000}"/>
            </a:ext>
          </a:extLst>
        </xdr:cNvPr>
        <xdr:cNvSpPr>
          <a:spLocks noChangeArrowheads="1"/>
        </xdr:cNvSpPr>
      </xdr:nvSpPr>
      <xdr:spPr bwMode="auto">
        <a:xfrm>
          <a:off x="0" y="138893550"/>
          <a:ext cx="1905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1966</xdr:row>
      <xdr:rowOff>0</xdr:rowOff>
    </xdr:from>
    <xdr:to>
      <xdr:col>0</xdr:col>
      <xdr:colOff>190500</xdr:colOff>
      <xdr:row>1966</xdr:row>
      <xdr:rowOff>161925</xdr:rowOff>
    </xdr:to>
    <xdr:sp macro="" textlink="">
      <xdr:nvSpPr>
        <xdr:cNvPr id="29" name="Rectangle 6">
          <a:extLst>
            <a:ext uri="{FF2B5EF4-FFF2-40B4-BE49-F238E27FC236}">
              <a16:creationId xmlns:a16="http://schemas.microsoft.com/office/drawing/2014/main" xmlns="" id="{00000000-0008-0000-0000-00007D000000}"/>
            </a:ext>
          </a:extLst>
        </xdr:cNvPr>
        <xdr:cNvSpPr>
          <a:spLocks noChangeArrowheads="1"/>
        </xdr:cNvSpPr>
      </xdr:nvSpPr>
      <xdr:spPr bwMode="auto">
        <a:xfrm>
          <a:off x="0" y="138893550"/>
          <a:ext cx="1905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1966</xdr:row>
      <xdr:rowOff>0</xdr:rowOff>
    </xdr:from>
    <xdr:to>
      <xdr:col>0</xdr:col>
      <xdr:colOff>190500</xdr:colOff>
      <xdr:row>1966</xdr:row>
      <xdr:rowOff>161925</xdr:rowOff>
    </xdr:to>
    <xdr:sp macro="" textlink="">
      <xdr:nvSpPr>
        <xdr:cNvPr id="30" name="Rectangle 6">
          <a:extLst>
            <a:ext uri="{FF2B5EF4-FFF2-40B4-BE49-F238E27FC236}">
              <a16:creationId xmlns:a16="http://schemas.microsoft.com/office/drawing/2014/main" xmlns="" id="{00000000-0008-0000-0000-00007E000000}"/>
            </a:ext>
          </a:extLst>
        </xdr:cNvPr>
        <xdr:cNvSpPr>
          <a:spLocks noChangeArrowheads="1"/>
        </xdr:cNvSpPr>
      </xdr:nvSpPr>
      <xdr:spPr bwMode="auto">
        <a:xfrm>
          <a:off x="0" y="138893550"/>
          <a:ext cx="1905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1966</xdr:row>
      <xdr:rowOff>0</xdr:rowOff>
    </xdr:from>
    <xdr:to>
      <xdr:col>0</xdr:col>
      <xdr:colOff>190500</xdr:colOff>
      <xdr:row>1966</xdr:row>
      <xdr:rowOff>161925</xdr:rowOff>
    </xdr:to>
    <xdr:sp macro="" textlink="">
      <xdr:nvSpPr>
        <xdr:cNvPr id="31" name="Rectangle 6">
          <a:extLst>
            <a:ext uri="{FF2B5EF4-FFF2-40B4-BE49-F238E27FC236}">
              <a16:creationId xmlns:a16="http://schemas.microsoft.com/office/drawing/2014/main" xmlns="" id="{00000000-0008-0000-0000-00007F000000}"/>
            </a:ext>
          </a:extLst>
        </xdr:cNvPr>
        <xdr:cNvSpPr>
          <a:spLocks noChangeArrowheads="1"/>
        </xdr:cNvSpPr>
      </xdr:nvSpPr>
      <xdr:spPr bwMode="auto">
        <a:xfrm>
          <a:off x="0" y="138893550"/>
          <a:ext cx="1905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1966</xdr:row>
      <xdr:rowOff>0</xdr:rowOff>
    </xdr:from>
    <xdr:to>
      <xdr:col>0</xdr:col>
      <xdr:colOff>190500</xdr:colOff>
      <xdr:row>1966</xdr:row>
      <xdr:rowOff>161925</xdr:rowOff>
    </xdr:to>
    <xdr:sp macro="" textlink="">
      <xdr:nvSpPr>
        <xdr:cNvPr id="32" name="Rectangle 6">
          <a:extLst>
            <a:ext uri="{FF2B5EF4-FFF2-40B4-BE49-F238E27FC236}">
              <a16:creationId xmlns:a16="http://schemas.microsoft.com/office/drawing/2014/main" xmlns="" id="{00000000-0008-0000-0000-000080000000}"/>
            </a:ext>
          </a:extLst>
        </xdr:cNvPr>
        <xdr:cNvSpPr>
          <a:spLocks noChangeArrowheads="1"/>
        </xdr:cNvSpPr>
      </xdr:nvSpPr>
      <xdr:spPr bwMode="auto">
        <a:xfrm>
          <a:off x="0" y="138893550"/>
          <a:ext cx="1905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1966</xdr:row>
      <xdr:rowOff>0</xdr:rowOff>
    </xdr:from>
    <xdr:to>
      <xdr:col>0</xdr:col>
      <xdr:colOff>190500</xdr:colOff>
      <xdr:row>1966</xdr:row>
      <xdr:rowOff>161925</xdr:rowOff>
    </xdr:to>
    <xdr:sp macro="" textlink="">
      <xdr:nvSpPr>
        <xdr:cNvPr id="33" name="Rectangle 6">
          <a:extLst>
            <a:ext uri="{FF2B5EF4-FFF2-40B4-BE49-F238E27FC236}">
              <a16:creationId xmlns:a16="http://schemas.microsoft.com/office/drawing/2014/main" xmlns="" id="{00000000-0008-0000-0000-000081000000}"/>
            </a:ext>
          </a:extLst>
        </xdr:cNvPr>
        <xdr:cNvSpPr>
          <a:spLocks noChangeArrowheads="1"/>
        </xdr:cNvSpPr>
      </xdr:nvSpPr>
      <xdr:spPr bwMode="auto">
        <a:xfrm>
          <a:off x="0" y="138893550"/>
          <a:ext cx="1905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1966</xdr:row>
      <xdr:rowOff>0</xdr:rowOff>
    </xdr:from>
    <xdr:to>
      <xdr:col>0</xdr:col>
      <xdr:colOff>190500</xdr:colOff>
      <xdr:row>1966</xdr:row>
      <xdr:rowOff>161925</xdr:rowOff>
    </xdr:to>
    <xdr:sp macro="" textlink="">
      <xdr:nvSpPr>
        <xdr:cNvPr id="34" name="Rectangle 6">
          <a:extLst>
            <a:ext uri="{FF2B5EF4-FFF2-40B4-BE49-F238E27FC236}">
              <a16:creationId xmlns:a16="http://schemas.microsoft.com/office/drawing/2014/main" xmlns="" id="{00000000-0008-0000-0000-000082000000}"/>
            </a:ext>
          </a:extLst>
        </xdr:cNvPr>
        <xdr:cNvSpPr>
          <a:spLocks noChangeArrowheads="1"/>
        </xdr:cNvSpPr>
      </xdr:nvSpPr>
      <xdr:spPr bwMode="auto">
        <a:xfrm>
          <a:off x="0" y="138893550"/>
          <a:ext cx="1905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1966</xdr:row>
      <xdr:rowOff>0</xdr:rowOff>
    </xdr:from>
    <xdr:to>
      <xdr:col>0</xdr:col>
      <xdr:colOff>190500</xdr:colOff>
      <xdr:row>1966</xdr:row>
      <xdr:rowOff>161925</xdr:rowOff>
    </xdr:to>
    <xdr:sp macro="" textlink="">
      <xdr:nvSpPr>
        <xdr:cNvPr id="35" name="Rectangle 6">
          <a:extLst>
            <a:ext uri="{FF2B5EF4-FFF2-40B4-BE49-F238E27FC236}">
              <a16:creationId xmlns:a16="http://schemas.microsoft.com/office/drawing/2014/main" xmlns="" id="{00000000-0008-0000-0000-000083000000}"/>
            </a:ext>
          </a:extLst>
        </xdr:cNvPr>
        <xdr:cNvSpPr>
          <a:spLocks noChangeArrowheads="1"/>
        </xdr:cNvSpPr>
      </xdr:nvSpPr>
      <xdr:spPr bwMode="auto">
        <a:xfrm>
          <a:off x="0" y="138893550"/>
          <a:ext cx="1905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1966</xdr:row>
      <xdr:rowOff>0</xdr:rowOff>
    </xdr:from>
    <xdr:to>
      <xdr:col>0</xdr:col>
      <xdr:colOff>190500</xdr:colOff>
      <xdr:row>1966</xdr:row>
      <xdr:rowOff>85725</xdr:rowOff>
    </xdr:to>
    <xdr:sp macro="" textlink="">
      <xdr:nvSpPr>
        <xdr:cNvPr id="36" name="Rectangle 6">
          <a:extLst>
            <a:ext uri="{FF2B5EF4-FFF2-40B4-BE49-F238E27FC236}">
              <a16:creationId xmlns:a16="http://schemas.microsoft.com/office/drawing/2014/main" xmlns="" id="{00000000-0008-0000-0000-000084000000}"/>
            </a:ext>
          </a:extLst>
        </xdr:cNvPr>
        <xdr:cNvSpPr>
          <a:spLocks noChangeArrowheads="1"/>
        </xdr:cNvSpPr>
      </xdr:nvSpPr>
      <xdr:spPr bwMode="auto">
        <a:xfrm>
          <a:off x="0" y="138893550"/>
          <a:ext cx="1905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1966</xdr:row>
      <xdr:rowOff>0</xdr:rowOff>
    </xdr:from>
    <xdr:to>
      <xdr:col>0</xdr:col>
      <xdr:colOff>190500</xdr:colOff>
      <xdr:row>1966</xdr:row>
      <xdr:rowOff>161925</xdr:rowOff>
    </xdr:to>
    <xdr:sp macro="" textlink="">
      <xdr:nvSpPr>
        <xdr:cNvPr id="37" name="Rectangle 6">
          <a:extLst>
            <a:ext uri="{FF2B5EF4-FFF2-40B4-BE49-F238E27FC236}">
              <a16:creationId xmlns:a16="http://schemas.microsoft.com/office/drawing/2014/main" xmlns="" id="{00000000-0008-0000-0000-000085000000}"/>
            </a:ext>
          </a:extLst>
        </xdr:cNvPr>
        <xdr:cNvSpPr>
          <a:spLocks noChangeArrowheads="1"/>
        </xdr:cNvSpPr>
      </xdr:nvSpPr>
      <xdr:spPr bwMode="auto">
        <a:xfrm>
          <a:off x="0" y="138893550"/>
          <a:ext cx="1905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1966</xdr:row>
      <xdr:rowOff>0</xdr:rowOff>
    </xdr:from>
    <xdr:to>
      <xdr:col>0</xdr:col>
      <xdr:colOff>190500</xdr:colOff>
      <xdr:row>1966</xdr:row>
      <xdr:rowOff>161925</xdr:rowOff>
    </xdr:to>
    <xdr:sp macro="" textlink="">
      <xdr:nvSpPr>
        <xdr:cNvPr id="38" name="Rectangle 6">
          <a:extLst>
            <a:ext uri="{FF2B5EF4-FFF2-40B4-BE49-F238E27FC236}">
              <a16:creationId xmlns:a16="http://schemas.microsoft.com/office/drawing/2014/main" xmlns="" id="{00000000-0008-0000-0000-000086000000}"/>
            </a:ext>
          </a:extLst>
        </xdr:cNvPr>
        <xdr:cNvSpPr>
          <a:spLocks noChangeArrowheads="1"/>
        </xdr:cNvSpPr>
      </xdr:nvSpPr>
      <xdr:spPr bwMode="auto">
        <a:xfrm>
          <a:off x="0" y="138893550"/>
          <a:ext cx="1905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1966</xdr:row>
      <xdr:rowOff>0</xdr:rowOff>
    </xdr:from>
    <xdr:to>
      <xdr:col>0</xdr:col>
      <xdr:colOff>190500</xdr:colOff>
      <xdr:row>1966</xdr:row>
      <xdr:rowOff>161925</xdr:rowOff>
    </xdr:to>
    <xdr:sp macro="" textlink="">
      <xdr:nvSpPr>
        <xdr:cNvPr id="39" name="Rectangle 6">
          <a:extLst>
            <a:ext uri="{FF2B5EF4-FFF2-40B4-BE49-F238E27FC236}">
              <a16:creationId xmlns:a16="http://schemas.microsoft.com/office/drawing/2014/main" xmlns="" id="{00000000-0008-0000-0000-000087000000}"/>
            </a:ext>
          </a:extLst>
        </xdr:cNvPr>
        <xdr:cNvSpPr>
          <a:spLocks noChangeArrowheads="1"/>
        </xdr:cNvSpPr>
      </xdr:nvSpPr>
      <xdr:spPr bwMode="auto">
        <a:xfrm>
          <a:off x="0" y="138893550"/>
          <a:ext cx="1905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1966</xdr:row>
      <xdr:rowOff>0</xdr:rowOff>
    </xdr:from>
    <xdr:to>
      <xdr:col>0</xdr:col>
      <xdr:colOff>190500</xdr:colOff>
      <xdr:row>1966</xdr:row>
      <xdr:rowOff>161925</xdr:rowOff>
    </xdr:to>
    <xdr:sp macro="" textlink="">
      <xdr:nvSpPr>
        <xdr:cNvPr id="40" name="Rectangle 6">
          <a:extLst>
            <a:ext uri="{FF2B5EF4-FFF2-40B4-BE49-F238E27FC236}">
              <a16:creationId xmlns:a16="http://schemas.microsoft.com/office/drawing/2014/main" xmlns="" id="{00000000-0008-0000-0000-000088000000}"/>
            </a:ext>
          </a:extLst>
        </xdr:cNvPr>
        <xdr:cNvSpPr>
          <a:spLocks noChangeArrowheads="1"/>
        </xdr:cNvSpPr>
      </xdr:nvSpPr>
      <xdr:spPr bwMode="auto">
        <a:xfrm>
          <a:off x="0" y="138893550"/>
          <a:ext cx="1905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1966</xdr:row>
      <xdr:rowOff>0</xdr:rowOff>
    </xdr:from>
    <xdr:to>
      <xdr:col>0</xdr:col>
      <xdr:colOff>190500</xdr:colOff>
      <xdr:row>1966</xdr:row>
      <xdr:rowOff>85725</xdr:rowOff>
    </xdr:to>
    <xdr:sp macro="" textlink="">
      <xdr:nvSpPr>
        <xdr:cNvPr id="41" name="Rectangle 6">
          <a:extLst>
            <a:ext uri="{FF2B5EF4-FFF2-40B4-BE49-F238E27FC236}">
              <a16:creationId xmlns:a16="http://schemas.microsoft.com/office/drawing/2014/main" xmlns="" id="{00000000-0008-0000-0000-000089000000}"/>
            </a:ext>
          </a:extLst>
        </xdr:cNvPr>
        <xdr:cNvSpPr>
          <a:spLocks noChangeArrowheads="1"/>
        </xdr:cNvSpPr>
      </xdr:nvSpPr>
      <xdr:spPr bwMode="auto">
        <a:xfrm>
          <a:off x="0" y="138893550"/>
          <a:ext cx="1905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1966</xdr:row>
      <xdr:rowOff>0</xdr:rowOff>
    </xdr:from>
    <xdr:to>
      <xdr:col>0</xdr:col>
      <xdr:colOff>190500</xdr:colOff>
      <xdr:row>1966</xdr:row>
      <xdr:rowOff>161925</xdr:rowOff>
    </xdr:to>
    <xdr:sp macro="" textlink="">
      <xdr:nvSpPr>
        <xdr:cNvPr id="42" name="Rectangle 6">
          <a:extLst>
            <a:ext uri="{FF2B5EF4-FFF2-40B4-BE49-F238E27FC236}">
              <a16:creationId xmlns:a16="http://schemas.microsoft.com/office/drawing/2014/main" xmlns="" id="{00000000-0008-0000-0000-00008A000000}"/>
            </a:ext>
          </a:extLst>
        </xdr:cNvPr>
        <xdr:cNvSpPr>
          <a:spLocks noChangeArrowheads="1"/>
        </xdr:cNvSpPr>
      </xdr:nvSpPr>
      <xdr:spPr bwMode="auto">
        <a:xfrm>
          <a:off x="0" y="138893550"/>
          <a:ext cx="1905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1966</xdr:row>
      <xdr:rowOff>0</xdr:rowOff>
    </xdr:from>
    <xdr:to>
      <xdr:col>0</xdr:col>
      <xdr:colOff>190500</xdr:colOff>
      <xdr:row>1966</xdr:row>
      <xdr:rowOff>161925</xdr:rowOff>
    </xdr:to>
    <xdr:sp macro="" textlink="">
      <xdr:nvSpPr>
        <xdr:cNvPr id="43" name="Rectangle 6">
          <a:extLst>
            <a:ext uri="{FF2B5EF4-FFF2-40B4-BE49-F238E27FC236}">
              <a16:creationId xmlns:a16="http://schemas.microsoft.com/office/drawing/2014/main" xmlns="" id="{00000000-0008-0000-0000-00008B000000}"/>
            </a:ext>
          </a:extLst>
        </xdr:cNvPr>
        <xdr:cNvSpPr>
          <a:spLocks noChangeArrowheads="1"/>
        </xdr:cNvSpPr>
      </xdr:nvSpPr>
      <xdr:spPr bwMode="auto">
        <a:xfrm>
          <a:off x="0" y="138893550"/>
          <a:ext cx="1905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1966</xdr:row>
      <xdr:rowOff>0</xdr:rowOff>
    </xdr:from>
    <xdr:to>
      <xdr:col>0</xdr:col>
      <xdr:colOff>190500</xdr:colOff>
      <xdr:row>1966</xdr:row>
      <xdr:rowOff>161925</xdr:rowOff>
    </xdr:to>
    <xdr:sp macro="" textlink="">
      <xdr:nvSpPr>
        <xdr:cNvPr id="44" name="Rectangle 6">
          <a:extLst>
            <a:ext uri="{FF2B5EF4-FFF2-40B4-BE49-F238E27FC236}">
              <a16:creationId xmlns:a16="http://schemas.microsoft.com/office/drawing/2014/main" xmlns="" id="{00000000-0008-0000-0000-00008C000000}"/>
            </a:ext>
          </a:extLst>
        </xdr:cNvPr>
        <xdr:cNvSpPr>
          <a:spLocks noChangeArrowheads="1"/>
        </xdr:cNvSpPr>
      </xdr:nvSpPr>
      <xdr:spPr bwMode="auto">
        <a:xfrm>
          <a:off x="0" y="138893550"/>
          <a:ext cx="1905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1966</xdr:row>
      <xdr:rowOff>0</xdr:rowOff>
    </xdr:from>
    <xdr:to>
      <xdr:col>0</xdr:col>
      <xdr:colOff>190500</xdr:colOff>
      <xdr:row>1966</xdr:row>
      <xdr:rowOff>161925</xdr:rowOff>
    </xdr:to>
    <xdr:sp macro="" textlink="">
      <xdr:nvSpPr>
        <xdr:cNvPr id="45" name="Rectangle 6">
          <a:extLst>
            <a:ext uri="{FF2B5EF4-FFF2-40B4-BE49-F238E27FC236}">
              <a16:creationId xmlns:a16="http://schemas.microsoft.com/office/drawing/2014/main" xmlns="" id="{00000000-0008-0000-0000-00008D000000}"/>
            </a:ext>
          </a:extLst>
        </xdr:cNvPr>
        <xdr:cNvSpPr>
          <a:spLocks noChangeArrowheads="1"/>
        </xdr:cNvSpPr>
      </xdr:nvSpPr>
      <xdr:spPr bwMode="auto">
        <a:xfrm>
          <a:off x="0" y="138893550"/>
          <a:ext cx="1905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1966</xdr:row>
      <xdr:rowOff>0</xdr:rowOff>
    </xdr:from>
    <xdr:to>
      <xdr:col>0</xdr:col>
      <xdr:colOff>190500</xdr:colOff>
      <xdr:row>1966</xdr:row>
      <xdr:rowOff>161925</xdr:rowOff>
    </xdr:to>
    <xdr:sp macro="" textlink="">
      <xdr:nvSpPr>
        <xdr:cNvPr id="46" name="Rectangle 6">
          <a:extLst>
            <a:ext uri="{FF2B5EF4-FFF2-40B4-BE49-F238E27FC236}">
              <a16:creationId xmlns:a16="http://schemas.microsoft.com/office/drawing/2014/main" xmlns="" id="{00000000-0008-0000-0000-00008E000000}"/>
            </a:ext>
          </a:extLst>
        </xdr:cNvPr>
        <xdr:cNvSpPr>
          <a:spLocks noChangeArrowheads="1"/>
        </xdr:cNvSpPr>
      </xdr:nvSpPr>
      <xdr:spPr bwMode="auto">
        <a:xfrm>
          <a:off x="0" y="138893550"/>
          <a:ext cx="1905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1966</xdr:row>
      <xdr:rowOff>0</xdr:rowOff>
    </xdr:from>
    <xdr:to>
      <xdr:col>0</xdr:col>
      <xdr:colOff>190500</xdr:colOff>
      <xdr:row>1966</xdr:row>
      <xdr:rowOff>161925</xdr:rowOff>
    </xdr:to>
    <xdr:sp macro="" textlink="">
      <xdr:nvSpPr>
        <xdr:cNvPr id="47" name="Rectangle 6">
          <a:extLst>
            <a:ext uri="{FF2B5EF4-FFF2-40B4-BE49-F238E27FC236}">
              <a16:creationId xmlns:a16="http://schemas.microsoft.com/office/drawing/2014/main" xmlns="" id="{00000000-0008-0000-0000-00008F000000}"/>
            </a:ext>
          </a:extLst>
        </xdr:cNvPr>
        <xdr:cNvSpPr>
          <a:spLocks noChangeArrowheads="1"/>
        </xdr:cNvSpPr>
      </xdr:nvSpPr>
      <xdr:spPr bwMode="auto">
        <a:xfrm>
          <a:off x="0" y="138893550"/>
          <a:ext cx="1905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1966</xdr:row>
      <xdr:rowOff>0</xdr:rowOff>
    </xdr:from>
    <xdr:to>
      <xdr:col>0</xdr:col>
      <xdr:colOff>190500</xdr:colOff>
      <xdr:row>1966</xdr:row>
      <xdr:rowOff>161925</xdr:rowOff>
    </xdr:to>
    <xdr:sp macro="" textlink="">
      <xdr:nvSpPr>
        <xdr:cNvPr id="48" name="Rectangle 6">
          <a:extLst>
            <a:ext uri="{FF2B5EF4-FFF2-40B4-BE49-F238E27FC236}">
              <a16:creationId xmlns:a16="http://schemas.microsoft.com/office/drawing/2014/main" xmlns="" id="{00000000-0008-0000-0000-000090000000}"/>
            </a:ext>
          </a:extLst>
        </xdr:cNvPr>
        <xdr:cNvSpPr>
          <a:spLocks noChangeArrowheads="1"/>
        </xdr:cNvSpPr>
      </xdr:nvSpPr>
      <xdr:spPr bwMode="auto">
        <a:xfrm>
          <a:off x="0" y="138893550"/>
          <a:ext cx="1905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1966</xdr:row>
      <xdr:rowOff>0</xdr:rowOff>
    </xdr:from>
    <xdr:to>
      <xdr:col>0</xdr:col>
      <xdr:colOff>190500</xdr:colOff>
      <xdr:row>1966</xdr:row>
      <xdr:rowOff>161925</xdr:rowOff>
    </xdr:to>
    <xdr:sp macro="" textlink="">
      <xdr:nvSpPr>
        <xdr:cNvPr id="49" name="Rectangle 6">
          <a:extLst>
            <a:ext uri="{FF2B5EF4-FFF2-40B4-BE49-F238E27FC236}">
              <a16:creationId xmlns:a16="http://schemas.microsoft.com/office/drawing/2014/main" xmlns="" id="{00000000-0008-0000-0000-000091000000}"/>
            </a:ext>
          </a:extLst>
        </xdr:cNvPr>
        <xdr:cNvSpPr>
          <a:spLocks noChangeArrowheads="1"/>
        </xdr:cNvSpPr>
      </xdr:nvSpPr>
      <xdr:spPr bwMode="auto">
        <a:xfrm>
          <a:off x="0" y="138893550"/>
          <a:ext cx="1905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1966</xdr:row>
      <xdr:rowOff>0</xdr:rowOff>
    </xdr:from>
    <xdr:to>
      <xdr:col>0</xdr:col>
      <xdr:colOff>190500</xdr:colOff>
      <xdr:row>1966</xdr:row>
      <xdr:rowOff>161925</xdr:rowOff>
    </xdr:to>
    <xdr:sp macro="" textlink="">
      <xdr:nvSpPr>
        <xdr:cNvPr id="50" name="Rectangle 6">
          <a:extLst>
            <a:ext uri="{FF2B5EF4-FFF2-40B4-BE49-F238E27FC236}">
              <a16:creationId xmlns:a16="http://schemas.microsoft.com/office/drawing/2014/main" xmlns="" id="{00000000-0008-0000-0000-000092000000}"/>
            </a:ext>
          </a:extLst>
        </xdr:cNvPr>
        <xdr:cNvSpPr>
          <a:spLocks noChangeArrowheads="1"/>
        </xdr:cNvSpPr>
      </xdr:nvSpPr>
      <xdr:spPr bwMode="auto">
        <a:xfrm>
          <a:off x="0" y="138893550"/>
          <a:ext cx="1905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1966</xdr:row>
      <xdr:rowOff>0</xdr:rowOff>
    </xdr:from>
    <xdr:to>
      <xdr:col>0</xdr:col>
      <xdr:colOff>190500</xdr:colOff>
      <xdr:row>1966</xdr:row>
      <xdr:rowOff>161925</xdr:rowOff>
    </xdr:to>
    <xdr:sp macro="" textlink="">
      <xdr:nvSpPr>
        <xdr:cNvPr id="51" name="Rectangle 6">
          <a:extLst>
            <a:ext uri="{FF2B5EF4-FFF2-40B4-BE49-F238E27FC236}">
              <a16:creationId xmlns:a16="http://schemas.microsoft.com/office/drawing/2014/main" xmlns="" id="{00000000-0008-0000-0000-000093000000}"/>
            </a:ext>
          </a:extLst>
        </xdr:cNvPr>
        <xdr:cNvSpPr>
          <a:spLocks noChangeArrowheads="1"/>
        </xdr:cNvSpPr>
      </xdr:nvSpPr>
      <xdr:spPr bwMode="auto">
        <a:xfrm>
          <a:off x="0" y="138893550"/>
          <a:ext cx="1905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1966</xdr:row>
      <xdr:rowOff>0</xdr:rowOff>
    </xdr:from>
    <xdr:to>
      <xdr:col>0</xdr:col>
      <xdr:colOff>190500</xdr:colOff>
      <xdr:row>1966</xdr:row>
      <xdr:rowOff>161925</xdr:rowOff>
    </xdr:to>
    <xdr:sp macro="" textlink="">
      <xdr:nvSpPr>
        <xdr:cNvPr id="52" name="Rectangle 6">
          <a:extLst>
            <a:ext uri="{FF2B5EF4-FFF2-40B4-BE49-F238E27FC236}">
              <a16:creationId xmlns:a16="http://schemas.microsoft.com/office/drawing/2014/main" xmlns="" id="{00000000-0008-0000-0000-000094000000}"/>
            </a:ext>
          </a:extLst>
        </xdr:cNvPr>
        <xdr:cNvSpPr>
          <a:spLocks noChangeArrowheads="1"/>
        </xdr:cNvSpPr>
      </xdr:nvSpPr>
      <xdr:spPr bwMode="auto">
        <a:xfrm>
          <a:off x="0" y="138893550"/>
          <a:ext cx="1905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1966</xdr:row>
      <xdr:rowOff>0</xdr:rowOff>
    </xdr:from>
    <xdr:to>
      <xdr:col>0</xdr:col>
      <xdr:colOff>190500</xdr:colOff>
      <xdr:row>1966</xdr:row>
      <xdr:rowOff>161925</xdr:rowOff>
    </xdr:to>
    <xdr:sp macro="" textlink="">
      <xdr:nvSpPr>
        <xdr:cNvPr id="53" name="Rectangle 6">
          <a:extLst>
            <a:ext uri="{FF2B5EF4-FFF2-40B4-BE49-F238E27FC236}">
              <a16:creationId xmlns:a16="http://schemas.microsoft.com/office/drawing/2014/main" xmlns="" id="{00000000-0008-0000-0000-000095000000}"/>
            </a:ext>
          </a:extLst>
        </xdr:cNvPr>
        <xdr:cNvSpPr>
          <a:spLocks noChangeArrowheads="1"/>
        </xdr:cNvSpPr>
      </xdr:nvSpPr>
      <xdr:spPr bwMode="auto">
        <a:xfrm>
          <a:off x="0" y="138893550"/>
          <a:ext cx="1905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1966</xdr:row>
      <xdr:rowOff>0</xdr:rowOff>
    </xdr:from>
    <xdr:to>
      <xdr:col>0</xdr:col>
      <xdr:colOff>190500</xdr:colOff>
      <xdr:row>1966</xdr:row>
      <xdr:rowOff>161925</xdr:rowOff>
    </xdr:to>
    <xdr:sp macro="" textlink="">
      <xdr:nvSpPr>
        <xdr:cNvPr id="54" name="Rectangle 6">
          <a:extLst>
            <a:ext uri="{FF2B5EF4-FFF2-40B4-BE49-F238E27FC236}">
              <a16:creationId xmlns:a16="http://schemas.microsoft.com/office/drawing/2014/main" xmlns="" id="{00000000-0008-0000-0000-000096000000}"/>
            </a:ext>
          </a:extLst>
        </xdr:cNvPr>
        <xdr:cNvSpPr>
          <a:spLocks noChangeArrowheads="1"/>
        </xdr:cNvSpPr>
      </xdr:nvSpPr>
      <xdr:spPr bwMode="auto">
        <a:xfrm>
          <a:off x="0" y="138893550"/>
          <a:ext cx="1905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1966</xdr:row>
      <xdr:rowOff>0</xdr:rowOff>
    </xdr:from>
    <xdr:to>
      <xdr:col>0</xdr:col>
      <xdr:colOff>190500</xdr:colOff>
      <xdr:row>1966</xdr:row>
      <xdr:rowOff>161925</xdr:rowOff>
    </xdr:to>
    <xdr:sp macro="" textlink="">
      <xdr:nvSpPr>
        <xdr:cNvPr id="55" name="Rectangle 6">
          <a:extLst>
            <a:ext uri="{FF2B5EF4-FFF2-40B4-BE49-F238E27FC236}">
              <a16:creationId xmlns:a16="http://schemas.microsoft.com/office/drawing/2014/main" xmlns="" id="{00000000-0008-0000-0000-000097000000}"/>
            </a:ext>
          </a:extLst>
        </xdr:cNvPr>
        <xdr:cNvSpPr>
          <a:spLocks noChangeArrowheads="1"/>
        </xdr:cNvSpPr>
      </xdr:nvSpPr>
      <xdr:spPr bwMode="auto">
        <a:xfrm>
          <a:off x="0" y="138893550"/>
          <a:ext cx="1905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1966</xdr:row>
      <xdr:rowOff>0</xdr:rowOff>
    </xdr:from>
    <xdr:to>
      <xdr:col>0</xdr:col>
      <xdr:colOff>190500</xdr:colOff>
      <xdr:row>1966</xdr:row>
      <xdr:rowOff>85725</xdr:rowOff>
    </xdr:to>
    <xdr:sp macro="" textlink="">
      <xdr:nvSpPr>
        <xdr:cNvPr id="56" name="Rectangle 6">
          <a:extLst>
            <a:ext uri="{FF2B5EF4-FFF2-40B4-BE49-F238E27FC236}">
              <a16:creationId xmlns:a16="http://schemas.microsoft.com/office/drawing/2014/main" xmlns="" id="{00000000-0008-0000-0000-000098000000}"/>
            </a:ext>
          </a:extLst>
        </xdr:cNvPr>
        <xdr:cNvSpPr>
          <a:spLocks noChangeArrowheads="1"/>
        </xdr:cNvSpPr>
      </xdr:nvSpPr>
      <xdr:spPr bwMode="auto">
        <a:xfrm>
          <a:off x="0" y="138893550"/>
          <a:ext cx="1905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1966</xdr:row>
      <xdr:rowOff>0</xdr:rowOff>
    </xdr:from>
    <xdr:to>
      <xdr:col>0</xdr:col>
      <xdr:colOff>190500</xdr:colOff>
      <xdr:row>1966</xdr:row>
      <xdr:rowOff>161925</xdr:rowOff>
    </xdr:to>
    <xdr:sp macro="" textlink="">
      <xdr:nvSpPr>
        <xdr:cNvPr id="57" name="Rectangle 6">
          <a:extLst>
            <a:ext uri="{FF2B5EF4-FFF2-40B4-BE49-F238E27FC236}">
              <a16:creationId xmlns:a16="http://schemas.microsoft.com/office/drawing/2014/main" xmlns="" id="{00000000-0008-0000-0000-000099000000}"/>
            </a:ext>
          </a:extLst>
        </xdr:cNvPr>
        <xdr:cNvSpPr>
          <a:spLocks noChangeArrowheads="1"/>
        </xdr:cNvSpPr>
      </xdr:nvSpPr>
      <xdr:spPr bwMode="auto">
        <a:xfrm>
          <a:off x="0" y="138893550"/>
          <a:ext cx="1905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1966</xdr:row>
      <xdr:rowOff>0</xdr:rowOff>
    </xdr:from>
    <xdr:to>
      <xdr:col>0</xdr:col>
      <xdr:colOff>190500</xdr:colOff>
      <xdr:row>1966</xdr:row>
      <xdr:rowOff>161925</xdr:rowOff>
    </xdr:to>
    <xdr:sp macro="" textlink="">
      <xdr:nvSpPr>
        <xdr:cNvPr id="58" name="Rectangle 6">
          <a:extLst>
            <a:ext uri="{FF2B5EF4-FFF2-40B4-BE49-F238E27FC236}">
              <a16:creationId xmlns:a16="http://schemas.microsoft.com/office/drawing/2014/main" xmlns="" id="{00000000-0008-0000-0000-00009A000000}"/>
            </a:ext>
          </a:extLst>
        </xdr:cNvPr>
        <xdr:cNvSpPr>
          <a:spLocks noChangeArrowheads="1"/>
        </xdr:cNvSpPr>
      </xdr:nvSpPr>
      <xdr:spPr bwMode="auto">
        <a:xfrm>
          <a:off x="0" y="138893550"/>
          <a:ext cx="1905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1966</xdr:row>
      <xdr:rowOff>0</xdr:rowOff>
    </xdr:from>
    <xdr:to>
      <xdr:col>0</xdr:col>
      <xdr:colOff>190500</xdr:colOff>
      <xdr:row>1966</xdr:row>
      <xdr:rowOff>161925</xdr:rowOff>
    </xdr:to>
    <xdr:sp macro="" textlink="">
      <xdr:nvSpPr>
        <xdr:cNvPr id="59" name="Rectangle 6">
          <a:extLst>
            <a:ext uri="{FF2B5EF4-FFF2-40B4-BE49-F238E27FC236}">
              <a16:creationId xmlns:a16="http://schemas.microsoft.com/office/drawing/2014/main" xmlns="" id="{00000000-0008-0000-0000-00009B000000}"/>
            </a:ext>
          </a:extLst>
        </xdr:cNvPr>
        <xdr:cNvSpPr>
          <a:spLocks noChangeArrowheads="1"/>
        </xdr:cNvSpPr>
      </xdr:nvSpPr>
      <xdr:spPr bwMode="auto">
        <a:xfrm>
          <a:off x="0" y="138893550"/>
          <a:ext cx="1905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1966</xdr:row>
      <xdr:rowOff>0</xdr:rowOff>
    </xdr:from>
    <xdr:to>
      <xdr:col>0</xdr:col>
      <xdr:colOff>190500</xdr:colOff>
      <xdr:row>1966</xdr:row>
      <xdr:rowOff>161925</xdr:rowOff>
    </xdr:to>
    <xdr:sp macro="" textlink="">
      <xdr:nvSpPr>
        <xdr:cNvPr id="60" name="Rectangle 6">
          <a:extLst>
            <a:ext uri="{FF2B5EF4-FFF2-40B4-BE49-F238E27FC236}">
              <a16:creationId xmlns:a16="http://schemas.microsoft.com/office/drawing/2014/main" xmlns="" id="{00000000-0008-0000-0000-00009C000000}"/>
            </a:ext>
          </a:extLst>
        </xdr:cNvPr>
        <xdr:cNvSpPr>
          <a:spLocks noChangeArrowheads="1"/>
        </xdr:cNvSpPr>
      </xdr:nvSpPr>
      <xdr:spPr bwMode="auto">
        <a:xfrm>
          <a:off x="0" y="138893550"/>
          <a:ext cx="1905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1966</xdr:row>
      <xdr:rowOff>0</xdr:rowOff>
    </xdr:from>
    <xdr:to>
      <xdr:col>0</xdr:col>
      <xdr:colOff>190500</xdr:colOff>
      <xdr:row>1966</xdr:row>
      <xdr:rowOff>85725</xdr:rowOff>
    </xdr:to>
    <xdr:sp macro="" textlink="">
      <xdr:nvSpPr>
        <xdr:cNvPr id="61" name="Rectangle 6">
          <a:extLst>
            <a:ext uri="{FF2B5EF4-FFF2-40B4-BE49-F238E27FC236}">
              <a16:creationId xmlns:a16="http://schemas.microsoft.com/office/drawing/2014/main" xmlns="" id="{00000000-0008-0000-0000-00009D000000}"/>
            </a:ext>
          </a:extLst>
        </xdr:cNvPr>
        <xdr:cNvSpPr>
          <a:spLocks noChangeArrowheads="1"/>
        </xdr:cNvSpPr>
      </xdr:nvSpPr>
      <xdr:spPr bwMode="auto">
        <a:xfrm>
          <a:off x="0" y="138893550"/>
          <a:ext cx="1905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1966</xdr:row>
      <xdr:rowOff>0</xdr:rowOff>
    </xdr:from>
    <xdr:to>
      <xdr:col>0</xdr:col>
      <xdr:colOff>190500</xdr:colOff>
      <xdr:row>1966</xdr:row>
      <xdr:rowOff>161925</xdr:rowOff>
    </xdr:to>
    <xdr:sp macro="" textlink="">
      <xdr:nvSpPr>
        <xdr:cNvPr id="62" name="Rectangle 6">
          <a:extLst>
            <a:ext uri="{FF2B5EF4-FFF2-40B4-BE49-F238E27FC236}">
              <a16:creationId xmlns:a16="http://schemas.microsoft.com/office/drawing/2014/main" xmlns="" id="{00000000-0008-0000-0000-00009E000000}"/>
            </a:ext>
          </a:extLst>
        </xdr:cNvPr>
        <xdr:cNvSpPr>
          <a:spLocks noChangeArrowheads="1"/>
        </xdr:cNvSpPr>
      </xdr:nvSpPr>
      <xdr:spPr bwMode="auto">
        <a:xfrm>
          <a:off x="0" y="138893550"/>
          <a:ext cx="1905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1966</xdr:row>
      <xdr:rowOff>0</xdr:rowOff>
    </xdr:from>
    <xdr:to>
      <xdr:col>0</xdr:col>
      <xdr:colOff>190500</xdr:colOff>
      <xdr:row>1966</xdr:row>
      <xdr:rowOff>161925</xdr:rowOff>
    </xdr:to>
    <xdr:sp macro="" textlink="">
      <xdr:nvSpPr>
        <xdr:cNvPr id="63" name="Rectangle 6">
          <a:extLst>
            <a:ext uri="{FF2B5EF4-FFF2-40B4-BE49-F238E27FC236}">
              <a16:creationId xmlns:a16="http://schemas.microsoft.com/office/drawing/2014/main" xmlns="" id="{00000000-0008-0000-0000-00009F000000}"/>
            </a:ext>
          </a:extLst>
        </xdr:cNvPr>
        <xdr:cNvSpPr>
          <a:spLocks noChangeArrowheads="1"/>
        </xdr:cNvSpPr>
      </xdr:nvSpPr>
      <xdr:spPr bwMode="auto">
        <a:xfrm>
          <a:off x="0" y="138893550"/>
          <a:ext cx="1905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1966</xdr:row>
      <xdr:rowOff>0</xdr:rowOff>
    </xdr:from>
    <xdr:to>
      <xdr:col>0</xdr:col>
      <xdr:colOff>190500</xdr:colOff>
      <xdr:row>1966</xdr:row>
      <xdr:rowOff>161925</xdr:rowOff>
    </xdr:to>
    <xdr:sp macro="" textlink="">
      <xdr:nvSpPr>
        <xdr:cNvPr id="64" name="Rectangle 6">
          <a:extLst>
            <a:ext uri="{FF2B5EF4-FFF2-40B4-BE49-F238E27FC236}">
              <a16:creationId xmlns:a16="http://schemas.microsoft.com/office/drawing/2014/main" xmlns="" id="{00000000-0008-0000-0000-0000A0000000}"/>
            </a:ext>
          </a:extLst>
        </xdr:cNvPr>
        <xdr:cNvSpPr>
          <a:spLocks noChangeArrowheads="1"/>
        </xdr:cNvSpPr>
      </xdr:nvSpPr>
      <xdr:spPr bwMode="auto">
        <a:xfrm>
          <a:off x="0" y="138893550"/>
          <a:ext cx="1905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1966</xdr:row>
      <xdr:rowOff>0</xdr:rowOff>
    </xdr:from>
    <xdr:to>
      <xdr:col>0</xdr:col>
      <xdr:colOff>190500</xdr:colOff>
      <xdr:row>1966</xdr:row>
      <xdr:rowOff>161925</xdr:rowOff>
    </xdr:to>
    <xdr:sp macro="" textlink="">
      <xdr:nvSpPr>
        <xdr:cNvPr id="65" name="Rectangle 6">
          <a:extLst>
            <a:ext uri="{FF2B5EF4-FFF2-40B4-BE49-F238E27FC236}">
              <a16:creationId xmlns:a16="http://schemas.microsoft.com/office/drawing/2014/main" xmlns="" id="{00000000-0008-0000-0000-0000A1000000}"/>
            </a:ext>
          </a:extLst>
        </xdr:cNvPr>
        <xdr:cNvSpPr>
          <a:spLocks noChangeArrowheads="1"/>
        </xdr:cNvSpPr>
      </xdr:nvSpPr>
      <xdr:spPr bwMode="auto">
        <a:xfrm>
          <a:off x="0" y="138893550"/>
          <a:ext cx="1905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1966</xdr:row>
      <xdr:rowOff>0</xdr:rowOff>
    </xdr:from>
    <xdr:to>
      <xdr:col>0</xdr:col>
      <xdr:colOff>190500</xdr:colOff>
      <xdr:row>1966</xdr:row>
      <xdr:rowOff>161925</xdr:rowOff>
    </xdr:to>
    <xdr:sp macro="" textlink="">
      <xdr:nvSpPr>
        <xdr:cNvPr id="66" name="Rectangle 6">
          <a:extLst>
            <a:ext uri="{FF2B5EF4-FFF2-40B4-BE49-F238E27FC236}">
              <a16:creationId xmlns:a16="http://schemas.microsoft.com/office/drawing/2014/main" xmlns="" id="{00000000-0008-0000-0000-0000A2000000}"/>
            </a:ext>
          </a:extLst>
        </xdr:cNvPr>
        <xdr:cNvSpPr>
          <a:spLocks noChangeArrowheads="1"/>
        </xdr:cNvSpPr>
      </xdr:nvSpPr>
      <xdr:spPr bwMode="auto">
        <a:xfrm>
          <a:off x="0" y="138893550"/>
          <a:ext cx="1905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1966</xdr:row>
      <xdr:rowOff>0</xdr:rowOff>
    </xdr:from>
    <xdr:to>
      <xdr:col>0</xdr:col>
      <xdr:colOff>190500</xdr:colOff>
      <xdr:row>1966</xdr:row>
      <xdr:rowOff>161925</xdr:rowOff>
    </xdr:to>
    <xdr:sp macro="" textlink="">
      <xdr:nvSpPr>
        <xdr:cNvPr id="67" name="Rectangle 6">
          <a:extLst>
            <a:ext uri="{FF2B5EF4-FFF2-40B4-BE49-F238E27FC236}">
              <a16:creationId xmlns:a16="http://schemas.microsoft.com/office/drawing/2014/main" xmlns="" id="{00000000-0008-0000-0000-0000A3000000}"/>
            </a:ext>
          </a:extLst>
        </xdr:cNvPr>
        <xdr:cNvSpPr>
          <a:spLocks noChangeArrowheads="1"/>
        </xdr:cNvSpPr>
      </xdr:nvSpPr>
      <xdr:spPr bwMode="auto">
        <a:xfrm>
          <a:off x="0" y="138893550"/>
          <a:ext cx="1905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1966</xdr:row>
      <xdr:rowOff>0</xdr:rowOff>
    </xdr:from>
    <xdr:to>
      <xdr:col>0</xdr:col>
      <xdr:colOff>190500</xdr:colOff>
      <xdr:row>1966</xdr:row>
      <xdr:rowOff>161925</xdr:rowOff>
    </xdr:to>
    <xdr:sp macro="" textlink="">
      <xdr:nvSpPr>
        <xdr:cNvPr id="68" name="Rectangle 6">
          <a:extLst>
            <a:ext uri="{FF2B5EF4-FFF2-40B4-BE49-F238E27FC236}">
              <a16:creationId xmlns:a16="http://schemas.microsoft.com/office/drawing/2014/main" xmlns="" id="{00000000-0008-0000-0000-0000A4000000}"/>
            </a:ext>
          </a:extLst>
        </xdr:cNvPr>
        <xdr:cNvSpPr>
          <a:spLocks noChangeArrowheads="1"/>
        </xdr:cNvSpPr>
      </xdr:nvSpPr>
      <xdr:spPr bwMode="auto">
        <a:xfrm>
          <a:off x="0" y="138893550"/>
          <a:ext cx="1905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1966</xdr:row>
      <xdr:rowOff>0</xdr:rowOff>
    </xdr:from>
    <xdr:to>
      <xdr:col>0</xdr:col>
      <xdr:colOff>190500</xdr:colOff>
      <xdr:row>1966</xdr:row>
      <xdr:rowOff>161925</xdr:rowOff>
    </xdr:to>
    <xdr:sp macro="" textlink="">
      <xdr:nvSpPr>
        <xdr:cNvPr id="69" name="Rectangle 6">
          <a:extLst>
            <a:ext uri="{FF2B5EF4-FFF2-40B4-BE49-F238E27FC236}">
              <a16:creationId xmlns:a16="http://schemas.microsoft.com/office/drawing/2014/main" xmlns="" id="{00000000-0008-0000-0000-0000A5000000}"/>
            </a:ext>
          </a:extLst>
        </xdr:cNvPr>
        <xdr:cNvSpPr>
          <a:spLocks noChangeArrowheads="1"/>
        </xdr:cNvSpPr>
      </xdr:nvSpPr>
      <xdr:spPr bwMode="auto">
        <a:xfrm>
          <a:off x="0" y="138893550"/>
          <a:ext cx="1905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1966</xdr:row>
      <xdr:rowOff>0</xdr:rowOff>
    </xdr:from>
    <xdr:to>
      <xdr:col>0</xdr:col>
      <xdr:colOff>190500</xdr:colOff>
      <xdr:row>1966</xdr:row>
      <xdr:rowOff>161925</xdr:rowOff>
    </xdr:to>
    <xdr:sp macro="" textlink="">
      <xdr:nvSpPr>
        <xdr:cNvPr id="70" name="Rectangle 6">
          <a:extLst>
            <a:ext uri="{FF2B5EF4-FFF2-40B4-BE49-F238E27FC236}">
              <a16:creationId xmlns:a16="http://schemas.microsoft.com/office/drawing/2014/main" xmlns="" id="{00000000-0008-0000-0000-0000A6000000}"/>
            </a:ext>
          </a:extLst>
        </xdr:cNvPr>
        <xdr:cNvSpPr>
          <a:spLocks noChangeArrowheads="1"/>
        </xdr:cNvSpPr>
      </xdr:nvSpPr>
      <xdr:spPr bwMode="auto">
        <a:xfrm>
          <a:off x="0" y="138893550"/>
          <a:ext cx="1905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1966</xdr:row>
      <xdr:rowOff>0</xdr:rowOff>
    </xdr:from>
    <xdr:to>
      <xdr:col>0</xdr:col>
      <xdr:colOff>190500</xdr:colOff>
      <xdr:row>1966</xdr:row>
      <xdr:rowOff>161925</xdr:rowOff>
    </xdr:to>
    <xdr:sp macro="" textlink="">
      <xdr:nvSpPr>
        <xdr:cNvPr id="71" name="Rectangle 6">
          <a:extLst>
            <a:ext uri="{FF2B5EF4-FFF2-40B4-BE49-F238E27FC236}">
              <a16:creationId xmlns:a16="http://schemas.microsoft.com/office/drawing/2014/main" xmlns="" id="{00000000-0008-0000-0000-0000A7000000}"/>
            </a:ext>
          </a:extLst>
        </xdr:cNvPr>
        <xdr:cNvSpPr>
          <a:spLocks noChangeArrowheads="1"/>
        </xdr:cNvSpPr>
      </xdr:nvSpPr>
      <xdr:spPr bwMode="auto">
        <a:xfrm>
          <a:off x="0" y="138893550"/>
          <a:ext cx="1905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1966</xdr:row>
      <xdr:rowOff>0</xdr:rowOff>
    </xdr:from>
    <xdr:to>
      <xdr:col>0</xdr:col>
      <xdr:colOff>190500</xdr:colOff>
      <xdr:row>1966</xdr:row>
      <xdr:rowOff>161925</xdr:rowOff>
    </xdr:to>
    <xdr:sp macro="" textlink="">
      <xdr:nvSpPr>
        <xdr:cNvPr id="72" name="Rectangle 6">
          <a:extLst>
            <a:ext uri="{FF2B5EF4-FFF2-40B4-BE49-F238E27FC236}">
              <a16:creationId xmlns:a16="http://schemas.microsoft.com/office/drawing/2014/main" xmlns="" id="{00000000-0008-0000-0000-0000A8000000}"/>
            </a:ext>
          </a:extLst>
        </xdr:cNvPr>
        <xdr:cNvSpPr>
          <a:spLocks noChangeArrowheads="1"/>
        </xdr:cNvSpPr>
      </xdr:nvSpPr>
      <xdr:spPr bwMode="auto">
        <a:xfrm>
          <a:off x="0" y="138893550"/>
          <a:ext cx="1905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1966</xdr:row>
      <xdr:rowOff>0</xdr:rowOff>
    </xdr:from>
    <xdr:to>
      <xdr:col>0</xdr:col>
      <xdr:colOff>190500</xdr:colOff>
      <xdr:row>1966</xdr:row>
      <xdr:rowOff>161925</xdr:rowOff>
    </xdr:to>
    <xdr:sp macro="" textlink="">
      <xdr:nvSpPr>
        <xdr:cNvPr id="73" name="Rectangle 6">
          <a:extLst>
            <a:ext uri="{FF2B5EF4-FFF2-40B4-BE49-F238E27FC236}">
              <a16:creationId xmlns:a16="http://schemas.microsoft.com/office/drawing/2014/main" xmlns="" id="{00000000-0008-0000-0000-0000A9000000}"/>
            </a:ext>
          </a:extLst>
        </xdr:cNvPr>
        <xdr:cNvSpPr>
          <a:spLocks noChangeArrowheads="1"/>
        </xdr:cNvSpPr>
      </xdr:nvSpPr>
      <xdr:spPr bwMode="auto">
        <a:xfrm>
          <a:off x="0" y="138893550"/>
          <a:ext cx="1905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1966</xdr:row>
      <xdr:rowOff>0</xdr:rowOff>
    </xdr:from>
    <xdr:to>
      <xdr:col>0</xdr:col>
      <xdr:colOff>190500</xdr:colOff>
      <xdr:row>1966</xdr:row>
      <xdr:rowOff>161925</xdr:rowOff>
    </xdr:to>
    <xdr:sp macro="" textlink="">
      <xdr:nvSpPr>
        <xdr:cNvPr id="74" name="Rectangle 6">
          <a:extLst>
            <a:ext uri="{FF2B5EF4-FFF2-40B4-BE49-F238E27FC236}">
              <a16:creationId xmlns:a16="http://schemas.microsoft.com/office/drawing/2014/main" xmlns="" id="{00000000-0008-0000-0000-0000AA000000}"/>
            </a:ext>
          </a:extLst>
        </xdr:cNvPr>
        <xdr:cNvSpPr>
          <a:spLocks noChangeArrowheads="1"/>
        </xdr:cNvSpPr>
      </xdr:nvSpPr>
      <xdr:spPr bwMode="auto">
        <a:xfrm>
          <a:off x="0" y="138893550"/>
          <a:ext cx="1905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1966</xdr:row>
      <xdr:rowOff>0</xdr:rowOff>
    </xdr:from>
    <xdr:to>
      <xdr:col>0</xdr:col>
      <xdr:colOff>190500</xdr:colOff>
      <xdr:row>1966</xdr:row>
      <xdr:rowOff>161925</xdr:rowOff>
    </xdr:to>
    <xdr:sp macro="" textlink="">
      <xdr:nvSpPr>
        <xdr:cNvPr id="75" name="Rectangle 6">
          <a:extLst>
            <a:ext uri="{FF2B5EF4-FFF2-40B4-BE49-F238E27FC236}">
              <a16:creationId xmlns:a16="http://schemas.microsoft.com/office/drawing/2014/main" xmlns="" id="{00000000-0008-0000-0000-0000AB000000}"/>
            </a:ext>
          </a:extLst>
        </xdr:cNvPr>
        <xdr:cNvSpPr>
          <a:spLocks noChangeArrowheads="1"/>
        </xdr:cNvSpPr>
      </xdr:nvSpPr>
      <xdr:spPr bwMode="auto">
        <a:xfrm>
          <a:off x="0" y="138893550"/>
          <a:ext cx="1905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1966</xdr:row>
      <xdr:rowOff>0</xdr:rowOff>
    </xdr:from>
    <xdr:to>
      <xdr:col>0</xdr:col>
      <xdr:colOff>190500</xdr:colOff>
      <xdr:row>1966</xdr:row>
      <xdr:rowOff>85725</xdr:rowOff>
    </xdr:to>
    <xdr:sp macro="" textlink="">
      <xdr:nvSpPr>
        <xdr:cNvPr id="76" name="Rectangle 6">
          <a:extLst>
            <a:ext uri="{FF2B5EF4-FFF2-40B4-BE49-F238E27FC236}">
              <a16:creationId xmlns:a16="http://schemas.microsoft.com/office/drawing/2014/main" xmlns="" id="{00000000-0008-0000-0000-0000AC000000}"/>
            </a:ext>
          </a:extLst>
        </xdr:cNvPr>
        <xdr:cNvSpPr>
          <a:spLocks noChangeArrowheads="1"/>
        </xdr:cNvSpPr>
      </xdr:nvSpPr>
      <xdr:spPr bwMode="auto">
        <a:xfrm>
          <a:off x="0" y="138893550"/>
          <a:ext cx="1905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1966</xdr:row>
      <xdr:rowOff>0</xdr:rowOff>
    </xdr:from>
    <xdr:to>
      <xdr:col>0</xdr:col>
      <xdr:colOff>190500</xdr:colOff>
      <xdr:row>1966</xdr:row>
      <xdr:rowOff>161925</xdr:rowOff>
    </xdr:to>
    <xdr:sp macro="" textlink="">
      <xdr:nvSpPr>
        <xdr:cNvPr id="77" name="Rectangle 6">
          <a:extLst>
            <a:ext uri="{FF2B5EF4-FFF2-40B4-BE49-F238E27FC236}">
              <a16:creationId xmlns:a16="http://schemas.microsoft.com/office/drawing/2014/main" xmlns="" id="{00000000-0008-0000-0000-0000AD000000}"/>
            </a:ext>
          </a:extLst>
        </xdr:cNvPr>
        <xdr:cNvSpPr>
          <a:spLocks noChangeArrowheads="1"/>
        </xdr:cNvSpPr>
      </xdr:nvSpPr>
      <xdr:spPr bwMode="auto">
        <a:xfrm>
          <a:off x="0" y="138893550"/>
          <a:ext cx="1905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1966</xdr:row>
      <xdr:rowOff>0</xdr:rowOff>
    </xdr:from>
    <xdr:to>
      <xdr:col>0</xdr:col>
      <xdr:colOff>190500</xdr:colOff>
      <xdr:row>1966</xdr:row>
      <xdr:rowOff>161925</xdr:rowOff>
    </xdr:to>
    <xdr:sp macro="" textlink="">
      <xdr:nvSpPr>
        <xdr:cNvPr id="78" name="Rectangle 6">
          <a:extLst>
            <a:ext uri="{FF2B5EF4-FFF2-40B4-BE49-F238E27FC236}">
              <a16:creationId xmlns:a16="http://schemas.microsoft.com/office/drawing/2014/main" xmlns="" id="{00000000-0008-0000-0000-0000AE000000}"/>
            </a:ext>
          </a:extLst>
        </xdr:cNvPr>
        <xdr:cNvSpPr>
          <a:spLocks noChangeArrowheads="1"/>
        </xdr:cNvSpPr>
      </xdr:nvSpPr>
      <xdr:spPr bwMode="auto">
        <a:xfrm>
          <a:off x="0" y="138893550"/>
          <a:ext cx="1905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1966</xdr:row>
      <xdr:rowOff>0</xdr:rowOff>
    </xdr:from>
    <xdr:to>
      <xdr:col>0</xdr:col>
      <xdr:colOff>190500</xdr:colOff>
      <xdr:row>1966</xdr:row>
      <xdr:rowOff>161925</xdr:rowOff>
    </xdr:to>
    <xdr:sp macro="" textlink="">
      <xdr:nvSpPr>
        <xdr:cNvPr id="79" name="Rectangle 6">
          <a:extLst>
            <a:ext uri="{FF2B5EF4-FFF2-40B4-BE49-F238E27FC236}">
              <a16:creationId xmlns:a16="http://schemas.microsoft.com/office/drawing/2014/main" xmlns="" id="{00000000-0008-0000-0000-0000AF000000}"/>
            </a:ext>
          </a:extLst>
        </xdr:cNvPr>
        <xdr:cNvSpPr>
          <a:spLocks noChangeArrowheads="1"/>
        </xdr:cNvSpPr>
      </xdr:nvSpPr>
      <xdr:spPr bwMode="auto">
        <a:xfrm>
          <a:off x="0" y="138893550"/>
          <a:ext cx="1905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1966</xdr:row>
      <xdr:rowOff>0</xdr:rowOff>
    </xdr:from>
    <xdr:to>
      <xdr:col>0</xdr:col>
      <xdr:colOff>190500</xdr:colOff>
      <xdr:row>1966</xdr:row>
      <xdr:rowOff>161925</xdr:rowOff>
    </xdr:to>
    <xdr:sp macro="" textlink="">
      <xdr:nvSpPr>
        <xdr:cNvPr id="80" name="Rectangle 6">
          <a:extLst>
            <a:ext uri="{FF2B5EF4-FFF2-40B4-BE49-F238E27FC236}">
              <a16:creationId xmlns:a16="http://schemas.microsoft.com/office/drawing/2014/main" xmlns="" id="{00000000-0008-0000-0000-0000B0000000}"/>
            </a:ext>
          </a:extLst>
        </xdr:cNvPr>
        <xdr:cNvSpPr>
          <a:spLocks noChangeArrowheads="1"/>
        </xdr:cNvSpPr>
      </xdr:nvSpPr>
      <xdr:spPr bwMode="auto">
        <a:xfrm>
          <a:off x="0" y="138893550"/>
          <a:ext cx="1905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1966</xdr:row>
      <xdr:rowOff>0</xdr:rowOff>
    </xdr:from>
    <xdr:to>
      <xdr:col>0</xdr:col>
      <xdr:colOff>190500</xdr:colOff>
      <xdr:row>1966</xdr:row>
      <xdr:rowOff>85725</xdr:rowOff>
    </xdr:to>
    <xdr:sp macro="" textlink="">
      <xdr:nvSpPr>
        <xdr:cNvPr id="81" name="Rectangle 6">
          <a:extLst>
            <a:ext uri="{FF2B5EF4-FFF2-40B4-BE49-F238E27FC236}">
              <a16:creationId xmlns:a16="http://schemas.microsoft.com/office/drawing/2014/main" xmlns="" id="{00000000-0008-0000-0000-0000B1000000}"/>
            </a:ext>
          </a:extLst>
        </xdr:cNvPr>
        <xdr:cNvSpPr>
          <a:spLocks noChangeArrowheads="1"/>
        </xdr:cNvSpPr>
      </xdr:nvSpPr>
      <xdr:spPr bwMode="auto">
        <a:xfrm>
          <a:off x="0" y="138893550"/>
          <a:ext cx="1905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1966</xdr:row>
      <xdr:rowOff>0</xdr:rowOff>
    </xdr:from>
    <xdr:to>
      <xdr:col>0</xdr:col>
      <xdr:colOff>190500</xdr:colOff>
      <xdr:row>1966</xdr:row>
      <xdr:rowOff>161925</xdr:rowOff>
    </xdr:to>
    <xdr:sp macro="" textlink="">
      <xdr:nvSpPr>
        <xdr:cNvPr id="82" name="Rectangle 6">
          <a:extLst>
            <a:ext uri="{FF2B5EF4-FFF2-40B4-BE49-F238E27FC236}">
              <a16:creationId xmlns:a16="http://schemas.microsoft.com/office/drawing/2014/main" xmlns="" id="{00000000-0008-0000-0000-0000B2000000}"/>
            </a:ext>
          </a:extLst>
        </xdr:cNvPr>
        <xdr:cNvSpPr>
          <a:spLocks noChangeArrowheads="1"/>
        </xdr:cNvSpPr>
      </xdr:nvSpPr>
      <xdr:spPr bwMode="auto">
        <a:xfrm>
          <a:off x="0" y="138893550"/>
          <a:ext cx="1905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1966</xdr:row>
      <xdr:rowOff>0</xdr:rowOff>
    </xdr:from>
    <xdr:to>
      <xdr:col>0</xdr:col>
      <xdr:colOff>190500</xdr:colOff>
      <xdr:row>1966</xdr:row>
      <xdr:rowOff>161925</xdr:rowOff>
    </xdr:to>
    <xdr:sp macro="" textlink="">
      <xdr:nvSpPr>
        <xdr:cNvPr id="83" name="Rectangle 6">
          <a:extLst>
            <a:ext uri="{FF2B5EF4-FFF2-40B4-BE49-F238E27FC236}">
              <a16:creationId xmlns:a16="http://schemas.microsoft.com/office/drawing/2014/main" xmlns="" id="{00000000-0008-0000-0000-0000B3000000}"/>
            </a:ext>
          </a:extLst>
        </xdr:cNvPr>
        <xdr:cNvSpPr>
          <a:spLocks noChangeArrowheads="1"/>
        </xdr:cNvSpPr>
      </xdr:nvSpPr>
      <xdr:spPr bwMode="auto">
        <a:xfrm>
          <a:off x="0" y="138893550"/>
          <a:ext cx="1905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1966</xdr:row>
      <xdr:rowOff>0</xdr:rowOff>
    </xdr:from>
    <xdr:to>
      <xdr:col>0</xdr:col>
      <xdr:colOff>190500</xdr:colOff>
      <xdr:row>1966</xdr:row>
      <xdr:rowOff>161925</xdr:rowOff>
    </xdr:to>
    <xdr:sp macro="" textlink="">
      <xdr:nvSpPr>
        <xdr:cNvPr id="84" name="Rectangle 6">
          <a:extLst>
            <a:ext uri="{FF2B5EF4-FFF2-40B4-BE49-F238E27FC236}">
              <a16:creationId xmlns:a16="http://schemas.microsoft.com/office/drawing/2014/main" xmlns="" id="{00000000-0008-0000-0000-0000B4000000}"/>
            </a:ext>
          </a:extLst>
        </xdr:cNvPr>
        <xdr:cNvSpPr>
          <a:spLocks noChangeArrowheads="1"/>
        </xdr:cNvSpPr>
      </xdr:nvSpPr>
      <xdr:spPr bwMode="auto">
        <a:xfrm>
          <a:off x="0" y="138893550"/>
          <a:ext cx="1905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1966</xdr:row>
      <xdr:rowOff>0</xdr:rowOff>
    </xdr:from>
    <xdr:to>
      <xdr:col>0</xdr:col>
      <xdr:colOff>190500</xdr:colOff>
      <xdr:row>1966</xdr:row>
      <xdr:rowOff>161925</xdr:rowOff>
    </xdr:to>
    <xdr:sp macro="" textlink="">
      <xdr:nvSpPr>
        <xdr:cNvPr id="85" name="Rectangle 6">
          <a:extLst>
            <a:ext uri="{FF2B5EF4-FFF2-40B4-BE49-F238E27FC236}">
              <a16:creationId xmlns:a16="http://schemas.microsoft.com/office/drawing/2014/main" xmlns="" id="{00000000-0008-0000-0000-0000B5000000}"/>
            </a:ext>
          </a:extLst>
        </xdr:cNvPr>
        <xdr:cNvSpPr>
          <a:spLocks noChangeArrowheads="1"/>
        </xdr:cNvSpPr>
      </xdr:nvSpPr>
      <xdr:spPr bwMode="auto">
        <a:xfrm>
          <a:off x="0" y="138893550"/>
          <a:ext cx="1905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1966</xdr:row>
      <xdr:rowOff>0</xdr:rowOff>
    </xdr:from>
    <xdr:to>
      <xdr:col>0</xdr:col>
      <xdr:colOff>190500</xdr:colOff>
      <xdr:row>1966</xdr:row>
      <xdr:rowOff>161925</xdr:rowOff>
    </xdr:to>
    <xdr:sp macro="" textlink="">
      <xdr:nvSpPr>
        <xdr:cNvPr id="86" name="Rectangle 6">
          <a:extLst>
            <a:ext uri="{FF2B5EF4-FFF2-40B4-BE49-F238E27FC236}">
              <a16:creationId xmlns:a16="http://schemas.microsoft.com/office/drawing/2014/main" xmlns="" id="{00000000-0008-0000-0000-0000B6000000}"/>
            </a:ext>
          </a:extLst>
        </xdr:cNvPr>
        <xdr:cNvSpPr>
          <a:spLocks noChangeArrowheads="1"/>
        </xdr:cNvSpPr>
      </xdr:nvSpPr>
      <xdr:spPr bwMode="auto">
        <a:xfrm>
          <a:off x="0" y="138893550"/>
          <a:ext cx="1905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1966</xdr:row>
      <xdr:rowOff>0</xdr:rowOff>
    </xdr:from>
    <xdr:to>
      <xdr:col>0</xdr:col>
      <xdr:colOff>190500</xdr:colOff>
      <xdr:row>1966</xdr:row>
      <xdr:rowOff>161925</xdr:rowOff>
    </xdr:to>
    <xdr:sp macro="" textlink="">
      <xdr:nvSpPr>
        <xdr:cNvPr id="87" name="Rectangle 6">
          <a:extLst>
            <a:ext uri="{FF2B5EF4-FFF2-40B4-BE49-F238E27FC236}">
              <a16:creationId xmlns:a16="http://schemas.microsoft.com/office/drawing/2014/main" xmlns="" id="{00000000-0008-0000-0000-0000B7000000}"/>
            </a:ext>
          </a:extLst>
        </xdr:cNvPr>
        <xdr:cNvSpPr>
          <a:spLocks noChangeArrowheads="1"/>
        </xdr:cNvSpPr>
      </xdr:nvSpPr>
      <xdr:spPr bwMode="auto">
        <a:xfrm>
          <a:off x="0" y="138893550"/>
          <a:ext cx="1905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1966</xdr:row>
      <xdr:rowOff>0</xdr:rowOff>
    </xdr:from>
    <xdr:to>
      <xdr:col>0</xdr:col>
      <xdr:colOff>190500</xdr:colOff>
      <xdr:row>1966</xdr:row>
      <xdr:rowOff>161925</xdr:rowOff>
    </xdr:to>
    <xdr:sp macro="" textlink="">
      <xdr:nvSpPr>
        <xdr:cNvPr id="88" name="Rectangle 6">
          <a:extLst>
            <a:ext uri="{FF2B5EF4-FFF2-40B4-BE49-F238E27FC236}">
              <a16:creationId xmlns:a16="http://schemas.microsoft.com/office/drawing/2014/main" xmlns="" id="{00000000-0008-0000-0000-0000B8000000}"/>
            </a:ext>
          </a:extLst>
        </xdr:cNvPr>
        <xdr:cNvSpPr>
          <a:spLocks noChangeArrowheads="1"/>
        </xdr:cNvSpPr>
      </xdr:nvSpPr>
      <xdr:spPr bwMode="auto">
        <a:xfrm>
          <a:off x="0" y="138893550"/>
          <a:ext cx="1905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1966</xdr:row>
      <xdr:rowOff>0</xdr:rowOff>
    </xdr:from>
    <xdr:to>
      <xdr:col>0</xdr:col>
      <xdr:colOff>190500</xdr:colOff>
      <xdr:row>1966</xdr:row>
      <xdr:rowOff>161925</xdr:rowOff>
    </xdr:to>
    <xdr:sp macro="" textlink="">
      <xdr:nvSpPr>
        <xdr:cNvPr id="89" name="Rectangle 6">
          <a:extLst>
            <a:ext uri="{FF2B5EF4-FFF2-40B4-BE49-F238E27FC236}">
              <a16:creationId xmlns:a16="http://schemas.microsoft.com/office/drawing/2014/main" xmlns="" id="{00000000-0008-0000-0000-0000B9000000}"/>
            </a:ext>
          </a:extLst>
        </xdr:cNvPr>
        <xdr:cNvSpPr>
          <a:spLocks noChangeArrowheads="1"/>
        </xdr:cNvSpPr>
      </xdr:nvSpPr>
      <xdr:spPr bwMode="auto">
        <a:xfrm>
          <a:off x="0" y="138893550"/>
          <a:ext cx="1905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1966</xdr:row>
      <xdr:rowOff>0</xdr:rowOff>
    </xdr:from>
    <xdr:to>
      <xdr:col>0</xdr:col>
      <xdr:colOff>190500</xdr:colOff>
      <xdr:row>1966</xdr:row>
      <xdr:rowOff>161925</xdr:rowOff>
    </xdr:to>
    <xdr:sp macro="" textlink="">
      <xdr:nvSpPr>
        <xdr:cNvPr id="90" name="Rectangle 6">
          <a:extLst>
            <a:ext uri="{FF2B5EF4-FFF2-40B4-BE49-F238E27FC236}">
              <a16:creationId xmlns:a16="http://schemas.microsoft.com/office/drawing/2014/main" xmlns="" id="{00000000-0008-0000-0000-0000BA000000}"/>
            </a:ext>
          </a:extLst>
        </xdr:cNvPr>
        <xdr:cNvSpPr>
          <a:spLocks noChangeArrowheads="1"/>
        </xdr:cNvSpPr>
      </xdr:nvSpPr>
      <xdr:spPr bwMode="auto">
        <a:xfrm>
          <a:off x="0" y="138893550"/>
          <a:ext cx="1905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1966</xdr:row>
      <xdr:rowOff>0</xdr:rowOff>
    </xdr:from>
    <xdr:to>
      <xdr:col>0</xdr:col>
      <xdr:colOff>190500</xdr:colOff>
      <xdr:row>1966</xdr:row>
      <xdr:rowOff>161925</xdr:rowOff>
    </xdr:to>
    <xdr:sp macro="" textlink="">
      <xdr:nvSpPr>
        <xdr:cNvPr id="91" name="Rectangle 6">
          <a:extLst>
            <a:ext uri="{FF2B5EF4-FFF2-40B4-BE49-F238E27FC236}">
              <a16:creationId xmlns:a16="http://schemas.microsoft.com/office/drawing/2014/main" xmlns="" id="{00000000-0008-0000-0000-0000BB000000}"/>
            </a:ext>
          </a:extLst>
        </xdr:cNvPr>
        <xdr:cNvSpPr>
          <a:spLocks noChangeArrowheads="1"/>
        </xdr:cNvSpPr>
      </xdr:nvSpPr>
      <xdr:spPr bwMode="auto">
        <a:xfrm>
          <a:off x="0" y="138893550"/>
          <a:ext cx="1905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1966</xdr:row>
      <xdr:rowOff>0</xdr:rowOff>
    </xdr:from>
    <xdr:to>
      <xdr:col>0</xdr:col>
      <xdr:colOff>190500</xdr:colOff>
      <xdr:row>1966</xdr:row>
      <xdr:rowOff>161925</xdr:rowOff>
    </xdr:to>
    <xdr:sp macro="" textlink="">
      <xdr:nvSpPr>
        <xdr:cNvPr id="92" name="Rectangle 6">
          <a:extLst>
            <a:ext uri="{FF2B5EF4-FFF2-40B4-BE49-F238E27FC236}">
              <a16:creationId xmlns:a16="http://schemas.microsoft.com/office/drawing/2014/main" xmlns="" id="{00000000-0008-0000-0000-0000BC000000}"/>
            </a:ext>
          </a:extLst>
        </xdr:cNvPr>
        <xdr:cNvSpPr>
          <a:spLocks noChangeArrowheads="1"/>
        </xdr:cNvSpPr>
      </xdr:nvSpPr>
      <xdr:spPr bwMode="auto">
        <a:xfrm>
          <a:off x="0" y="138893550"/>
          <a:ext cx="1905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1966</xdr:row>
      <xdr:rowOff>0</xdr:rowOff>
    </xdr:from>
    <xdr:to>
      <xdr:col>0</xdr:col>
      <xdr:colOff>190500</xdr:colOff>
      <xdr:row>1966</xdr:row>
      <xdr:rowOff>161925</xdr:rowOff>
    </xdr:to>
    <xdr:sp macro="" textlink="">
      <xdr:nvSpPr>
        <xdr:cNvPr id="93" name="Rectangle 6">
          <a:extLst>
            <a:ext uri="{FF2B5EF4-FFF2-40B4-BE49-F238E27FC236}">
              <a16:creationId xmlns:a16="http://schemas.microsoft.com/office/drawing/2014/main" xmlns="" id="{00000000-0008-0000-0000-0000BD000000}"/>
            </a:ext>
          </a:extLst>
        </xdr:cNvPr>
        <xdr:cNvSpPr>
          <a:spLocks noChangeArrowheads="1"/>
        </xdr:cNvSpPr>
      </xdr:nvSpPr>
      <xdr:spPr bwMode="auto">
        <a:xfrm>
          <a:off x="0" y="138893550"/>
          <a:ext cx="1905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1966</xdr:row>
      <xdr:rowOff>0</xdr:rowOff>
    </xdr:from>
    <xdr:to>
      <xdr:col>0</xdr:col>
      <xdr:colOff>190500</xdr:colOff>
      <xdr:row>1966</xdr:row>
      <xdr:rowOff>161925</xdr:rowOff>
    </xdr:to>
    <xdr:sp macro="" textlink="">
      <xdr:nvSpPr>
        <xdr:cNvPr id="94" name="Rectangle 6">
          <a:extLst>
            <a:ext uri="{FF2B5EF4-FFF2-40B4-BE49-F238E27FC236}">
              <a16:creationId xmlns:a16="http://schemas.microsoft.com/office/drawing/2014/main" xmlns="" id="{00000000-0008-0000-0000-0000BE000000}"/>
            </a:ext>
          </a:extLst>
        </xdr:cNvPr>
        <xdr:cNvSpPr>
          <a:spLocks noChangeArrowheads="1"/>
        </xdr:cNvSpPr>
      </xdr:nvSpPr>
      <xdr:spPr bwMode="auto">
        <a:xfrm>
          <a:off x="0" y="138893550"/>
          <a:ext cx="1905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1966</xdr:row>
      <xdr:rowOff>0</xdr:rowOff>
    </xdr:from>
    <xdr:to>
      <xdr:col>0</xdr:col>
      <xdr:colOff>190500</xdr:colOff>
      <xdr:row>1966</xdr:row>
      <xdr:rowOff>161925</xdr:rowOff>
    </xdr:to>
    <xdr:sp macro="" textlink="">
      <xdr:nvSpPr>
        <xdr:cNvPr id="95" name="Rectangle 6">
          <a:extLst>
            <a:ext uri="{FF2B5EF4-FFF2-40B4-BE49-F238E27FC236}">
              <a16:creationId xmlns:a16="http://schemas.microsoft.com/office/drawing/2014/main" xmlns="" id="{00000000-0008-0000-0000-0000BF000000}"/>
            </a:ext>
          </a:extLst>
        </xdr:cNvPr>
        <xdr:cNvSpPr>
          <a:spLocks noChangeArrowheads="1"/>
        </xdr:cNvSpPr>
      </xdr:nvSpPr>
      <xdr:spPr bwMode="auto">
        <a:xfrm>
          <a:off x="0" y="138893550"/>
          <a:ext cx="1905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1966</xdr:row>
      <xdr:rowOff>0</xdr:rowOff>
    </xdr:from>
    <xdr:to>
      <xdr:col>0</xdr:col>
      <xdr:colOff>190500</xdr:colOff>
      <xdr:row>1966</xdr:row>
      <xdr:rowOff>161925</xdr:rowOff>
    </xdr:to>
    <xdr:sp macro="" textlink="">
      <xdr:nvSpPr>
        <xdr:cNvPr id="96" name="Rectangle 6">
          <a:extLst>
            <a:ext uri="{FF2B5EF4-FFF2-40B4-BE49-F238E27FC236}">
              <a16:creationId xmlns:a16="http://schemas.microsoft.com/office/drawing/2014/main" xmlns="" id="{00000000-0008-0000-0000-0000C0000000}"/>
            </a:ext>
          </a:extLst>
        </xdr:cNvPr>
        <xdr:cNvSpPr>
          <a:spLocks noChangeArrowheads="1"/>
        </xdr:cNvSpPr>
      </xdr:nvSpPr>
      <xdr:spPr bwMode="auto">
        <a:xfrm>
          <a:off x="0" y="138893550"/>
          <a:ext cx="1905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1966</xdr:row>
      <xdr:rowOff>0</xdr:rowOff>
    </xdr:from>
    <xdr:to>
      <xdr:col>0</xdr:col>
      <xdr:colOff>190500</xdr:colOff>
      <xdr:row>1966</xdr:row>
      <xdr:rowOff>161925</xdr:rowOff>
    </xdr:to>
    <xdr:sp macro="" textlink="">
      <xdr:nvSpPr>
        <xdr:cNvPr id="97" name="Rectangle 6">
          <a:extLst>
            <a:ext uri="{FF2B5EF4-FFF2-40B4-BE49-F238E27FC236}">
              <a16:creationId xmlns:a16="http://schemas.microsoft.com/office/drawing/2014/main" xmlns="" id="{00000000-0008-0000-0000-0000C1000000}"/>
            </a:ext>
          </a:extLst>
        </xdr:cNvPr>
        <xdr:cNvSpPr>
          <a:spLocks noChangeArrowheads="1"/>
        </xdr:cNvSpPr>
      </xdr:nvSpPr>
      <xdr:spPr bwMode="auto">
        <a:xfrm>
          <a:off x="0" y="138893550"/>
          <a:ext cx="1905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1966</xdr:row>
      <xdr:rowOff>0</xdr:rowOff>
    </xdr:from>
    <xdr:to>
      <xdr:col>0</xdr:col>
      <xdr:colOff>190500</xdr:colOff>
      <xdr:row>1966</xdr:row>
      <xdr:rowOff>85725</xdr:rowOff>
    </xdr:to>
    <xdr:sp macro="" textlink="">
      <xdr:nvSpPr>
        <xdr:cNvPr id="98" name="Rectangle 6">
          <a:extLst>
            <a:ext uri="{FF2B5EF4-FFF2-40B4-BE49-F238E27FC236}">
              <a16:creationId xmlns:a16="http://schemas.microsoft.com/office/drawing/2014/main" xmlns="" id="{00000000-0008-0000-0000-0000C2000000}"/>
            </a:ext>
          </a:extLst>
        </xdr:cNvPr>
        <xdr:cNvSpPr>
          <a:spLocks noChangeArrowheads="1"/>
        </xdr:cNvSpPr>
      </xdr:nvSpPr>
      <xdr:spPr bwMode="auto">
        <a:xfrm>
          <a:off x="0" y="138893550"/>
          <a:ext cx="1905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1966</xdr:row>
      <xdr:rowOff>0</xdr:rowOff>
    </xdr:from>
    <xdr:to>
      <xdr:col>0</xdr:col>
      <xdr:colOff>190500</xdr:colOff>
      <xdr:row>1966</xdr:row>
      <xdr:rowOff>161925</xdr:rowOff>
    </xdr:to>
    <xdr:sp macro="" textlink="">
      <xdr:nvSpPr>
        <xdr:cNvPr id="99" name="Rectangle 6">
          <a:extLst>
            <a:ext uri="{FF2B5EF4-FFF2-40B4-BE49-F238E27FC236}">
              <a16:creationId xmlns:a16="http://schemas.microsoft.com/office/drawing/2014/main" xmlns="" id="{00000000-0008-0000-0000-0000C3000000}"/>
            </a:ext>
          </a:extLst>
        </xdr:cNvPr>
        <xdr:cNvSpPr>
          <a:spLocks noChangeArrowheads="1"/>
        </xdr:cNvSpPr>
      </xdr:nvSpPr>
      <xdr:spPr bwMode="auto">
        <a:xfrm>
          <a:off x="0" y="138893550"/>
          <a:ext cx="1905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1966</xdr:row>
      <xdr:rowOff>0</xdr:rowOff>
    </xdr:from>
    <xdr:to>
      <xdr:col>0</xdr:col>
      <xdr:colOff>190500</xdr:colOff>
      <xdr:row>1966</xdr:row>
      <xdr:rowOff>161925</xdr:rowOff>
    </xdr:to>
    <xdr:sp macro="" textlink="">
      <xdr:nvSpPr>
        <xdr:cNvPr id="100" name="Rectangle 6">
          <a:extLst>
            <a:ext uri="{FF2B5EF4-FFF2-40B4-BE49-F238E27FC236}">
              <a16:creationId xmlns:a16="http://schemas.microsoft.com/office/drawing/2014/main" xmlns="" id="{00000000-0008-0000-0000-0000C4000000}"/>
            </a:ext>
          </a:extLst>
        </xdr:cNvPr>
        <xdr:cNvSpPr>
          <a:spLocks noChangeArrowheads="1"/>
        </xdr:cNvSpPr>
      </xdr:nvSpPr>
      <xdr:spPr bwMode="auto">
        <a:xfrm>
          <a:off x="0" y="138893550"/>
          <a:ext cx="1905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1966</xdr:row>
      <xdr:rowOff>0</xdr:rowOff>
    </xdr:from>
    <xdr:to>
      <xdr:col>0</xdr:col>
      <xdr:colOff>190500</xdr:colOff>
      <xdr:row>1966</xdr:row>
      <xdr:rowOff>161925</xdr:rowOff>
    </xdr:to>
    <xdr:sp macro="" textlink="">
      <xdr:nvSpPr>
        <xdr:cNvPr id="101" name="Rectangle 6">
          <a:extLst>
            <a:ext uri="{FF2B5EF4-FFF2-40B4-BE49-F238E27FC236}">
              <a16:creationId xmlns:a16="http://schemas.microsoft.com/office/drawing/2014/main" xmlns="" id="{00000000-0008-0000-0000-0000C5000000}"/>
            </a:ext>
          </a:extLst>
        </xdr:cNvPr>
        <xdr:cNvSpPr>
          <a:spLocks noChangeArrowheads="1"/>
        </xdr:cNvSpPr>
      </xdr:nvSpPr>
      <xdr:spPr bwMode="auto">
        <a:xfrm>
          <a:off x="0" y="138893550"/>
          <a:ext cx="1905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1966</xdr:row>
      <xdr:rowOff>0</xdr:rowOff>
    </xdr:from>
    <xdr:to>
      <xdr:col>0</xdr:col>
      <xdr:colOff>190500</xdr:colOff>
      <xdr:row>1966</xdr:row>
      <xdr:rowOff>161925</xdr:rowOff>
    </xdr:to>
    <xdr:sp macro="" textlink="">
      <xdr:nvSpPr>
        <xdr:cNvPr id="102" name="Rectangle 6">
          <a:extLst>
            <a:ext uri="{FF2B5EF4-FFF2-40B4-BE49-F238E27FC236}">
              <a16:creationId xmlns:a16="http://schemas.microsoft.com/office/drawing/2014/main" xmlns="" id="{00000000-0008-0000-0000-0000C6000000}"/>
            </a:ext>
          </a:extLst>
        </xdr:cNvPr>
        <xdr:cNvSpPr>
          <a:spLocks noChangeArrowheads="1"/>
        </xdr:cNvSpPr>
      </xdr:nvSpPr>
      <xdr:spPr bwMode="auto">
        <a:xfrm>
          <a:off x="0" y="138893550"/>
          <a:ext cx="1905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1966</xdr:row>
      <xdr:rowOff>0</xdr:rowOff>
    </xdr:from>
    <xdr:to>
      <xdr:col>0</xdr:col>
      <xdr:colOff>190500</xdr:colOff>
      <xdr:row>1966</xdr:row>
      <xdr:rowOff>85725</xdr:rowOff>
    </xdr:to>
    <xdr:sp macro="" textlink="">
      <xdr:nvSpPr>
        <xdr:cNvPr id="103" name="Rectangle 6">
          <a:extLst>
            <a:ext uri="{FF2B5EF4-FFF2-40B4-BE49-F238E27FC236}">
              <a16:creationId xmlns:a16="http://schemas.microsoft.com/office/drawing/2014/main" xmlns="" id="{00000000-0008-0000-0000-0000C7000000}"/>
            </a:ext>
          </a:extLst>
        </xdr:cNvPr>
        <xdr:cNvSpPr>
          <a:spLocks noChangeArrowheads="1"/>
        </xdr:cNvSpPr>
      </xdr:nvSpPr>
      <xdr:spPr bwMode="auto">
        <a:xfrm>
          <a:off x="0" y="138893550"/>
          <a:ext cx="1905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1966</xdr:row>
      <xdr:rowOff>0</xdr:rowOff>
    </xdr:from>
    <xdr:to>
      <xdr:col>0</xdr:col>
      <xdr:colOff>190500</xdr:colOff>
      <xdr:row>1966</xdr:row>
      <xdr:rowOff>161925</xdr:rowOff>
    </xdr:to>
    <xdr:sp macro="" textlink="">
      <xdr:nvSpPr>
        <xdr:cNvPr id="104" name="Rectangle 6">
          <a:extLst>
            <a:ext uri="{FF2B5EF4-FFF2-40B4-BE49-F238E27FC236}">
              <a16:creationId xmlns:a16="http://schemas.microsoft.com/office/drawing/2014/main" xmlns="" id="{00000000-0008-0000-0000-0000C8000000}"/>
            </a:ext>
          </a:extLst>
        </xdr:cNvPr>
        <xdr:cNvSpPr>
          <a:spLocks noChangeArrowheads="1"/>
        </xdr:cNvSpPr>
      </xdr:nvSpPr>
      <xdr:spPr bwMode="auto">
        <a:xfrm>
          <a:off x="0" y="138893550"/>
          <a:ext cx="1905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1966</xdr:row>
      <xdr:rowOff>0</xdr:rowOff>
    </xdr:from>
    <xdr:to>
      <xdr:col>0</xdr:col>
      <xdr:colOff>190500</xdr:colOff>
      <xdr:row>1966</xdr:row>
      <xdr:rowOff>161925</xdr:rowOff>
    </xdr:to>
    <xdr:sp macro="" textlink="">
      <xdr:nvSpPr>
        <xdr:cNvPr id="105" name="Rectangle 6">
          <a:extLst>
            <a:ext uri="{FF2B5EF4-FFF2-40B4-BE49-F238E27FC236}">
              <a16:creationId xmlns:a16="http://schemas.microsoft.com/office/drawing/2014/main" xmlns="" id="{00000000-0008-0000-0000-0000C9000000}"/>
            </a:ext>
          </a:extLst>
        </xdr:cNvPr>
        <xdr:cNvSpPr>
          <a:spLocks noChangeArrowheads="1"/>
        </xdr:cNvSpPr>
      </xdr:nvSpPr>
      <xdr:spPr bwMode="auto">
        <a:xfrm>
          <a:off x="0" y="138893550"/>
          <a:ext cx="1905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1966</xdr:row>
      <xdr:rowOff>0</xdr:rowOff>
    </xdr:from>
    <xdr:to>
      <xdr:col>0</xdr:col>
      <xdr:colOff>190500</xdr:colOff>
      <xdr:row>1966</xdr:row>
      <xdr:rowOff>161925</xdr:rowOff>
    </xdr:to>
    <xdr:sp macro="" textlink="">
      <xdr:nvSpPr>
        <xdr:cNvPr id="106" name="Rectangle 6">
          <a:extLst>
            <a:ext uri="{FF2B5EF4-FFF2-40B4-BE49-F238E27FC236}">
              <a16:creationId xmlns:a16="http://schemas.microsoft.com/office/drawing/2014/main" xmlns="" id="{00000000-0008-0000-0000-0000CA000000}"/>
            </a:ext>
          </a:extLst>
        </xdr:cNvPr>
        <xdr:cNvSpPr>
          <a:spLocks noChangeArrowheads="1"/>
        </xdr:cNvSpPr>
      </xdr:nvSpPr>
      <xdr:spPr bwMode="auto">
        <a:xfrm>
          <a:off x="0" y="138893550"/>
          <a:ext cx="1905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1966</xdr:row>
      <xdr:rowOff>0</xdr:rowOff>
    </xdr:from>
    <xdr:to>
      <xdr:col>0</xdr:col>
      <xdr:colOff>190500</xdr:colOff>
      <xdr:row>1966</xdr:row>
      <xdr:rowOff>161925</xdr:rowOff>
    </xdr:to>
    <xdr:sp macro="" textlink="">
      <xdr:nvSpPr>
        <xdr:cNvPr id="107" name="Rectangle 6">
          <a:extLst>
            <a:ext uri="{FF2B5EF4-FFF2-40B4-BE49-F238E27FC236}">
              <a16:creationId xmlns:a16="http://schemas.microsoft.com/office/drawing/2014/main" xmlns="" id="{00000000-0008-0000-0000-0000CB000000}"/>
            </a:ext>
          </a:extLst>
        </xdr:cNvPr>
        <xdr:cNvSpPr>
          <a:spLocks noChangeArrowheads="1"/>
        </xdr:cNvSpPr>
      </xdr:nvSpPr>
      <xdr:spPr bwMode="auto">
        <a:xfrm>
          <a:off x="0" y="138893550"/>
          <a:ext cx="1905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1966</xdr:row>
      <xdr:rowOff>0</xdr:rowOff>
    </xdr:from>
    <xdr:to>
      <xdr:col>0</xdr:col>
      <xdr:colOff>190500</xdr:colOff>
      <xdr:row>1966</xdr:row>
      <xdr:rowOff>161925</xdr:rowOff>
    </xdr:to>
    <xdr:sp macro="" textlink="">
      <xdr:nvSpPr>
        <xdr:cNvPr id="108" name="Rectangle 6">
          <a:extLst>
            <a:ext uri="{FF2B5EF4-FFF2-40B4-BE49-F238E27FC236}">
              <a16:creationId xmlns:a16="http://schemas.microsoft.com/office/drawing/2014/main" xmlns="" id="{00000000-0008-0000-0000-0000CC000000}"/>
            </a:ext>
          </a:extLst>
        </xdr:cNvPr>
        <xdr:cNvSpPr>
          <a:spLocks noChangeArrowheads="1"/>
        </xdr:cNvSpPr>
      </xdr:nvSpPr>
      <xdr:spPr bwMode="auto">
        <a:xfrm>
          <a:off x="0" y="138893550"/>
          <a:ext cx="1905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1966</xdr:row>
      <xdr:rowOff>0</xdr:rowOff>
    </xdr:from>
    <xdr:to>
      <xdr:col>0</xdr:col>
      <xdr:colOff>190500</xdr:colOff>
      <xdr:row>1966</xdr:row>
      <xdr:rowOff>161925</xdr:rowOff>
    </xdr:to>
    <xdr:sp macro="" textlink="">
      <xdr:nvSpPr>
        <xdr:cNvPr id="109" name="Rectangle 6">
          <a:extLst>
            <a:ext uri="{FF2B5EF4-FFF2-40B4-BE49-F238E27FC236}">
              <a16:creationId xmlns:a16="http://schemas.microsoft.com/office/drawing/2014/main" xmlns="" id="{00000000-0008-0000-0000-0000CD000000}"/>
            </a:ext>
          </a:extLst>
        </xdr:cNvPr>
        <xdr:cNvSpPr>
          <a:spLocks noChangeArrowheads="1"/>
        </xdr:cNvSpPr>
      </xdr:nvSpPr>
      <xdr:spPr bwMode="auto">
        <a:xfrm>
          <a:off x="0" y="138893550"/>
          <a:ext cx="1905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1966</xdr:row>
      <xdr:rowOff>0</xdr:rowOff>
    </xdr:from>
    <xdr:to>
      <xdr:col>0</xdr:col>
      <xdr:colOff>190500</xdr:colOff>
      <xdr:row>1966</xdr:row>
      <xdr:rowOff>161925</xdr:rowOff>
    </xdr:to>
    <xdr:sp macro="" textlink="">
      <xdr:nvSpPr>
        <xdr:cNvPr id="110" name="Rectangle 6">
          <a:extLst>
            <a:ext uri="{FF2B5EF4-FFF2-40B4-BE49-F238E27FC236}">
              <a16:creationId xmlns:a16="http://schemas.microsoft.com/office/drawing/2014/main" xmlns="" id="{00000000-0008-0000-0000-0000CE000000}"/>
            </a:ext>
          </a:extLst>
        </xdr:cNvPr>
        <xdr:cNvSpPr>
          <a:spLocks noChangeArrowheads="1"/>
        </xdr:cNvSpPr>
      </xdr:nvSpPr>
      <xdr:spPr bwMode="auto">
        <a:xfrm>
          <a:off x="0" y="138893550"/>
          <a:ext cx="1905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1966</xdr:row>
      <xdr:rowOff>0</xdr:rowOff>
    </xdr:from>
    <xdr:to>
      <xdr:col>0</xdr:col>
      <xdr:colOff>190500</xdr:colOff>
      <xdr:row>1966</xdr:row>
      <xdr:rowOff>161925</xdr:rowOff>
    </xdr:to>
    <xdr:sp macro="" textlink="">
      <xdr:nvSpPr>
        <xdr:cNvPr id="111" name="Rectangle 6">
          <a:extLst>
            <a:ext uri="{FF2B5EF4-FFF2-40B4-BE49-F238E27FC236}">
              <a16:creationId xmlns:a16="http://schemas.microsoft.com/office/drawing/2014/main" xmlns="" id="{00000000-0008-0000-0000-0000CF000000}"/>
            </a:ext>
          </a:extLst>
        </xdr:cNvPr>
        <xdr:cNvSpPr>
          <a:spLocks noChangeArrowheads="1"/>
        </xdr:cNvSpPr>
      </xdr:nvSpPr>
      <xdr:spPr bwMode="auto">
        <a:xfrm>
          <a:off x="0" y="138893550"/>
          <a:ext cx="1905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1966</xdr:row>
      <xdr:rowOff>0</xdr:rowOff>
    </xdr:from>
    <xdr:to>
      <xdr:col>0</xdr:col>
      <xdr:colOff>190500</xdr:colOff>
      <xdr:row>1966</xdr:row>
      <xdr:rowOff>161925</xdr:rowOff>
    </xdr:to>
    <xdr:sp macro="" textlink="">
      <xdr:nvSpPr>
        <xdr:cNvPr id="112" name="Rectangle 6">
          <a:extLst>
            <a:ext uri="{FF2B5EF4-FFF2-40B4-BE49-F238E27FC236}">
              <a16:creationId xmlns:a16="http://schemas.microsoft.com/office/drawing/2014/main" xmlns="" id="{00000000-0008-0000-0000-0000D0000000}"/>
            </a:ext>
          </a:extLst>
        </xdr:cNvPr>
        <xdr:cNvSpPr>
          <a:spLocks noChangeArrowheads="1"/>
        </xdr:cNvSpPr>
      </xdr:nvSpPr>
      <xdr:spPr bwMode="auto">
        <a:xfrm>
          <a:off x="0" y="138893550"/>
          <a:ext cx="1905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1966</xdr:row>
      <xdr:rowOff>0</xdr:rowOff>
    </xdr:from>
    <xdr:to>
      <xdr:col>0</xdr:col>
      <xdr:colOff>190500</xdr:colOff>
      <xdr:row>1966</xdr:row>
      <xdr:rowOff>161925</xdr:rowOff>
    </xdr:to>
    <xdr:sp macro="" textlink="">
      <xdr:nvSpPr>
        <xdr:cNvPr id="113" name="Rectangle 6">
          <a:extLst>
            <a:ext uri="{FF2B5EF4-FFF2-40B4-BE49-F238E27FC236}">
              <a16:creationId xmlns:a16="http://schemas.microsoft.com/office/drawing/2014/main" xmlns="" id="{00000000-0008-0000-0000-0000D1000000}"/>
            </a:ext>
          </a:extLst>
        </xdr:cNvPr>
        <xdr:cNvSpPr>
          <a:spLocks noChangeArrowheads="1"/>
        </xdr:cNvSpPr>
      </xdr:nvSpPr>
      <xdr:spPr bwMode="auto">
        <a:xfrm>
          <a:off x="0" y="138893550"/>
          <a:ext cx="1905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1966</xdr:row>
      <xdr:rowOff>0</xdr:rowOff>
    </xdr:from>
    <xdr:to>
      <xdr:col>0</xdr:col>
      <xdr:colOff>190500</xdr:colOff>
      <xdr:row>1966</xdr:row>
      <xdr:rowOff>161925</xdr:rowOff>
    </xdr:to>
    <xdr:sp macro="" textlink="">
      <xdr:nvSpPr>
        <xdr:cNvPr id="114" name="Rectangle 6">
          <a:extLst>
            <a:ext uri="{FF2B5EF4-FFF2-40B4-BE49-F238E27FC236}">
              <a16:creationId xmlns:a16="http://schemas.microsoft.com/office/drawing/2014/main" xmlns="" id="{00000000-0008-0000-0000-0000D2000000}"/>
            </a:ext>
          </a:extLst>
        </xdr:cNvPr>
        <xdr:cNvSpPr>
          <a:spLocks noChangeArrowheads="1"/>
        </xdr:cNvSpPr>
      </xdr:nvSpPr>
      <xdr:spPr bwMode="auto">
        <a:xfrm>
          <a:off x="0" y="138893550"/>
          <a:ext cx="1905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1966</xdr:row>
      <xdr:rowOff>0</xdr:rowOff>
    </xdr:from>
    <xdr:to>
      <xdr:col>0</xdr:col>
      <xdr:colOff>190500</xdr:colOff>
      <xdr:row>1966</xdr:row>
      <xdr:rowOff>161925</xdr:rowOff>
    </xdr:to>
    <xdr:sp macro="" textlink="">
      <xdr:nvSpPr>
        <xdr:cNvPr id="115" name="Rectangle 6">
          <a:extLst>
            <a:ext uri="{FF2B5EF4-FFF2-40B4-BE49-F238E27FC236}">
              <a16:creationId xmlns:a16="http://schemas.microsoft.com/office/drawing/2014/main" xmlns="" id="{00000000-0008-0000-0000-0000D3000000}"/>
            </a:ext>
          </a:extLst>
        </xdr:cNvPr>
        <xdr:cNvSpPr>
          <a:spLocks noChangeArrowheads="1"/>
        </xdr:cNvSpPr>
      </xdr:nvSpPr>
      <xdr:spPr bwMode="auto">
        <a:xfrm>
          <a:off x="0" y="138893550"/>
          <a:ext cx="1905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1966</xdr:row>
      <xdr:rowOff>0</xdr:rowOff>
    </xdr:from>
    <xdr:to>
      <xdr:col>0</xdr:col>
      <xdr:colOff>190500</xdr:colOff>
      <xdr:row>1966</xdr:row>
      <xdr:rowOff>161925</xdr:rowOff>
    </xdr:to>
    <xdr:sp macro="" textlink="">
      <xdr:nvSpPr>
        <xdr:cNvPr id="116" name="Rectangle 6">
          <a:extLst>
            <a:ext uri="{FF2B5EF4-FFF2-40B4-BE49-F238E27FC236}">
              <a16:creationId xmlns:a16="http://schemas.microsoft.com/office/drawing/2014/main" xmlns="" id="{00000000-0008-0000-0000-0000D4000000}"/>
            </a:ext>
          </a:extLst>
        </xdr:cNvPr>
        <xdr:cNvSpPr>
          <a:spLocks noChangeArrowheads="1"/>
        </xdr:cNvSpPr>
      </xdr:nvSpPr>
      <xdr:spPr bwMode="auto">
        <a:xfrm>
          <a:off x="0" y="138893550"/>
          <a:ext cx="1905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1966</xdr:row>
      <xdr:rowOff>0</xdr:rowOff>
    </xdr:from>
    <xdr:to>
      <xdr:col>0</xdr:col>
      <xdr:colOff>190500</xdr:colOff>
      <xdr:row>1966</xdr:row>
      <xdr:rowOff>161925</xdr:rowOff>
    </xdr:to>
    <xdr:sp macro="" textlink="">
      <xdr:nvSpPr>
        <xdr:cNvPr id="117" name="Rectangle 6">
          <a:extLst>
            <a:ext uri="{FF2B5EF4-FFF2-40B4-BE49-F238E27FC236}">
              <a16:creationId xmlns:a16="http://schemas.microsoft.com/office/drawing/2014/main" xmlns="" id="{00000000-0008-0000-0000-0000D5000000}"/>
            </a:ext>
          </a:extLst>
        </xdr:cNvPr>
        <xdr:cNvSpPr>
          <a:spLocks noChangeArrowheads="1"/>
        </xdr:cNvSpPr>
      </xdr:nvSpPr>
      <xdr:spPr bwMode="auto">
        <a:xfrm>
          <a:off x="0" y="138893550"/>
          <a:ext cx="1905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0</xdr:col>
      <xdr:colOff>0</xdr:colOff>
      <xdr:row>1967</xdr:row>
      <xdr:rowOff>428625</xdr:rowOff>
    </xdr:from>
    <xdr:ext cx="189035" cy="171450"/>
    <xdr:sp macro="" textlink="">
      <xdr:nvSpPr>
        <xdr:cNvPr id="118" name="Rectangle 6">
          <a:extLst>
            <a:ext uri="{FF2B5EF4-FFF2-40B4-BE49-F238E27FC236}">
              <a16:creationId xmlns:a16="http://schemas.microsoft.com/office/drawing/2014/main" xmlns="" id="{00000000-0008-0000-0000-0000D6000000}"/>
            </a:ext>
          </a:extLst>
        </xdr:cNvPr>
        <xdr:cNvSpPr>
          <a:spLocks noChangeArrowheads="1"/>
        </xdr:cNvSpPr>
      </xdr:nvSpPr>
      <xdr:spPr bwMode="auto">
        <a:xfrm>
          <a:off x="0" y="139693650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1967</xdr:row>
      <xdr:rowOff>409575</xdr:rowOff>
    </xdr:from>
    <xdr:ext cx="189035" cy="323850"/>
    <xdr:sp macro="" textlink="">
      <xdr:nvSpPr>
        <xdr:cNvPr id="119" name="Rectangle 6">
          <a:extLst>
            <a:ext uri="{FF2B5EF4-FFF2-40B4-BE49-F238E27FC236}">
              <a16:creationId xmlns:a16="http://schemas.microsoft.com/office/drawing/2014/main" xmlns="" id="{00000000-0008-0000-0000-0000D7000000}"/>
            </a:ext>
          </a:extLst>
        </xdr:cNvPr>
        <xdr:cNvSpPr>
          <a:spLocks noChangeArrowheads="1"/>
        </xdr:cNvSpPr>
      </xdr:nvSpPr>
      <xdr:spPr bwMode="auto">
        <a:xfrm>
          <a:off x="0" y="139693650"/>
          <a:ext cx="18903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1967</xdr:row>
      <xdr:rowOff>428625</xdr:rowOff>
    </xdr:from>
    <xdr:ext cx="189035" cy="85725"/>
    <xdr:sp macro="" textlink="">
      <xdr:nvSpPr>
        <xdr:cNvPr id="120" name="Rectangle 6">
          <a:extLst>
            <a:ext uri="{FF2B5EF4-FFF2-40B4-BE49-F238E27FC236}">
              <a16:creationId xmlns:a16="http://schemas.microsoft.com/office/drawing/2014/main" xmlns="" id="{00000000-0008-0000-0000-0000D8000000}"/>
            </a:ext>
          </a:extLst>
        </xdr:cNvPr>
        <xdr:cNvSpPr>
          <a:spLocks noChangeArrowheads="1"/>
        </xdr:cNvSpPr>
      </xdr:nvSpPr>
      <xdr:spPr bwMode="auto">
        <a:xfrm>
          <a:off x="0" y="139693650"/>
          <a:ext cx="18903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1967</xdr:row>
      <xdr:rowOff>428625</xdr:rowOff>
    </xdr:from>
    <xdr:ext cx="189035" cy="85725"/>
    <xdr:sp macro="" textlink="">
      <xdr:nvSpPr>
        <xdr:cNvPr id="121" name="Rectangle 6">
          <a:extLst>
            <a:ext uri="{FF2B5EF4-FFF2-40B4-BE49-F238E27FC236}">
              <a16:creationId xmlns:a16="http://schemas.microsoft.com/office/drawing/2014/main" xmlns="" id="{00000000-0008-0000-0000-0000D9000000}"/>
            </a:ext>
          </a:extLst>
        </xdr:cNvPr>
        <xdr:cNvSpPr>
          <a:spLocks noChangeArrowheads="1"/>
        </xdr:cNvSpPr>
      </xdr:nvSpPr>
      <xdr:spPr bwMode="auto">
        <a:xfrm>
          <a:off x="0" y="139693650"/>
          <a:ext cx="18903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1967</xdr:row>
      <xdr:rowOff>428625</xdr:rowOff>
    </xdr:from>
    <xdr:ext cx="189035" cy="171450"/>
    <xdr:sp macro="" textlink="">
      <xdr:nvSpPr>
        <xdr:cNvPr id="122" name="Rectangle 6">
          <a:extLst>
            <a:ext uri="{FF2B5EF4-FFF2-40B4-BE49-F238E27FC236}">
              <a16:creationId xmlns:a16="http://schemas.microsoft.com/office/drawing/2014/main" xmlns="" id="{00000000-0008-0000-0000-0000DA000000}"/>
            </a:ext>
          </a:extLst>
        </xdr:cNvPr>
        <xdr:cNvSpPr>
          <a:spLocks noChangeArrowheads="1"/>
        </xdr:cNvSpPr>
      </xdr:nvSpPr>
      <xdr:spPr bwMode="auto">
        <a:xfrm>
          <a:off x="0" y="139693650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1967</xdr:row>
      <xdr:rowOff>428625</xdr:rowOff>
    </xdr:from>
    <xdr:ext cx="189035" cy="323850"/>
    <xdr:sp macro="" textlink="">
      <xdr:nvSpPr>
        <xdr:cNvPr id="123" name="Rectangle 6">
          <a:extLst>
            <a:ext uri="{FF2B5EF4-FFF2-40B4-BE49-F238E27FC236}">
              <a16:creationId xmlns:a16="http://schemas.microsoft.com/office/drawing/2014/main" xmlns="" id="{00000000-0008-0000-0000-0000DB000000}"/>
            </a:ext>
          </a:extLst>
        </xdr:cNvPr>
        <xdr:cNvSpPr>
          <a:spLocks noChangeArrowheads="1"/>
        </xdr:cNvSpPr>
      </xdr:nvSpPr>
      <xdr:spPr bwMode="auto">
        <a:xfrm>
          <a:off x="0" y="139693650"/>
          <a:ext cx="18903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1967</xdr:row>
      <xdr:rowOff>428625</xdr:rowOff>
    </xdr:from>
    <xdr:ext cx="189035" cy="171450"/>
    <xdr:sp macro="" textlink="">
      <xdr:nvSpPr>
        <xdr:cNvPr id="124" name="Rectangle 6">
          <a:extLst>
            <a:ext uri="{FF2B5EF4-FFF2-40B4-BE49-F238E27FC236}">
              <a16:creationId xmlns:a16="http://schemas.microsoft.com/office/drawing/2014/main" xmlns="" id="{00000000-0008-0000-0000-0000DC000000}"/>
            </a:ext>
          </a:extLst>
        </xdr:cNvPr>
        <xdr:cNvSpPr>
          <a:spLocks noChangeArrowheads="1"/>
        </xdr:cNvSpPr>
      </xdr:nvSpPr>
      <xdr:spPr bwMode="auto">
        <a:xfrm>
          <a:off x="0" y="139693650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1967</xdr:row>
      <xdr:rowOff>428625</xdr:rowOff>
    </xdr:from>
    <xdr:ext cx="189035" cy="171450"/>
    <xdr:sp macro="" textlink="">
      <xdr:nvSpPr>
        <xdr:cNvPr id="125" name="Rectangle 6">
          <a:extLst>
            <a:ext uri="{FF2B5EF4-FFF2-40B4-BE49-F238E27FC236}">
              <a16:creationId xmlns:a16="http://schemas.microsoft.com/office/drawing/2014/main" xmlns="" id="{00000000-0008-0000-0000-0000DD000000}"/>
            </a:ext>
          </a:extLst>
        </xdr:cNvPr>
        <xdr:cNvSpPr>
          <a:spLocks noChangeArrowheads="1"/>
        </xdr:cNvSpPr>
      </xdr:nvSpPr>
      <xdr:spPr bwMode="auto">
        <a:xfrm>
          <a:off x="0" y="139693650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1967</xdr:row>
      <xdr:rowOff>428625</xdr:rowOff>
    </xdr:from>
    <xdr:ext cx="189035" cy="171450"/>
    <xdr:sp macro="" textlink="">
      <xdr:nvSpPr>
        <xdr:cNvPr id="126" name="Rectangle 6">
          <a:extLst>
            <a:ext uri="{FF2B5EF4-FFF2-40B4-BE49-F238E27FC236}">
              <a16:creationId xmlns:a16="http://schemas.microsoft.com/office/drawing/2014/main" xmlns="" id="{00000000-0008-0000-0000-0000DE000000}"/>
            </a:ext>
          </a:extLst>
        </xdr:cNvPr>
        <xdr:cNvSpPr>
          <a:spLocks noChangeArrowheads="1"/>
        </xdr:cNvSpPr>
      </xdr:nvSpPr>
      <xdr:spPr bwMode="auto">
        <a:xfrm>
          <a:off x="0" y="139693650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1967</xdr:row>
      <xdr:rowOff>428625</xdr:rowOff>
    </xdr:from>
    <xdr:ext cx="189035" cy="323850"/>
    <xdr:sp macro="" textlink="">
      <xdr:nvSpPr>
        <xdr:cNvPr id="127" name="Rectangle 6">
          <a:extLst>
            <a:ext uri="{FF2B5EF4-FFF2-40B4-BE49-F238E27FC236}">
              <a16:creationId xmlns:a16="http://schemas.microsoft.com/office/drawing/2014/main" xmlns="" id="{00000000-0008-0000-0000-0000DF000000}"/>
            </a:ext>
          </a:extLst>
        </xdr:cNvPr>
        <xdr:cNvSpPr>
          <a:spLocks noChangeArrowheads="1"/>
        </xdr:cNvSpPr>
      </xdr:nvSpPr>
      <xdr:spPr bwMode="auto">
        <a:xfrm>
          <a:off x="0" y="139693650"/>
          <a:ext cx="18903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1967</xdr:row>
      <xdr:rowOff>428625</xdr:rowOff>
    </xdr:from>
    <xdr:ext cx="189035" cy="171450"/>
    <xdr:sp macro="" textlink="">
      <xdr:nvSpPr>
        <xdr:cNvPr id="128" name="Rectangle 6">
          <a:extLst>
            <a:ext uri="{FF2B5EF4-FFF2-40B4-BE49-F238E27FC236}">
              <a16:creationId xmlns:a16="http://schemas.microsoft.com/office/drawing/2014/main" xmlns="" id="{00000000-0008-0000-0000-0000E0000000}"/>
            </a:ext>
          </a:extLst>
        </xdr:cNvPr>
        <xdr:cNvSpPr>
          <a:spLocks noChangeArrowheads="1"/>
        </xdr:cNvSpPr>
      </xdr:nvSpPr>
      <xdr:spPr bwMode="auto">
        <a:xfrm>
          <a:off x="0" y="139693650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1967</xdr:row>
      <xdr:rowOff>428625</xdr:rowOff>
    </xdr:from>
    <xdr:ext cx="189035" cy="171450"/>
    <xdr:sp macro="" textlink="">
      <xdr:nvSpPr>
        <xdr:cNvPr id="129" name="Rectangle 6">
          <a:extLst>
            <a:ext uri="{FF2B5EF4-FFF2-40B4-BE49-F238E27FC236}">
              <a16:creationId xmlns:a16="http://schemas.microsoft.com/office/drawing/2014/main" xmlns="" id="{00000000-0008-0000-0000-0000E1000000}"/>
            </a:ext>
          </a:extLst>
        </xdr:cNvPr>
        <xdr:cNvSpPr>
          <a:spLocks noChangeArrowheads="1"/>
        </xdr:cNvSpPr>
      </xdr:nvSpPr>
      <xdr:spPr bwMode="auto">
        <a:xfrm>
          <a:off x="0" y="139693650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1967</xdr:row>
      <xdr:rowOff>428625</xdr:rowOff>
    </xdr:from>
    <xdr:ext cx="189035" cy="171450"/>
    <xdr:sp macro="" textlink="">
      <xdr:nvSpPr>
        <xdr:cNvPr id="130" name="Rectangle 6">
          <a:extLst>
            <a:ext uri="{FF2B5EF4-FFF2-40B4-BE49-F238E27FC236}">
              <a16:creationId xmlns:a16="http://schemas.microsoft.com/office/drawing/2014/main" xmlns="" id="{00000000-0008-0000-0000-0000E2000000}"/>
            </a:ext>
          </a:extLst>
        </xdr:cNvPr>
        <xdr:cNvSpPr>
          <a:spLocks noChangeArrowheads="1"/>
        </xdr:cNvSpPr>
      </xdr:nvSpPr>
      <xdr:spPr bwMode="auto">
        <a:xfrm>
          <a:off x="0" y="139693650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1967</xdr:row>
      <xdr:rowOff>428625</xdr:rowOff>
    </xdr:from>
    <xdr:ext cx="189035" cy="171450"/>
    <xdr:sp macro="" textlink="">
      <xdr:nvSpPr>
        <xdr:cNvPr id="131" name="Rectangle 6">
          <a:extLst>
            <a:ext uri="{FF2B5EF4-FFF2-40B4-BE49-F238E27FC236}">
              <a16:creationId xmlns:a16="http://schemas.microsoft.com/office/drawing/2014/main" xmlns="" id="{00000000-0008-0000-0000-0000E3000000}"/>
            </a:ext>
          </a:extLst>
        </xdr:cNvPr>
        <xdr:cNvSpPr>
          <a:spLocks noChangeArrowheads="1"/>
        </xdr:cNvSpPr>
      </xdr:nvSpPr>
      <xdr:spPr bwMode="auto">
        <a:xfrm>
          <a:off x="0" y="139693650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1967</xdr:row>
      <xdr:rowOff>428625</xdr:rowOff>
    </xdr:from>
    <xdr:ext cx="189035" cy="171450"/>
    <xdr:sp macro="" textlink="">
      <xdr:nvSpPr>
        <xdr:cNvPr id="132" name="Rectangle 6">
          <a:extLst>
            <a:ext uri="{FF2B5EF4-FFF2-40B4-BE49-F238E27FC236}">
              <a16:creationId xmlns:a16="http://schemas.microsoft.com/office/drawing/2014/main" xmlns="" id="{00000000-0008-0000-0000-0000E4000000}"/>
            </a:ext>
          </a:extLst>
        </xdr:cNvPr>
        <xdr:cNvSpPr>
          <a:spLocks noChangeArrowheads="1"/>
        </xdr:cNvSpPr>
      </xdr:nvSpPr>
      <xdr:spPr bwMode="auto">
        <a:xfrm>
          <a:off x="0" y="139693650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1967</xdr:row>
      <xdr:rowOff>428625</xdr:rowOff>
    </xdr:from>
    <xdr:ext cx="189035" cy="323850"/>
    <xdr:sp macro="" textlink="">
      <xdr:nvSpPr>
        <xdr:cNvPr id="133" name="Rectangle 6">
          <a:extLst>
            <a:ext uri="{FF2B5EF4-FFF2-40B4-BE49-F238E27FC236}">
              <a16:creationId xmlns:a16="http://schemas.microsoft.com/office/drawing/2014/main" xmlns="" id="{00000000-0008-0000-0000-0000E5000000}"/>
            </a:ext>
          </a:extLst>
        </xdr:cNvPr>
        <xdr:cNvSpPr>
          <a:spLocks noChangeArrowheads="1"/>
        </xdr:cNvSpPr>
      </xdr:nvSpPr>
      <xdr:spPr bwMode="auto">
        <a:xfrm>
          <a:off x="0" y="139693650"/>
          <a:ext cx="18903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1967</xdr:row>
      <xdr:rowOff>428625</xdr:rowOff>
    </xdr:from>
    <xdr:ext cx="189035" cy="171450"/>
    <xdr:sp macro="" textlink="">
      <xdr:nvSpPr>
        <xdr:cNvPr id="134" name="Rectangle 6">
          <a:extLst>
            <a:ext uri="{FF2B5EF4-FFF2-40B4-BE49-F238E27FC236}">
              <a16:creationId xmlns:a16="http://schemas.microsoft.com/office/drawing/2014/main" xmlns="" id="{00000000-0008-0000-0000-0000E6000000}"/>
            </a:ext>
          </a:extLst>
        </xdr:cNvPr>
        <xdr:cNvSpPr>
          <a:spLocks noChangeArrowheads="1"/>
        </xdr:cNvSpPr>
      </xdr:nvSpPr>
      <xdr:spPr bwMode="auto">
        <a:xfrm>
          <a:off x="0" y="139693650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1967</xdr:row>
      <xdr:rowOff>428625</xdr:rowOff>
    </xdr:from>
    <xdr:ext cx="189035" cy="171450"/>
    <xdr:sp macro="" textlink="">
      <xdr:nvSpPr>
        <xdr:cNvPr id="135" name="Rectangle 6">
          <a:extLst>
            <a:ext uri="{FF2B5EF4-FFF2-40B4-BE49-F238E27FC236}">
              <a16:creationId xmlns:a16="http://schemas.microsoft.com/office/drawing/2014/main" xmlns="" id="{00000000-0008-0000-0000-0000E7000000}"/>
            </a:ext>
          </a:extLst>
        </xdr:cNvPr>
        <xdr:cNvSpPr>
          <a:spLocks noChangeArrowheads="1"/>
        </xdr:cNvSpPr>
      </xdr:nvSpPr>
      <xdr:spPr bwMode="auto">
        <a:xfrm>
          <a:off x="0" y="139693650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1967</xdr:row>
      <xdr:rowOff>428625</xdr:rowOff>
    </xdr:from>
    <xdr:ext cx="189035" cy="171450"/>
    <xdr:sp macro="" textlink="">
      <xdr:nvSpPr>
        <xdr:cNvPr id="136" name="Rectangle 6">
          <a:extLst>
            <a:ext uri="{FF2B5EF4-FFF2-40B4-BE49-F238E27FC236}">
              <a16:creationId xmlns:a16="http://schemas.microsoft.com/office/drawing/2014/main" xmlns="" id="{00000000-0008-0000-0000-0000E8000000}"/>
            </a:ext>
          </a:extLst>
        </xdr:cNvPr>
        <xdr:cNvSpPr>
          <a:spLocks noChangeArrowheads="1"/>
        </xdr:cNvSpPr>
      </xdr:nvSpPr>
      <xdr:spPr bwMode="auto">
        <a:xfrm>
          <a:off x="0" y="139693650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1967</xdr:row>
      <xdr:rowOff>428625</xdr:rowOff>
    </xdr:from>
    <xdr:ext cx="189035" cy="323850"/>
    <xdr:sp macro="" textlink="">
      <xdr:nvSpPr>
        <xdr:cNvPr id="137" name="Rectangle 6">
          <a:extLst>
            <a:ext uri="{FF2B5EF4-FFF2-40B4-BE49-F238E27FC236}">
              <a16:creationId xmlns:a16="http://schemas.microsoft.com/office/drawing/2014/main" xmlns="" id="{00000000-0008-0000-0000-0000E9000000}"/>
            </a:ext>
          </a:extLst>
        </xdr:cNvPr>
        <xdr:cNvSpPr>
          <a:spLocks noChangeArrowheads="1"/>
        </xdr:cNvSpPr>
      </xdr:nvSpPr>
      <xdr:spPr bwMode="auto">
        <a:xfrm>
          <a:off x="0" y="139693650"/>
          <a:ext cx="18903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1967</xdr:row>
      <xdr:rowOff>428625</xdr:rowOff>
    </xdr:from>
    <xdr:ext cx="189035" cy="171450"/>
    <xdr:sp macro="" textlink="">
      <xdr:nvSpPr>
        <xdr:cNvPr id="138" name="Rectangle 6">
          <a:extLst>
            <a:ext uri="{FF2B5EF4-FFF2-40B4-BE49-F238E27FC236}">
              <a16:creationId xmlns:a16="http://schemas.microsoft.com/office/drawing/2014/main" xmlns="" id="{00000000-0008-0000-0000-0000EA000000}"/>
            </a:ext>
          </a:extLst>
        </xdr:cNvPr>
        <xdr:cNvSpPr>
          <a:spLocks noChangeArrowheads="1"/>
        </xdr:cNvSpPr>
      </xdr:nvSpPr>
      <xdr:spPr bwMode="auto">
        <a:xfrm>
          <a:off x="0" y="139693650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1967</xdr:row>
      <xdr:rowOff>428625</xdr:rowOff>
    </xdr:from>
    <xdr:ext cx="189035" cy="171450"/>
    <xdr:sp macro="" textlink="">
      <xdr:nvSpPr>
        <xdr:cNvPr id="139" name="Rectangle 6">
          <a:extLst>
            <a:ext uri="{FF2B5EF4-FFF2-40B4-BE49-F238E27FC236}">
              <a16:creationId xmlns:a16="http://schemas.microsoft.com/office/drawing/2014/main" xmlns="" id="{00000000-0008-0000-0000-0000EB000000}"/>
            </a:ext>
          </a:extLst>
        </xdr:cNvPr>
        <xdr:cNvSpPr>
          <a:spLocks noChangeArrowheads="1"/>
        </xdr:cNvSpPr>
      </xdr:nvSpPr>
      <xdr:spPr bwMode="auto">
        <a:xfrm>
          <a:off x="0" y="139693650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1967</xdr:row>
      <xdr:rowOff>428625</xdr:rowOff>
    </xdr:from>
    <xdr:ext cx="189035" cy="161925"/>
    <xdr:sp macro="" textlink="">
      <xdr:nvSpPr>
        <xdr:cNvPr id="140" name="Rectangle 6">
          <a:extLst>
            <a:ext uri="{FF2B5EF4-FFF2-40B4-BE49-F238E27FC236}">
              <a16:creationId xmlns:a16="http://schemas.microsoft.com/office/drawing/2014/main" xmlns="" id="{00000000-0008-0000-0000-0000EC000000}"/>
            </a:ext>
          </a:extLst>
        </xdr:cNvPr>
        <xdr:cNvSpPr>
          <a:spLocks noChangeArrowheads="1"/>
        </xdr:cNvSpPr>
      </xdr:nvSpPr>
      <xdr:spPr bwMode="auto">
        <a:xfrm>
          <a:off x="0" y="1396936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1967</xdr:row>
      <xdr:rowOff>428625</xdr:rowOff>
    </xdr:from>
    <xdr:ext cx="189035" cy="161925"/>
    <xdr:sp macro="" textlink="">
      <xdr:nvSpPr>
        <xdr:cNvPr id="141" name="Rectangle 6">
          <a:extLst>
            <a:ext uri="{FF2B5EF4-FFF2-40B4-BE49-F238E27FC236}">
              <a16:creationId xmlns:a16="http://schemas.microsoft.com/office/drawing/2014/main" xmlns="" id="{00000000-0008-0000-0000-0000ED000000}"/>
            </a:ext>
          </a:extLst>
        </xdr:cNvPr>
        <xdr:cNvSpPr>
          <a:spLocks noChangeArrowheads="1"/>
        </xdr:cNvSpPr>
      </xdr:nvSpPr>
      <xdr:spPr bwMode="auto">
        <a:xfrm>
          <a:off x="0" y="1396936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1967</xdr:row>
      <xdr:rowOff>428625</xdr:rowOff>
    </xdr:from>
    <xdr:ext cx="189035" cy="85725"/>
    <xdr:sp macro="" textlink="">
      <xdr:nvSpPr>
        <xdr:cNvPr id="142" name="Rectangle 6">
          <a:extLst>
            <a:ext uri="{FF2B5EF4-FFF2-40B4-BE49-F238E27FC236}">
              <a16:creationId xmlns:a16="http://schemas.microsoft.com/office/drawing/2014/main" xmlns="" id="{00000000-0008-0000-0000-0000EE000000}"/>
            </a:ext>
          </a:extLst>
        </xdr:cNvPr>
        <xdr:cNvSpPr>
          <a:spLocks noChangeArrowheads="1"/>
        </xdr:cNvSpPr>
      </xdr:nvSpPr>
      <xdr:spPr bwMode="auto">
        <a:xfrm>
          <a:off x="0" y="139693650"/>
          <a:ext cx="18903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1967</xdr:row>
      <xdr:rowOff>428625</xdr:rowOff>
    </xdr:from>
    <xdr:ext cx="189035" cy="161925"/>
    <xdr:sp macro="" textlink="">
      <xdr:nvSpPr>
        <xdr:cNvPr id="143" name="Rectangle 6">
          <a:extLst>
            <a:ext uri="{FF2B5EF4-FFF2-40B4-BE49-F238E27FC236}">
              <a16:creationId xmlns:a16="http://schemas.microsoft.com/office/drawing/2014/main" xmlns="" id="{00000000-0008-0000-0000-0000EF000000}"/>
            </a:ext>
          </a:extLst>
        </xdr:cNvPr>
        <xdr:cNvSpPr>
          <a:spLocks noChangeArrowheads="1"/>
        </xdr:cNvSpPr>
      </xdr:nvSpPr>
      <xdr:spPr bwMode="auto">
        <a:xfrm>
          <a:off x="0" y="1396936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1967</xdr:row>
      <xdr:rowOff>428625</xdr:rowOff>
    </xdr:from>
    <xdr:ext cx="189035" cy="314325"/>
    <xdr:sp macro="" textlink="">
      <xdr:nvSpPr>
        <xdr:cNvPr id="144" name="Rectangle 6">
          <a:extLst>
            <a:ext uri="{FF2B5EF4-FFF2-40B4-BE49-F238E27FC236}">
              <a16:creationId xmlns:a16="http://schemas.microsoft.com/office/drawing/2014/main" xmlns="" id="{00000000-0008-0000-0000-0000F0000000}"/>
            </a:ext>
          </a:extLst>
        </xdr:cNvPr>
        <xdr:cNvSpPr>
          <a:spLocks noChangeArrowheads="1"/>
        </xdr:cNvSpPr>
      </xdr:nvSpPr>
      <xdr:spPr bwMode="auto">
        <a:xfrm>
          <a:off x="0" y="13969365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1967</xdr:row>
      <xdr:rowOff>428625</xdr:rowOff>
    </xdr:from>
    <xdr:ext cx="189035" cy="161925"/>
    <xdr:sp macro="" textlink="">
      <xdr:nvSpPr>
        <xdr:cNvPr id="145" name="Rectangle 6">
          <a:extLst>
            <a:ext uri="{FF2B5EF4-FFF2-40B4-BE49-F238E27FC236}">
              <a16:creationId xmlns:a16="http://schemas.microsoft.com/office/drawing/2014/main" xmlns="" id="{00000000-0008-0000-0000-0000F1000000}"/>
            </a:ext>
          </a:extLst>
        </xdr:cNvPr>
        <xdr:cNvSpPr>
          <a:spLocks noChangeArrowheads="1"/>
        </xdr:cNvSpPr>
      </xdr:nvSpPr>
      <xdr:spPr bwMode="auto">
        <a:xfrm>
          <a:off x="0" y="1396936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1967</xdr:row>
      <xdr:rowOff>428625</xdr:rowOff>
    </xdr:from>
    <xdr:ext cx="189035" cy="161925"/>
    <xdr:sp macro="" textlink="">
      <xdr:nvSpPr>
        <xdr:cNvPr id="146" name="Rectangle 6">
          <a:extLst>
            <a:ext uri="{FF2B5EF4-FFF2-40B4-BE49-F238E27FC236}">
              <a16:creationId xmlns:a16="http://schemas.microsoft.com/office/drawing/2014/main" xmlns="" id="{00000000-0008-0000-0000-0000F2000000}"/>
            </a:ext>
          </a:extLst>
        </xdr:cNvPr>
        <xdr:cNvSpPr>
          <a:spLocks noChangeArrowheads="1"/>
        </xdr:cNvSpPr>
      </xdr:nvSpPr>
      <xdr:spPr bwMode="auto">
        <a:xfrm>
          <a:off x="0" y="1396936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1967</xdr:row>
      <xdr:rowOff>428625</xdr:rowOff>
    </xdr:from>
    <xdr:ext cx="189035" cy="85725"/>
    <xdr:sp macro="" textlink="">
      <xdr:nvSpPr>
        <xdr:cNvPr id="147" name="Rectangle 6">
          <a:extLst>
            <a:ext uri="{FF2B5EF4-FFF2-40B4-BE49-F238E27FC236}">
              <a16:creationId xmlns:a16="http://schemas.microsoft.com/office/drawing/2014/main" xmlns="" id="{00000000-0008-0000-0000-0000F3000000}"/>
            </a:ext>
          </a:extLst>
        </xdr:cNvPr>
        <xdr:cNvSpPr>
          <a:spLocks noChangeArrowheads="1"/>
        </xdr:cNvSpPr>
      </xdr:nvSpPr>
      <xdr:spPr bwMode="auto">
        <a:xfrm>
          <a:off x="0" y="139693650"/>
          <a:ext cx="18903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1967</xdr:row>
      <xdr:rowOff>428625</xdr:rowOff>
    </xdr:from>
    <xdr:ext cx="189035" cy="161925"/>
    <xdr:sp macro="" textlink="">
      <xdr:nvSpPr>
        <xdr:cNvPr id="148" name="Rectangle 6">
          <a:extLst>
            <a:ext uri="{FF2B5EF4-FFF2-40B4-BE49-F238E27FC236}">
              <a16:creationId xmlns:a16="http://schemas.microsoft.com/office/drawing/2014/main" xmlns="" id="{00000000-0008-0000-0000-0000F4000000}"/>
            </a:ext>
          </a:extLst>
        </xdr:cNvPr>
        <xdr:cNvSpPr>
          <a:spLocks noChangeArrowheads="1"/>
        </xdr:cNvSpPr>
      </xdr:nvSpPr>
      <xdr:spPr bwMode="auto">
        <a:xfrm>
          <a:off x="0" y="1396936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1967</xdr:row>
      <xdr:rowOff>428625</xdr:rowOff>
    </xdr:from>
    <xdr:ext cx="189035" cy="314325"/>
    <xdr:sp macro="" textlink="">
      <xdr:nvSpPr>
        <xdr:cNvPr id="149" name="Rectangle 6">
          <a:extLst>
            <a:ext uri="{FF2B5EF4-FFF2-40B4-BE49-F238E27FC236}">
              <a16:creationId xmlns:a16="http://schemas.microsoft.com/office/drawing/2014/main" xmlns="" id="{00000000-0008-0000-0000-0000F5000000}"/>
            </a:ext>
          </a:extLst>
        </xdr:cNvPr>
        <xdr:cNvSpPr>
          <a:spLocks noChangeArrowheads="1"/>
        </xdr:cNvSpPr>
      </xdr:nvSpPr>
      <xdr:spPr bwMode="auto">
        <a:xfrm>
          <a:off x="0" y="13969365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1967</xdr:row>
      <xdr:rowOff>428625</xdr:rowOff>
    </xdr:from>
    <xdr:ext cx="189035" cy="161925"/>
    <xdr:sp macro="" textlink="">
      <xdr:nvSpPr>
        <xdr:cNvPr id="150" name="Rectangle 6">
          <a:extLst>
            <a:ext uri="{FF2B5EF4-FFF2-40B4-BE49-F238E27FC236}">
              <a16:creationId xmlns:a16="http://schemas.microsoft.com/office/drawing/2014/main" xmlns="" id="{00000000-0008-0000-0000-0000F6000000}"/>
            </a:ext>
          </a:extLst>
        </xdr:cNvPr>
        <xdr:cNvSpPr>
          <a:spLocks noChangeArrowheads="1"/>
        </xdr:cNvSpPr>
      </xdr:nvSpPr>
      <xdr:spPr bwMode="auto">
        <a:xfrm>
          <a:off x="0" y="1396936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1967</xdr:row>
      <xdr:rowOff>428625</xdr:rowOff>
    </xdr:from>
    <xdr:ext cx="189035" cy="161925"/>
    <xdr:sp macro="" textlink="">
      <xdr:nvSpPr>
        <xdr:cNvPr id="151" name="Rectangle 6">
          <a:extLst>
            <a:ext uri="{FF2B5EF4-FFF2-40B4-BE49-F238E27FC236}">
              <a16:creationId xmlns:a16="http://schemas.microsoft.com/office/drawing/2014/main" xmlns="" id="{00000000-0008-0000-0000-0000F7000000}"/>
            </a:ext>
          </a:extLst>
        </xdr:cNvPr>
        <xdr:cNvSpPr>
          <a:spLocks noChangeArrowheads="1"/>
        </xdr:cNvSpPr>
      </xdr:nvSpPr>
      <xdr:spPr bwMode="auto">
        <a:xfrm>
          <a:off x="0" y="1396936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1967</xdr:row>
      <xdr:rowOff>428625</xdr:rowOff>
    </xdr:from>
    <xdr:ext cx="189035" cy="161925"/>
    <xdr:sp macro="" textlink="">
      <xdr:nvSpPr>
        <xdr:cNvPr id="152" name="Rectangle 6">
          <a:extLst>
            <a:ext uri="{FF2B5EF4-FFF2-40B4-BE49-F238E27FC236}">
              <a16:creationId xmlns:a16="http://schemas.microsoft.com/office/drawing/2014/main" xmlns="" id="{00000000-0008-0000-0000-0000F8000000}"/>
            </a:ext>
          </a:extLst>
        </xdr:cNvPr>
        <xdr:cNvSpPr>
          <a:spLocks noChangeArrowheads="1"/>
        </xdr:cNvSpPr>
      </xdr:nvSpPr>
      <xdr:spPr bwMode="auto">
        <a:xfrm>
          <a:off x="0" y="1396936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1967</xdr:row>
      <xdr:rowOff>428625</xdr:rowOff>
    </xdr:from>
    <xdr:ext cx="189035" cy="161925"/>
    <xdr:sp macro="" textlink="">
      <xdr:nvSpPr>
        <xdr:cNvPr id="153" name="Rectangle 6">
          <a:extLst>
            <a:ext uri="{FF2B5EF4-FFF2-40B4-BE49-F238E27FC236}">
              <a16:creationId xmlns:a16="http://schemas.microsoft.com/office/drawing/2014/main" xmlns="" id="{00000000-0008-0000-0000-0000F9000000}"/>
            </a:ext>
          </a:extLst>
        </xdr:cNvPr>
        <xdr:cNvSpPr>
          <a:spLocks noChangeArrowheads="1"/>
        </xdr:cNvSpPr>
      </xdr:nvSpPr>
      <xdr:spPr bwMode="auto">
        <a:xfrm>
          <a:off x="0" y="1396936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1967</xdr:row>
      <xdr:rowOff>428625</xdr:rowOff>
    </xdr:from>
    <xdr:ext cx="189035" cy="161925"/>
    <xdr:sp macro="" textlink="">
      <xdr:nvSpPr>
        <xdr:cNvPr id="154" name="Rectangle 6">
          <a:extLst>
            <a:ext uri="{FF2B5EF4-FFF2-40B4-BE49-F238E27FC236}">
              <a16:creationId xmlns:a16="http://schemas.microsoft.com/office/drawing/2014/main" xmlns="" id="{00000000-0008-0000-0000-0000FA000000}"/>
            </a:ext>
          </a:extLst>
        </xdr:cNvPr>
        <xdr:cNvSpPr>
          <a:spLocks noChangeArrowheads="1"/>
        </xdr:cNvSpPr>
      </xdr:nvSpPr>
      <xdr:spPr bwMode="auto">
        <a:xfrm>
          <a:off x="0" y="1396936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1967</xdr:row>
      <xdr:rowOff>428625</xdr:rowOff>
    </xdr:from>
    <xdr:ext cx="189035" cy="314325"/>
    <xdr:sp macro="" textlink="">
      <xdr:nvSpPr>
        <xdr:cNvPr id="155" name="Rectangle 6">
          <a:extLst>
            <a:ext uri="{FF2B5EF4-FFF2-40B4-BE49-F238E27FC236}">
              <a16:creationId xmlns:a16="http://schemas.microsoft.com/office/drawing/2014/main" xmlns="" id="{00000000-0008-0000-0000-0000FB000000}"/>
            </a:ext>
          </a:extLst>
        </xdr:cNvPr>
        <xdr:cNvSpPr>
          <a:spLocks noChangeArrowheads="1"/>
        </xdr:cNvSpPr>
      </xdr:nvSpPr>
      <xdr:spPr bwMode="auto">
        <a:xfrm>
          <a:off x="0" y="13969365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1967</xdr:row>
      <xdr:rowOff>428625</xdr:rowOff>
    </xdr:from>
    <xdr:ext cx="189035" cy="161925"/>
    <xdr:sp macro="" textlink="">
      <xdr:nvSpPr>
        <xdr:cNvPr id="156" name="Rectangle 6">
          <a:extLst>
            <a:ext uri="{FF2B5EF4-FFF2-40B4-BE49-F238E27FC236}">
              <a16:creationId xmlns:a16="http://schemas.microsoft.com/office/drawing/2014/main" xmlns="" id="{00000000-0008-0000-0000-0000FC000000}"/>
            </a:ext>
          </a:extLst>
        </xdr:cNvPr>
        <xdr:cNvSpPr>
          <a:spLocks noChangeArrowheads="1"/>
        </xdr:cNvSpPr>
      </xdr:nvSpPr>
      <xdr:spPr bwMode="auto">
        <a:xfrm>
          <a:off x="0" y="1396936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1967</xdr:row>
      <xdr:rowOff>428625</xdr:rowOff>
    </xdr:from>
    <xdr:ext cx="189035" cy="161925"/>
    <xdr:sp macro="" textlink="">
      <xdr:nvSpPr>
        <xdr:cNvPr id="157" name="Rectangle 6">
          <a:extLst>
            <a:ext uri="{FF2B5EF4-FFF2-40B4-BE49-F238E27FC236}">
              <a16:creationId xmlns:a16="http://schemas.microsoft.com/office/drawing/2014/main" xmlns="" id="{00000000-0008-0000-0000-0000FD000000}"/>
            </a:ext>
          </a:extLst>
        </xdr:cNvPr>
        <xdr:cNvSpPr>
          <a:spLocks noChangeArrowheads="1"/>
        </xdr:cNvSpPr>
      </xdr:nvSpPr>
      <xdr:spPr bwMode="auto">
        <a:xfrm>
          <a:off x="0" y="1396936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1967</xdr:row>
      <xdr:rowOff>428625</xdr:rowOff>
    </xdr:from>
    <xdr:ext cx="189035" cy="161925"/>
    <xdr:sp macro="" textlink="">
      <xdr:nvSpPr>
        <xdr:cNvPr id="158" name="Rectangle 6">
          <a:extLst>
            <a:ext uri="{FF2B5EF4-FFF2-40B4-BE49-F238E27FC236}">
              <a16:creationId xmlns:a16="http://schemas.microsoft.com/office/drawing/2014/main" xmlns="" id="{00000000-0008-0000-0000-0000FE000000}"/>
            </a:ext>
          </a:extLst>
        </xdr:cNvPr>
        <xdr:cNvSpPr>
          <a:spLocks noChangeArrowheads="1"/>
        </xdr:cNvSpPr>
      </xdr:nvSpPr>
      <xdr:spPr bwMode="auto">
        <a:xfrm>
          <a:off x="0" y="1396936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1967</xdr:row>
      <xdr:rowOff>428625</xdr:rowOff>
    </xdr:from>
    <xdr:ext cx="189035" cy="314325"/>
    <xdr:sp macro="" textlink="">
      <xdr:nvSpPr>
        <xdr:cNvPr id="159" name="Rectangle 6">
          <a:extLst>
            <a:ext uri="{FF2B5EF4-FFF2-40B4-BE49-F238E27FC236}">
              <a16:creationId xmlns:a16="http://schemas.microsoft.com/office/drawing/2014/main" xmlns="" id="{00000000-0008-0000-0000-0000FF000000}"/>
            </a:ext>
          </a:extLst>
        </xdr:cNvPr>
        <xdr:cNvSpPr>
          <a:spLocks noChangeArrowheads="1"/>
        </xdr:cNvSpPr>
      </xdr:nvSpPr>
      <xdr:spPr bwMode="auto">
        <a:xfrm>
          <a:off x="0" y="13969365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1967</xdr:row>
      <xdr:rowOff>428625</xdr:rowOff>
    </xdr:from>
    <xdr:ext cx="189035" cy="161925"/>
    <xdr:sp macro="" textlink="">
      <xdr:nvSpPr>
        <xdr:cNvPr id="160" name="Rectangle 6">
          <a:extLst>
            <a:ext uri="{FF2B5EF4-FFF2-40B4-BE49-F238E27FC236}">
              <a16:creationId xmlns:a16="http://schemas.microsoft.com/office/drawing/2014/main" xmlns="" id="{00000000-0008-0000-0000-000000010000}"/>
            </a:ext>
          </a:extLst>
        </xdr:cNvPr>
        <xdr:cNvSpPr>
          <a:spLocks noChangeArrowheads="1"/>
        </xdr:cNvSpPr>
      </xdr:nvSpPr>
      <xdr:spPr bwMode="auto">
        <a:xfrm>
          <a:off x="0" y="1396936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1967</xdr:row>
      <xdr:rowOff>428625</xdr:rowOff>
    </xdr:from>
    <xdr:ext cx="189035" cy="161925"/>
    <xdr:sp macro="" textlink="">
      <xdr:nvSpPr>
        <xdr:cNvPr id="161" name="Rectangle 6">
          <a:extLst>
            <a:ext uri="{FF2B5EF4-FFF2-40B4-BE49-F238E27FC236}">
              <a16:creationId xmlns:a16="http://schemas.microsoft.com/office/drawing/2014/main" xmlns="" id="{00000000-0008-0000-0000-000001010000}"/>
            </a:ext>
          </a:extLst>
        </xdr:cNvPr>
        <xdr:cNvSpPr>
          <a:spLocks noChangeArrowheads="1"/>
        </xdr:cNvSpPr>
      </xdr:nvSpPr>
      <xdr:spPr bwMode="auto">
        <a:xfrm>
          <a:off x="0" y="1396936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1967</xdr:row>
      <xdr:rowOff>428625</xdr:rowOff>
    </xdr:from>
    <xdr:ext cx="189035" cy="85725"/>
    <xdr:sp macro="" textlink="">
      <xdr:nvSpPr>
        <xdr:cNvPr id="162" name="Rectangle 6">
          <a:extLst>
            <a:ext uri="{FF2B5EF4-FFF2-40B4-BE49-F238E27FC236}">
              <a16:creationId xmlns:a16="http://schemas.microsoft.com/office/drawing/2014/main" xmlns="" id="{00000000-0008-0000-0000-000002010000}"/>
            </a:ext>
          </a:extLst>
        </xdr:cNvPr>
        <xdr:cNvSpPr>
          <a:spLocks noChangeArrowheads="1"/>
        </xdr:cNvSpPr>
      </xdr:nvSpPr>
      <xdr:spPr bwMode="auto">
        <a:xfrm>
          <a:off x="0" y="139693650"/>
          <a:ext cx="18903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1967</xdr:row>
      <xdr:rowOff>428625</xdr:rowOff>
    </xdr:from>
    <xdr:ext cx="189035" cy="161925"/>
    <xdr:sp macro="" textlink="">
      <xdr:nvSpPr>
        <xdr:cNvPr id="163" name="Rectangle 6">
          <a:extLst>
            <a:ext uri="{FF2B5EF4-FFF2-40B4-BE49-F238E27FC236}">
              <a16:creationId xmlns:a16="http://schemas.microsoft.com/office/drawing/2014/main" xmlns="" id="{00000000-0008-0000-0000-000003010000}"/>
            </a:ext>
          </a:extLst>
        </xdr:cNvPr>
        <xdr:cNvSpPr>
          <a:spLocks noChangeArrowheads="1"/>
        </xdr:cNvSpPr>
      </xdr:nvSpPr>
      <xdr:spPr bwMode="auto">
        <a:xfrm>
          <a:off x="0" y="1396936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1967</xdr:row>
      <xdr:rowOff>428625</xdr:rowOff>
    </xdr:from>
    <xdr:ext cx="189035" cy="314325"/>
    <xdr:sp macro="" textlink="">
      <xdr:nvSpPr>
        <xdr:cNvPr id="164" name="Rectangle 6">
          <a:extLst>
            <a:ext uri="{FF2B5EF4-FFF2-40B4-BE49-F238E27FC236}">
              <a16:creationId xmlns:a16="http://schemas.microsoft.com/office/drawing/2014/main" xmlns="" id="{00000000-0008-0000-0000-000004010000}"/>
            </a:ext>
          </a:extLst>
        </xdr:cNvPr>
        <xdr:cNvSpPr>
          <a:spLocks noChangeArrowheads="1"/>
        </xdr:cNvSpPr>
      </xdr:nvSpPr>
      <xdr:spPr bwMode="auto">
        <a:xfrm>
          <a:off x="0" y="13969365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1967</xdr:row>
      <xdr:rowOff>428625</xdr:rowOff>
    </xdr:from>
    <xdr:ext cx="189035" cy="161925"/>
    <xdr:sp macro="" textlink="">
      <xdr:nvSpPr>
        <xdr:cNvPr id="165" name="Rectangle 6">
          <a:extLst>
            <a:ext uri="{FF2B5EF4-FFF2-40B4-BE49-F238E27FC236}">
              <a16:creationId xmlns:a16="http://schemas.microsoft.com/office/drawing/2014/main" xmlns="" id="{00000000-0008-0000-0000-000005010000}"/>
            </a:ext>
          </a:extLst>
        </xdr:cNvPr>
        <xdr:cNvSpPr>
          <a:spLocks noChangeArrowheads="1"/>
        </xdr:cNvSpPr>
      </xdr:nvSpPr>
      <xdr:spPr bwMode="auto">
        <a:xfrm>
          <a:off x="0" y="1396936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1967</xdr:row>
      <xdr:rowOff>428625</xdr:rowOff>
    </xdr:from>
    <xdr:ext cx="189035" cy="161925"/>
    <xdr:sp macro="" textlink="">
      <xdr:nvSpPr>
        <xdr:cNvPr id="166" name="Rectangle 6">
          <a:extLst>
            <a:ext uri="{FF2B5EF4-FFF2-40B4-BE49-F238E27FC236}">
              <a16:creationId xmlns:a16="http://schemas.microsoft.com/office/drawing/2014/main" xmlns="" id="{00000000-0008-0000-0000-000006010000}"/>
            </a:ext>
          </a:extLst>
        </xdr:cNvPr>
        <xdr:cNvSpPr>
          <a:spLocks noChangeArrowheads="1"/>
        </xdr:cNvSpPr>
      </xdr:nvSpPr>
      <xdr:spPr bwMode="auto">
        <a:xfrm>
          <a:off x="0" y="1396936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1967</xdr:row>
      <xdr:rowOff>428625</xdr:rowOff>
    </xdr:from>
    <xdr:ext cx="189035" cy="85725"/>
    <xdr:sp macro="" textlink="">
      <xdr:nvSpPr>
        <xdr:cNvPr id="167" name="Rectangle 6">
          <a:extLst>
            <a:ext uri="{FF2B5EF4-FFF2-40B4-BE49-F238E27FC236}">
              <a16:creationId xmlns:a16="http://schemas.microsoft.com/office/drawing/2014/main" xmlns="" id="{00000000-0008-0000-0000-000007010000}"/>
            </a:ext>
          </a:extLst>
        </xdr:cNvPr>
        <xdr:cNvSpPr>
          <a:spLocks noChangeArrowheads="1"/>
        </xdr:cNvSpPr>
      </xdr:nvSpPr>
      <xdr:spPr bwMode="auto">
        <a:xfrm>
          <a:off x="0" y="139693650"/>
          <a:ext cx="18903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1967</xdr:row>
      <xdr:rowOff>428625</xdr:rowOff>
    </xdr:from>
    <xdr:ext cx="189035" cy="161925"/>
    <xdr:sp macro="" textlink="">
      <xdr:nvSpPr>
        <xdr:cNvPr id="168" name="Rectangle 6">
          <a:extLst>
            <a:ext uri="{FF2B5EF4-FFF2-40B4-BE49-F238E27FC236}">
              <a16:creationId xmlns:a16="http://schemas.microsoft.com/office/drawing/2014/main" xmlns="" id="{00000000-0008-0000-0000-000008010000}"/>
            </a:ext>
          </a:extLst>
        </xdr:cNvPr>
        <xdr:cNvSpPr>
          <a:spLocks noChangeArrowheads="1"/>
        </xdr:cNvSpPr>
      </xdr:nvSpPr>
      <xdr:spPr bwMode="auto">
        <a:xfrm>
          <a:off x="0" y="1396936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1967</xdr:row>
      <xdr:rowOff>428625</xdr:rowOff>
    </xdr:from>
    <xdr:ext cx="189035" cy="314325"/>
    <xdr:sp macro="" textlink="">
      <xdr:nvSpPr>
        <xdr:cNvPr id="169" name="Rectangle 6">
          <a:extLst>
            <a:ext uri="{FF2B5EF4-FFF2-40B4-BE49-F238E27FC236}">
              <a16:creationId xmlns:a16="http://schemas.microsoft.com/office/drawing/2014/main" xmlns="" id="{00000000-0008-0000-0000-000009010000}"/>
            </a:ext>
          </a:extLst>
        </xdr:cNvPr>
        <xdr:cNvSpPr>
          <a:spLocks noChangeArrowheads="1"/>
        </xdr:cNvSpPr>
      </xdr:nvSpPr>
      <xdr:spPr bwMode="auto">
        <a:xfrm>
          <a:off x="0" y="13969365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1967</xdr:row>
      <xdr:rowOff>428625</xdr:rowOff>
    </xdr:from>
    <xdr:ext cx="189035" cy="161925"/>
    <xdr:sp macro="" textlink="">
      <xdr:nvSpPr>
        <xdr:cNvPr id="170" name="Rectangle 6">
          <a:extLst>
            <a:ext uri="{FF2B5EF4-FFF2-40B4-BE49-F238E27FC236}">
              <a16:creationId xmlns:a16="http://schemas.microsoft.com/office/drawing/2014/main" xmlns="" id="{00000000-0008-0000-0000-00000A010000}"/>
            </a:ext>
          </a:extLst>
        </xdr:cNvPr>
        <xdr:cNvSpPr>
          <a:spLocks noChangeArrowheads="1"/>
        </xdr:cNvSpPr>
      </xdr:nvSpPr>
      <xdr:spPr bwMode="auto">
        <a:xfrm>
          <a:off x="0" y="1396936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1967</xdr:row>
      <xdr:rowOff>428625</xdr:rowOff>
    </xdr:from>
    <xdr:ext cx="189035" cy="161925"/>
    <xdr:sp macro="" textlink="">
      <xdr:nvSpPr>
        <xdr:cNvPr id="171" name="Rectangle 6">
          <a:extLst>
            <a:ext uri="{FF2B5EF4-FFF2-40B4-BE49-F238E27FC236}">
              <a16:creationId xmlns:a16="http://schemas.microsoft.com/office/drawing/2014/main" xmlns="" id="{00000000-0008-0000-0000-00000B010000}"/>
            </a:ext>
          </a:extLst>
        </xdr:cNvPr>
        <xdr:cNvSpPr>
          <a:spLocks noChangeArrowheads="1"/>
        </xdr:cNvSpPr>
      </xdr:nvSpPr>
      <xdr:spPr bwMode="auto">
        <a:xfrm>
          <a:off x="0" y="1396936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1967</xdr:row>
      <xdr:rowOff>428625</xdr:rowOff>
    </xdr:from>
    <xdr:ext cx="189035" cy="161925"/>
    <xdr:sp macro="" textlink="">
      <xdr:nvSpPr>
        <xdr:cNvPr id="172" name="Rectangle 6">
          <a:extLst>
            <a:ext uri="{FF2B5EF4-FFF2-40B4-BE49-F238E27FC236}">
              <a16:creationId xmlns:a16="http://schemas.microsoft.com/office/drawing/2014/main" xmlns="" id="{00000000-0008-0000-0000-00000C010000}"/>
            </a:ext>
          </a:extLst>
        </xdr:cNvPr>
        <xdr:cNvSpPr>
          <a:spLocks noChangeArrowheads="1"/>
        </xdr:cNvSpPr>
      </xdr:nvSpPr>
      <xdr:spPr bwMode="auto">
        <a:xfrm>
          <a:off x="0" y="1396936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1967</xdr:row>
      <xdr:rowOff>428625</xdr:rowOff>
    </xdr:from>
    <xdr:ext cx="189035" cy="161925"/>
    <xdr:sp macro="" textlink="">
      <xdr:nvSpPr>
        <xdr:cNvPr id="173" name="Rectangle 6">
          <a:extLst>
            <a:ext uri="{FF2B5EF4-FFF2-40B4-BE49-F238E27FC236}">
              <a16:creationId xmlns:a16="http://schemas.microsoft.com/office/drawing/2014/main" xmlns="" id="{00000000-0008-0000-0000-00000D010000}"/>
            </a:ext>
          </a:extLst>
        </xdr:cNvPr>
        <xdr:cNvSpPr>
          <a:spLocks noChangeArrowheads="1"/>
        </xdr:cNvSpPr>
      </xdr:nvSpPr>
      <xdr:spPr bwMode="auto">
        <a:xfrm>
          <a:off x="0" y="1396936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1967</xdr:row>
      <xdr:rowOff>428625</xdr:rowOff>
    </xdr:from>
    <xdr:ext cx="189035" cy="161925"/>
    <xdr:sp macro="" textlink="">
      <xdr:nvSpPr>
        <xdr:cNvPr id="174" name="Rectangle 6">
          <a:extLst>
            <a:ext uri="{FF2B5EF4-FFF2-40B4-BE49-F238E27FC236}">
              <a16:creationId xmlns:a16="http://schemas.microsoft.com/office/drawing/2014/main" xmlns="" id="{00000000-0008-0000-0000-00000E010000}"/>
            </a:ext>
          </a:extLst>
        </xdr:cNvPr>
        <xdr:cNvSpPr>
          <a:spLocks noChangeArrowheads="1"/>
        </xdr:cNvSpPr>
      </xdr:nvSpPr>
      <xdr:spPr bwMode="auto">
        <a:xfrm>
          <a:off x="0" y="1396936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1967</xdr:row>
      <xdr:rowOff>428625</xdr:rowOff>
    </xdr:from>
    <xdr:ext cx="189035" cy="314325"/>
    <xdr:sp macro="" textlink="">
      <xdr:nvSpPr>
        <xdr:cNvPr id="175" name="Rectangle 6">
          <a:extLst>
            <a:ext uri="{FF2B5EF4-FFF2-40B4-BE49-F238E27FC236}">
              <a16:creationId xmlns:a16="http://schemas.microsoft.com/office/drawing/2014/main" xmlns="" id="{00000000-0008-0000-0000-00000F010000}"/>
            </a:ext>
          </a:extLst>
        </xdr:cNvPr>
        <xdr:cNvSpPr>
          <a:spLocks noChangeArrowheads="1"/>
        </xdr:cNvSpPr>
      </xdr:nvSpPr>
      <xdr:spPr bwMode="auto">
        <a:xfrm>
          <a:off x="0" y="13969365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1967</xdr:row>
      <xdr:rowOff>428625</xdr:rowOff>
    </xdr:from>
    <xdr:ext cx="189035" cy="161925"/>
    <xdr:sp macro="" textlink="">
      <xdr:nvSpPr>
        <xdr:cNvPr id="176" name="Rectangle 6">
          <a:extLst>
            <a:ext uri="{FF2B5EF4-FFF2-40B4-BE49-F238E27FC236}">
              <a16:creationId xmlns:a16="http://schemas.microsoft.com/office/drawing/2014/main" xmlns="" id="{00000000-0008-0000-0000-000010010000}"/>
            </a:ext>
          </a:extLst>
        </xdr:cNvPr>
        <xdr:cNvSpPr>
          <a:spLocks noChangeArrowheads="1"/>
        </xdr:cNvSpPr>
      </xdr:nvSpPr>
      <xdr:spPr bwMode="auto">
        <a:xfrm>
          <a:off x="0" y="1396936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1967</xdr:row>
      <xdr:rowOff>428625</xdr:rowOff>
    </xdr:from>
    <xdr:ext cx="189035" cy="161925"/>
    <xdr:sp macro="" textlink="">
      <xdr:nvSpPr>
        <xdr:cNvPr id="177" name="Rectangle 6">
          <a:extLst>
            <a:ext uri="{FF2B5EF4-FFF2-40B4-BE49-F238E27FC236}">
              <a16:creationId xmlns:a16="http://schemas.microsoft.com/office/drawing/2014/main" xmlns="" id="{00000000-0008-0000-0000-000011010000}"/>
            </a:ext>
          </a:extLst>
        </xdr:cNvPr>
        <xdr:cNvSpPr>
          <a:spLocks noChangeArrowheads="1"/>
        </xdr:cNvSpPr>
      </xdr:nvSpPr>
      <xdr:spPr bwMode="auto">
        <a:xfrm>
          <a:off x="0" y="1396936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1967</xdr:row>
      <xdr:rowOff>428625</xdr:rowOff>
    </xdr:from>
    <xdr:ext cx="189035" cy="161925"/>
    <xdr:sp macro="" textlink="">
      <xdr:nvSpPr>
        <xdr:cNvPr id="178" name="Rectangle 6">
          <a:extLst>
            <a:ext uri="{FF2B5EF4-FFF2-40B4-BE49-F238E27FC236}">
              <a16:creationId xmlns:a16="http://schemas.microsoft.com/office/drawing/2014/main" xmlns="" id="{00000000-0008-0000-0000-000012010000}"/>
            </a:ext>
          </a:extLst>
        </xdr:cNvPr>
        <xdr:cNvSpPr>
          <a:spLocks noChangeArrowheads="1"/>
        </xdr:cNvSpPr>
      </xdr:nvSpPr>
      <xdr:spPr bwMode="auto">
        <a:xfrm>
          <a:off x="0" y="1396936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1967</xdr:row>
      <xdr:rowOff>428625</xdr:rowOff>
    </xdr:from>
    <xdr:ext cx="189035" cy="314325"/>
    <xdr:sp macro="" textlink="">
      <xdr:nvSpPr>
        <xdr:cNvPr id="179" name="Rectangle 6">
          <a:extLst>
            <a:ext uri="{FF2B5EF4-FFF2-40B4-BE49-F238E27FC236}">
              <a16:creationId xmlns:a16="http://schemas.microsoft.com/office/drawing/2014/main" xmlns="" id="{00000000-0008-0000-0000-000013010000}"/>
            </a:ext>
          </a:extLst>
        </xdr:cNvPr>
        <xdr:cNvSpPr>
          <a:spLocks noChangeArrowheads="1"/>
        </xdr:cNvSpPr>
      </xdr:nvSpPr>
      <xdr:spPr bwMode="auto">
        <a:xfrm>
          <a:off x="0" y="13969365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1967</xdr:row>
      <xdr:rowOff>428625</xdr:rowOff>
    </xdr:from>
    <xdr:ext cx="189035" cy="161925"/>
    <xdr:sp macro="" textlink="">
      <xdr:nvSpPr>
        <xdr:cNvPr id="180" name="Rectangle 6">
          <a:extLst>
            <a:ext uri="{FF2B5EF4-FFF2-40B4-BE49-F238E27FC236}">
              <a16:creationId xmlns:a16="http://schemas.microsoft.com/office/drawing/2014/main" xmlns="" id="{00000000-0008-0000-0000-000014010000}"/>
            </a:ext>
          </a:extLst>
        </xdr:cNvPr>
        <xdr:cNvSpPr>
          <a:spLocks noChangeArrowheads="1"/>
        </xdr:cNvSpPr>
      </xdr:nvSpPr>
      <xdr:spPr bwMode="auto">
        <a:xfrm>
          <a:off x="0" y="1396936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1967</xdr:row>
      <xdr:rowOff>428625</xdr:rowOff>
    </xdr:from>
    <xdr:ext cx="189035" cy="161925"/>
    <xdr:sp macro="" textlink="">
      <xdr:nvSpPr>
        <xdr:cNvPr id="181" name="Rectangle 6">
          <a:extLst>
            <a:ext uri="{FF2B5EF4-FFF2-40B4-BE49-F238E27FC236}">
              <a16:creationId xmlns:a16="http://schemas.microsoft.com/office/drawing/2014/main" xmlns="" id="{00000000-0008-0000-0000-000015010000}"/>
            </a:ext>
          </a:extLst>
        </xdr:cNvPr>
        <xdr:cNvSpPr>
          <a:spLocks noChangeArrowheads="1"/>
        </xdr:cNvSpPr>
      </xdr:nvSpPr>
      <xdr:spPr bwMode="auto">
        <a:xfrm>
          <a:off x="0" y="1396936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1967</xdr:row>
      <xdr:rowOff>428625</xdr:rowOff>
    </xdr:from>
    <xdr:ext cx="189035" cy="85725"/>
    <xdr:sp macro="" textlink="">
      <xdr:nvSpPr>
        <xdr:cNvPr id="182" name="Rectangle 6">
          <a:extLst>
            <a:ext uri="{FF2B5EF4-FFF2-40B4-BE49-F238E27FC236}">
              <a16:creationId xmlns:a16="http://schemas.microsoft.com/office/drawing/2014/main" xmlns="" id="{00000000-0008-0000-0000-000016010000}"/>
            </a:ext>
          </a:extLst>
        </xdr:cNvPr>
        <xdr:cNvSpPr>
          <a:spLocks noChangeArrowheads="1"/>
        </xdr:cNvSpPr>
      </xdr:nvSpPr>
      <xdr:spPr bwMode="auto">
        <a:xfrm>
          <a:off x="0" y="139693650"/>
          <a:ext cx="18903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1967</xdr:row>
      <xdr:rowOff>428625</xdr:rowOff>
    </xdr:from>
    <xdr:ext cx="189035" cy="161925"/>
    <xdr:sp macro="" textlink="">
      <xdr:nvSpPr>
        <xdr:cNvPr id="183" name="Rectangle 6">
          <a:extLst>
            <a:ext uri="{FF2B5EF4-FFF2-40B4-BE49-F238E27FC236}">
              <a16:creationId xmlns:a16="http://schemas.microsoft.com/office/drawing/2014/main" xmlns="" id="{00000000-0008-0000-0000-000017010000}"/>
            </a:ext>
          </a:extLst>
        </xdr:cNvPr>
        <xdr:cNvSpPr>
          <a:spLocks noChangeArrowheads="1"/>
        </xdr:cNvSpPr>
      </xdr:nvSpPr>
      <xdr:spPr bwMode="auto">
        <a:xfrm>
          <a:off x="0" y="1396936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1967</xdr:row>
      <xdr:rowOff>428625</xdr:rowOff>
    </xdr:from>
    <xdr:ext cx="189035" cy="314325"/>
    <xdr:sp macro="" textlink="">
      <xdr:nvSpPr>
        <xdr:cNvPr id="184" name="Rectangle 6">
          <a:extLst>
            <a:ext uri="{FF2B5EF4-FFF2-40B4-BE49-F238E27FC236}">
              <a16:creationId xmlns:a16="http://schemas.microsoft.com/office/drawing/2014/main" xmlns="" id="{00000000-0008-0000-0000-000018010000}"/>
            </a:ext>
          </a:extLst>
        </xdr:cNvPr>
        <xdr:cNvSpPr>
          <a:spLocks noChangeArrowheads="1"/>
        </xdr:cNvSpPr>
      </xdr:nvSpPr>
      <xdr:spPr bwMode="auto">
        <a:xfrm>
          <a:off x="0" y="13969365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1967</xdr:row>
      <xdr:rowOff>428625</xdr:rowOff>
    </xdr:from>
    <xdr:ext cx="189035" cy="161925"/>
    <xdr:sp macro="" textlink="">
      <xdr:nvSpPr>
        <xdr:cNvPr id="185" name="Rectangle 6">
          <a:extLst>
            <a:ext uri="{FF2B5EF4-FFF2-40B4-BE49-F238E27FC236}">
              <a16:creationId xmlns:a16="http://schemas.microsoft.com/office/drawing/2014/main" xmlns="" id="{00000000-0008-0000-0000-000019010000}"/>
            </a:ext>
          </a:extLst>
        </xdr:cNvPr>
        <xdr:cNvSpPr>
          <a:spLocks noChangeArrowheads="1"/>
        </xdr:cNvSpPr>
      </xdr:nvSpPr>
      <xdr:spPr bwMode="auto">
        <a:xfrm>
          <a:off x="0" y="1396936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1967</xdr:row>
      <xdr:rowOff>428625</xdr:rowOff>
    </xdr:from>
    <xdr:ext cx="189035" cy="161925"/>
    <xdr:sp macro="" textlink="">
      <xdr:nvSpPr>
        <xdr:cNvPr id="186" name="Rectangle 6">
          <a:extLst>
            <a:ext uri="{FF2B5EF4-FFF2-40B4-BE49-F238E27FC236}">
              <a16:creationId xmlns:a16="http://schemas.microsoft.com/office/drawing/2014/main" xmlns="" id="{00000000-0008-0000-0000-00001A010000}"/>
            </a:ext>
          </a:extLst>
        </xdr:cNvPr>
        <xdr:cNvSpPr>
          <a:spLocks noChangeArrowheads="1"/>
        </xdr:cNvSpPr>
      </xdr:nvSpPr>
      <xdr:spPr bwMode="auto">
        <a:xfrm>
          <a:off x="0" y="1396936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1967</xdr:row>
      <xdr:rowOff>428625</xdr:rowOff>
    </xdr:from>
    <xdr:ext cx="189035" cy="85725"/>
    <xdr:sp macro="" textlink="">
      <xdr:nvSpPr>
        <xdr:cNvPr id="187" name="Rectangle 6">
          <a:extLst>
            <a:ext uri="{FF2B5EF4-FFF2-40B4-BE49-F238E27FC236}">
              <a16:creationId xmlns:a16="http://schemas.microsoft.com/office/drawing/2014/main" xmlns="" id="{00000000-0008-0000-0000-00001B010000}"/>
            </a:ext>
          </a:extLst>
        </xdr:cNvPr>
        <xdr:cNvSpPr>
          <a:spLocks noChangeArrowheads="1"/>
        </xdr:cNvSpPr>
      </xdr:nvSpPr>
      <xdr:spPr bwMode="auto">
        <a:xfrm>
          <a:off x="0" y="139693650"/>
          <a:ext cx="18903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1967</xdr:row>
      <xdr:rowOff>428625</xdr:rowOff>
    </xdr:from>
    <xdr:ext cx="189035" cy="161925"/>
    <xdr:sp macro="" textlink="">
      <xdr:nvSpPr>
        <xdr:cNvPr id="188" name="Rectangle 6">
          <a:extLst>
            <a:ext uri="{FF2B5EF4-FFF2-40B4-BE49-F238E27FC236}">
              <a16:creationId xmlns:a16="http://schemas.microsoft.com/office/drawing/2014/main" xmlns="" id="{00000000-0008-0000-0000-00001C010000}"/>
            </a:ext>
          </a:extLst>
        </xdr:cNvPr>
        <xdr:cNvSpPr>
          <a:spLocks noChangeArrowheads="1"/>
        </xdr:cNvSpPr>
      </xdr:nvSpPr>
      <xdr:spPr bwMode="auto">
        <a:xfrm>
          <a:off x="0" y="1396936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1967</xdr:row>
      <xdr:rowOff>428625</xdr:rowOff>
    </xdr:from>
    <xdr:ext cx="189035" cy="314325"/>
    <xdr:sp macro="" textlink="">
      <xdr:nvSpPr>
        <xdr:cNvPr id="189" name="Rectangle 6">
          <a:extLst>
            <a:ext uri="{FF2B5EF4-FFF2-40B4-BE49-F238E27FC236}">
              <a16:creationId xmlns:a16="http://schemas.microsoft.com/office/drawing/2014/main" xmlns="" id="{00000000-0008-0000-0000-00001D010000}"/>
            </a:ext>
          </a:extLst>
        </xdr:cNvPr>
        <xdr:cNvSpPr>
          <a:spLocks noChangeArrowheads="1"/>
        </xdr:cNvSpPr>
      </xdr:nvSpPr>
      <xdr:spPr bwMode="auto">
        <a:xfrm>
          <a:off x="0" y="13969365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1967</xdr:row>
      <xdr:rowOff>428625</xdr:rowOff>
    </xdr:from>
    <xdr:ext cx="189035" cy="161925"/>
    <xdr:sp macro="" textlink="">
      <xdr:nvSpPr>
        <xdr:cNvPr id="190" name="Rectangle 6">
          <a:extLst>
            <a:ext uri="{FF2B5EF4-FFF2-40B4-BE49-F238E27FC236}">
              <a16:creationId xmlns:a16="http://schemas.microsoft.com/office/drawing/2014/main" xmlns="" id="{00000000-0008-0000-0000-00001E010000}"/>
            </a:ext>
          </a:extLst>
        </xdr:cNvPr>
        <xdr:cNvSpPr>
          <a:spLocks noChangeArrowheads="1"/>
        </xdr:cNvSpPr>
      </xdr:nvSpPr>
      <xdr:spPr bwMode="auto">
        <a:xfrm>
          <a:off x="0" y="1396936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1967</xdr:row>
      <xdr:rowOff>428625</xdr:rowOff>
    </xdr:from>
    <xdr:ext cx="189035" cy="161925"/>
    <xdr:sp macro="" textlink="">
      <xdr:nvSpPr>
        <xdr:cNvPr id="191" name="Rectangle 6">
          <a:extLst>
            <a:ext uri="{FF2B5EF4-FFF2-40B4-BE49-F238E27FC236}">
              <a16:creationId xmlns:a16="http://schemas.microsoft.com/office/drawing/2014/main" xmlns="" id="{00000000-0008-0000-0000-00001F010000}"/>
            </a:ext>
          </a:extLst>
        </xdr:cNvPr>
        <xdr:cNvSpPr>
          <a:spLocks noChangeArrowheads="1"/>
        </xdr:cNvSpPr>
      </xdr:nvSpPr>
      <xdr:spPr bwMode="auto">
        <a:xfrm>
          <a:off x="0" y="1396936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1967</xdr:row>
      <xdr:rowOff>428625</xdr:rowOff>
    </xdr:from>
    <xdr:ext cx="189035" cy="161925"/>
    <xdr:sp macro="" textlink="">
      <xdr:nvSpPr>
        <xdr:cNvPr id="192" name="Rectangle 6">
          <a:extLst>
            <a:ext uri="{FF2B5EF4-FFF2-40B4-BE49-F238E27FC236}">
              <a16:creationId xmlns:a16="http://schemas.microsoft.com/office/drawing/2014/main" xmlns="" id="{00000000-0008-0000-0000-000020010000}"/>
            </a:ext>
          </a:extLst>
        </xdr:cNvPr>
        <xdr:cNvSpPr>
          <a:spLocks noChangeArrowheads="1"/>
        </xdr:cNvSpPr>
      </xdr:nvSpPr>
      <xdr:spPr bwMode="auto">
        <a:xfrm>
          <a:off x="0" y="1396936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1967</xdr:row>
      <xdr:rowOff>428625</xdr:rowOff>
    </xdr:from>
    <xdr:ext cx="189035" cy="161925"/>
    <xdr:sp macro="" textlink="">
      <xdr:nvSpPr>
        <xdr:cNvPr id="193" name="Rectangle 6">
          <a:extLst>
            <a:ext uri="{FF2B5EF4-FFF2-40B4-BE49-F238E27FC236}">
              <a16:creationId xmlns:a16="http://schemas.microsoft.com/office/drawing/2014/main" xmlns="" id="{00000000-0008-0000-0000-000021010000}"/>
            </a:ext>
          </a:extLst>
        </xdr:cNvPr>
        <xdr:cNvSpPr>
          <a:spLocks noChangeArrowheads="1"/>
        </xdr:cNvSpPr>
      </xdr:nvSpPr>
      <xdr:spPr bwMode="auto">
        <a:xfrm>
          <a:off x="0" y="1396936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1967</xdr:row>
      <xdr:rowOff>428625</xdr:rowOff>
    </xdr:from>
    <xdr:ext cx="189035" cy="161925"/>
    <xdr:sp macro="" textlink="">
      <xdr:nvSpPr>
        <xdr:cNvPr id="194" name="Rectangle 6">
          <a:extLst>
            <a:ext uri="{FF2B5EF4-FFF2-40B4-BE49-F238E27FC236}">
              <a16:creationId xmlns:a16="http://schemas.microsoft.com/office/drawing/2014/main" xmlns="" id="{00000000-0008-0000-0000-000022010000}"/>
            </a:ext>
          </a:extLst>
        </xdr:cNvPr>
        <xdr:cNvSpPr>
          <a:spLocks noChangeArrowheads="1"/>
        </xdr:cNvSpPr>
      </xdr:nvSpPr>
      <xdr:spPr bwMode="auto">
        <a:xfrm>
          <a:off x="0" y="1396936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1967</xdr:row>
      <xdr:rowOff>428625</xdr:rowOff>
    </xdr:from>
    <xdr:ext cx="189035" cy="314325"/>
    <xdr:sp macro="" textlink="">
      <xdr:nvSpPr>
        <xdr:cNvPr id="195" name="Rectangle 6">
          <a:extLst>
            <a:ext uri="{FF2B5EF4-FFF2-40B4-BE49-F238E27FC236}">
              <a16:creationId xmlns:a16="http://schemas.microsoft.com/office/drawing/2014/main" xmlns="" id="{00000000-0008-0000-0000-000023010000}"/>
            </a:ext>
          </a:extLst>
        </xdr:cNvPr>
        <xdr:cNvSpPr>
          <a:spLocks noChangeArrowheads="1"/>
        </xdr:cNvSpPr>
      </xdr:nvSpPr>
      <xdr:spPr bwMode="auto">
        <a:xfrm>
          <a:off x="0" y="13969365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1967</xdr:row>
      <xdr:rowOff>428625</xdr:rowOff>
    </xdr:from>
    <xdr:ext cx="189035" cy="161925"/>
    <xdr:sp macro="" textlink="">
      <xdr:nvSpPr>
        <xdr:cNvPr id="196" name="Rectangle 6">
          <a:extLst>
            <a:ext uri="{FF2B5EF4-FFF2-40B4-BE49-F238E27FC236}">
              <a16:creationId xmlns:a16="http://schemas.microsoft.com/office/drawing/2014/main" xmlns="" id="{00000000-0008-0000-0000-000024010000}"/>
            </a:ext>
          </a:extLst>
        </xdr:cNvPr>
        <xdr:cNvSpPr>
          <a:spLocks noChangeArrowheads="1"/>
        </xdr:cNvSpPr>
      </xdr:nvSpPr>
      <xdr:spPr bwMode="auto">
        <a:xfrm>
          <a:off x="0" y="1396936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1967</xdr:row>
      <xdr:rowOff>428625</xdr:rowOff>
    </xdr:from>
    <xdr:ext cx="189035" cy="161925"/>
    <xdr:sp macro="" textlink="">
      <xdr:nvSpPr>
        <xdr:cNvPr id="197" name="Rectangle 6">
          <a:extLst>
            <a:ext uri="{FF2B5EF4-FFF2-40B4-BE49-F238E27FC236}">
              <a16:creationId xmlns:a16="http://schemas.microsoft.com/office/drawing/2014/main" xmlns="" id="{00000000-0008-0000-0000-000025010000}"/>
            </a:ext>
          </a:extLst>
        </xdr:cNvPr>
        <xdr:cNvSpPr>
          <a:spLocks noChangeArrowheads="1"/>
        </xdr:cNvSpPr>
      </xdr:nvSpPr>
      <xdr:spPr bwMode="auto">
        <a:xfrm>
          <a:off x="0" y="1396936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1967</xdr:row>
      <xdr:rowOff>428625</xdr:rowOff>
    </xdr:from>
    <xdr:ext cx="189035" cy="161925"/>
    <xdr:sp macro="" textlink="">
      <xdr:nvSpPr>
        <xdr:cNvPr id="198" name="Rectangle 6">
          <a:extLst>
            <a:ext uri="{FF2B5EF4-FFF2-40B4-BE49-F238E27FC236}">
              <a16:creationId xmlns:a16="http://schemas.microsoft.com/office/drawing/2014/main" xmlns="" id="{00000000-0008-0000-0000-000026010000}"/>
            </a:ext>
          </a:extLst>
        </xdr:cNvPr>
        <xdr:cNvSpPr>
          <a:spLocks noChangeArrowheads="1"/>
        </xdr:cNvSpPr>
      </xdr:nvSpPr>
      <xdr:spPr bwMode="auto">
        <a:xfrm>
          <a:off x="0" y="1396936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1967</xdr:row>
      <xdr:rowOff>428625</xdr:rowOff>
    </xdr:from>
    <xdr:ext cx="189035" cy="314325"/>
    <xdr:sp macro="" textlink="">
      <xdr:nvSpPr>
        <xdr:cNvPr id="199" name="Rectangle 6">
          <a:extLst>
            <a:ext uri="{FF2B5EF4-FFF2-40B4-BE49-F238E27FC236}">
              <a16:creationId xmlns:a16="http://schemas.microsoft.com/office/drawing/2014/main" xmlns="" id="{00000000-0008-0000-0000-000027010000}"/>
            </a:ext>
          </a:extLst>
        </xdr:cNvPr>
        <xdr:cNvSpPr>
          <a:spLocks noChangeArrowheads="1"/>
        </xdr:cNvSpPr>
      </xdr:nvSpPr>
      <xdr:spPr bwMode="auto">
        <a:xfrm>
          <a:off x="0" y="13969365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1967</xdr:row>
      <xdr:rowOff>428625</xdr:rowOff>
    </xdr:from>
    <xdr:ext cx="189035" cy="161925"/>
    <xdr:sp macro="" textlink="">
      <xdr:nvSpPr>
        <xdr:cNvPr id="200" name="Rectangle 6">
          <a:extLst>
            <a:ext uri="{FF2B5EF4-FFF2-40B4-BE49-F238E27FC236}">
              <a16:creationId xmlns:a16="http://schemas.microsoft.com/office/drawing/2014/main" xmlns="" id="{00000000-0008-0000-0000-000028010000}"/>
            </a:ext>
          </a:extLst>
        </xdr:cNvPr>
        <xdr:cNvSpPr>
          <a:spLocks noChangeArrowheads="1"/>
        </xdr:cNvSpPr>
      </xdr:nvSpPr>
      <xdr:spPr bwMode="auto">
        <a:xfrm>
          <a:off x="0" y="1396936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1967</xdr:row>
      <xdr:rowOff>428625</xdr:rowOff>
    </xdr:from>
    <xdr:ext cx="189035" cy="161925"/>
    <xdr:sp macro="" textlink="">
      <xdr:nvSpPr>
        <xdr:cNvPr id="201" name="Rectangle 6">
          <a:extLst>
            <a:ext uri="{FF2B5EF4-FFF2-40B4-BE49-F238E27FC236}">
              <a16:creationId xmlns:a16="http://schemas.microsoft.com/office/drawing/2014/main" xmlns="" id="{00000000-0008-0000-0000-000029010000}"/>
            </a:ext>
          </a:extLst>
        </xdr:cNvPr>
        <xdr:cNvSpPr>
          <a:spLocks noChangeArrowheads="1"/>
        </xdr:cNvSpPr>
      </xdr:nvSpPr>
      <xdr:spPr bwMode="auto">
        <a:xfrm>
          <a:off x="0" y="1396936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1967</xdr:row>
      <xdr:rowOff>428625</xdr:rowOff>
    </xdr:from>
    <xdr:ext cx="189035" cy="161925"/>
    <xdr:sp macro="" textlink="">
      <xdr:nvSpPr>
        <xdr:cNvPr id="202" name="Rectangle 6">
          <a:extLst>
            <a:ext uri="{FF2B5EF4-FFF2-40B4-BE49-F238E27FC236}">
              <a16:creationId xmlns:a16="http://schemas.microsoft.com/office/drawing/2014/main" xmlns="" id="{00000000-0008-0000-0000-00002A010000}"/>
            </a:ext>
          </a:extLst>
        </xdr:cNvPr>
        <xdr:cNvSpPr>
          <a:spLocks noChangeArrowheads="1"/>
        </xdr:cNvSpPr>
      </xdr:nvSpPr>
      <xdr:spPr bwMode="auto">
        <a:xfrm>
          <a:off x="0" y="1396936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1967</xdr:row>
      <xdr:rowOff>428625</xdr:rowOff>
    </xdr:from>
    <xdr:ext cx="189035" cy="161925"/>
    <xdr:sp macro="" textlink="">
      <xdr:nvSpPr>
        <xdr:cNvPr id="203" name="Rectangle 6">
          <a:extLst>
            <a:ext uri="{FF2B5EF4-FFF2-40B4-BE49-F238E27FC236}">
              <a16:creationId xmlns:a16="http://schemas.microsoft.com/office/drawing/2014/main" xmlns="" id="{00000000-0008-0000-0000-00002B010000}"/>
            </a:ext>
          </a:extLst>
        </xdr:cNvPr>
        <xdr:cNvSpPr>
          <a:spLocks noChangeArrowheads="1"/>
        </xdr:cNvSpPr>
      </xdr:nvSpPr>
      <xdr:spPr bwMode="auto">
        <a:xfrm>
          <a:off x="0" y="1396936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1967</xdr:row>
      <xdr:rowOff>428625</xdr:rowOff>
    </xdr:from>
    <xdr:ext cx="189035" cy="85725"/>
    <xdr:sp macro="" textlink="">
      <xdr:nvSpPr>
        <xdr:cNvPr id="204" name="Rectangle 6">
          <a:extLst>
            <a:ext uri="{FF2B5EF4-FFF2-40B4-BE49-F238E27FC236}">
              <a16:creationId xmlns:a16="http://schemas.microsoft.com/office/drawing/2014/main" xmlns="" id="{00000000-0008-0000-0000-00002C010000}"/>
            </a:ext>
          </a:extLst>
        </xdr:cNvPr>
        <xdr:cNvSpPr>
          <a:spLocks noChangeArrowheads="1"/>
        </xdr:cNvSpPr>
      </xdr:nvSpPr>
      <xdr:spPr bwMode="auto">
        <a:xfrm>
          <a:off x="0" y="139693650"/>
          <a:ext cx="18903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1967</xdr:row>
      <xdr:rowOff>428625</xdr:rowOff>
    </xdr:from>
    <xdr:ext cx="189035" cy="161925"/>
    <xdr:sp macro="" textlink="">
      <xdr:nvSpPr>
        <xdr:cNvPr id="205" name="Rectangle 6">
          <a:extLst>
            <a:ext uri="{FF2B5EF4-FFF2-40B4-BE49-F238E27FC236}">
              <a16:creationId xmlns:a16="http://schemas.microsoft.com/office/drawing/2014/main" xmlns="" id="{00000000-0008-0000-0000-00002D010000}"/>
            </a:ext>
          </a:extLst>
        </xdr:cNvPr>
        <xdr:cNvSpPr>
          <a:spLocks noChangeArrowheads="1"/>
        </xdr:cNvSpPr>
      </xdr:nvSpPr>
      <xdr:spPr bwMode="auto">
        <a:xfrm>
          <a:off x="0" y="1396936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1967</xdr:row>
      <xdr:rowOff>428625</xdr:rowOff>
    </xdr:from>
    <xdr:ext cx="189035" cy="314325"/>
    <xdr:sp macro="" textlink="">
      <xdr:nvSpPr>
        <xdr:cNvPr id="206" name="Rectangle 6">
          <a:extLst>
            <a:ext uri="{FF2B5EF4-FFF2-40B4-BE49-F238E27FC236}">
              <a16:creationId xmlns:a16="http://schemas.microsoft.com/office/drawing/2014/main" xmlns="" id="{00000000-0008-0000-0000-00002E010000}"/>
            </a:ext>
          </a:extLst>
        </xdr:cNvPr>
        <xdr:cNvSpPr>
          <a:spLocks noChangeArrowheads="1"/>
        </xdr:cNvSpPr>
      </xdr:nvSpPr>
      <xdr:spPr bwMode="auto">
        <a:xfrm>
          <a:off x="0" y="13969365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1967</xdr:row>
      <xdr:rowOff>428625</xdr:rowOff>
    </xdr:from>
    <xdr:ext cx="189035" cy="161925"/>
    <xdr:sp macro="" textlink="">
      <xdr:nvSpPr>
        <xdr:cNvPr id="207" name="Rectangle 6">
          <a:extLst>
            <a:ext uri="{FF2B5EF4-FFF2-40B4-BE49-F238E27FC236}">
              <a16:creationId xmlns:a16="http://schemas.microsoft.com/office/drawing/2014/main" xmlns="" id="{00000000-0008-0000-0000-00002F010000}"/>
            </a:ext>
          </a:extLst>
        </xdr:cNvPr>
        <xdr:cNvSpPr>
          <a:spLocks noChangeArrowheads="1"/>
        </xdr:cNvSpPr>
      </xdr:nvSpPr>
      <xdr:spPr bwMode="auto">
        <a:xfrm>
          <a:off x="0" y="1396936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1967</xdr:row>
      <xdr:rowOff>428625</xdr:rowOff>
    </xdr:from>
    <xdr:ext cx="189035" cy="161925"/>
    <xdr:sp macro="" textlink="">
      <xdr:nvSpPr>
        <xdr:cNvPr id="208" name="Rectangle 6">
          <a:extLst>
            <a:ext uri="{FF2B5EF4-FFF2-40B4-BE49-F238E27FC236}">
              <a16:creationId xmlns:a16="http://schemas.microsoft.com/office/drawing/2014/main" xmlns="" id="{00000000-0008-0000-0000-000030010000}"/>
            </a:ext>
          </a:extLst>
        </xdr:cNvPr>
        <xdr:cNvSpPr>
          <a:spLocks noChangeArrowheads="1"/>
        </xdr:cNvSpPr>
      </xdr:nvSpPr>
      <xdr:spPr bwMode="auto">
        <a:xfrm>
          <a:off x="0" y="1396936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1967</xdr:row>
      <xdr:rowOff>428625</xdr:rowOff>
    </xdr:from>
    <xdr:ext cx="189035" cy="85725"/>
    <xdr:sp macro="" textlink="">
      <xdr:nvSpPr>
        <xdr:cNvPr id="209" name="Rectangle 6">
          <a:extLst>
            <a:ext uri="{FF2B5EF4-FFF2-40B4-BE49-F238E27FC236}">
              <a16:creationId xmlns:a16="http://schemas.microsoft.com/office/drawing/2014/main" xmlns="" id="{00000000-0008-0000-0000-000031010000}"/>
            </a:ext>
          </a:extLst>
        </xdr:cNvPr>
        <xdr:cNvSpPr>
          <a:spLocks noChangeArrowheads="1"/>
        </xdr:cNvSpPr>
      </xdr:nvSpPr>
      <xdr:spPr bwMode="auto">
        <a:xfrm>
          <a:off x="0" y="139693650"/>
          <a:ext cx="18903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1967</xdr:row>
      <xdr:rowOff>428625</xdr:rowOff>
    </xdr:from>
    <xdr:ext cx="189035" cy="161925"/>
    <xdr:sp macro="" textlink="">
      <xdr:nvSpPr>
        <xdr:cNvPr id="210" name="Rectangle 6">
          <a:extLst>
            <a:ext uri="{FF2B5EF4-FFF2-40B4-BE49-F238E27FC236}">
              <a16:creationId xmlns:a16="http://schemas.microsoft.com/office/drawing/2014/main" xmlns="" id="{00000000-0008-0000-0000-000032010000}"/>
            </a:ext>
          </a:extLst>
        </xdr:cNvPr>
        <xdr:cNvSpPr>
          <a:spLocks noChangeArrowheads="1"/>
        </xdr:cNvSpPr>
      </xdr:nvSpPr>
      <xdr:spPr bwMode="auto">
        <a:xfrm>
          <a:off x="0" y="1396936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1967</xdr:row>
      <xdr:rowOff>428625</xdr:rowOff>
    </xdr:from>
    <xdr:ext cx="189035" cy="314325"/>
    <xdr:sp macro="" textlink="">
      <xdr:nvSpPr>
        <xdr:cNvPr id="211" name="Rectangle 6">
          <a:extLst>
            <a:ext uri="{FF2B5EF4-FFF2-40B4-BE49-F238E27FC236}">
              <a16:creationId xmlns:a16="http://schemas.microsoft.com/office/drawing/2014/main" xmlns="" id="{00000000-0008-0000-0000-000033010000}"/>
            </a:ext>
          </a:extLst>
        </xdr:cNvPr>
        <xdr:cNvSpPr>
          <a:spLocks noChangeArrowheads="1"/>
        </xdr:cNvSpPr>
      </xdr:nvSpPr>
      <xdr:spPr bwMode="auto">
        <a:xfrm>
          <a:off x="0" y="13969365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1967</xdr:row>
      <xdr:rowOff>428625</xdr:rowOff>
    </xdr:from>
    <xdr:ext cx="189035" cy="161925"/>
    <xdr:sp macro="" textlink="">
      <xdr:nvSpPr>
        <xdr:cNvPr id="212" name="Rectangle 6">
          <a:extLst>
            <a:ext uri="{FF2B5EF4-FFF2-40B4-BE49-F238E27FC236}">
              <a16:creationId xmlns:a16="http://schemas.microsoft.com/office/drawing/2014/main" xmlns="" id="{00000000-0008-0000-0000-000034010000}"/>
            </a:ext>
          </a:extLst>
        </xdr:cNvPr>
        <xdr:cNvSpPr>
          <a:spLocks noChangeArrowheads="1"/>
        </xdr:cNvSpPr>
      </xdr:nvSpPr>
      <xdr:spPr bwMode="auto">
        <a:xfrm>
          <a:off x="0" y="1396936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1967</xdr:row>
      <xdr:rowOff>428625</xdr:rowOff>
    </xdr:from>
    <xdr:ext cx="189035" cy="161925"/>
    <xdr:sp macro="" textlink="">
      <xdr:nvSpPr>
        <xdr:cNvPr id="213" name="Rectangle 6">
          <a:extLst>
            <a:ext uri="{FF2B5EF4-FFF2-40B4-BE49-F238E27FC236}">
              <a16:creationId xmlns:a16="http://schemas.microsoft.com/office/drawing/2014/main" xmlns="" id="{00000000-0008-0000-0000-000035010000}"/>
            </a:ext>
          </a:extLst>
        </xdr:cNvPr>
        <xdr:cNvSpPr>
          <a:spLocks noChangeArrowheads="1"/>
        </xdr:cNvSpPr>
      </xdr:nvSpPr>
      <xdr:spPr bwMode="auto">
        <a:xfrm>
          <a:off x="0" y="1396936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1967</xdr:row>
      <xdr:rowOff>428625</xdr:rowOff>
    </xdr:from>
    <xdr:ext cx="189035" cy="161925"/>
    <xdr:sp macro="" textlink="">
      <xdr:nvSpPr>
        <xdr:cNvPr id="214" name="Rectangle 6">
          <a:extLst>
            <a:ext uri="{FF2B5EF4-FFF2-40B4-BE49-F238E27FC236}">
              <a16:creationId xmlns:a16="http://schemas.microsoft.com/office/drawing/2014/main" xmlns="" id="{00000000-0008-0000-0000-000036010000}"/>
            </a:ext>
          </a:extLst>
        </xdr:cNvPr>
        <xdr:cNvSpPr>
          <a:spLocks noChangeArrowheads="1"/>
        </xdr:cNvSpPr>
      </xdr:nvSpPr>
      <xdr:spPr bwMode="auto">
        <a:xfrm>
          <a:off x="0" y="1396936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1967</xdr:row>
      <xdr:rowOff>428625</xdr:rowOff>
    </xdr:from>
    <xdr:ext cx="189035" cy="161925"/>
    <xdr:sp macro="" textlink="">
      <xdr:nvSpPr>
        <xdr:cNvPr id="215" name="Rectangle 6">
          <a:extLst>
            <a:ext uri="{FF2B5EF4-FFF2-40B4-BE49-F238E27FC236}">
              <a16:creationId xmlns:a16="http://schemas.microsoft.com/office/drawing/2014/main" xmlns="" id="{00000000-0008-0000-0000-000037010000}"/>
            </a:ext>
          </a:extLst>
        </xdr:cNvPr>
        <xdr:cNvSpPr>
          <a:spLocks noChangeArrowheads="1"/>
        </xdr:cNvSpPr>
      </xdr:nvSpPr>
      <xdr:spPr bwMode="auto">
        <a:xfrm>
          <a:off x="0" y="1396936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1967</xdr:row>
      <xdr:rowOff>428625</xdr:rowOff>
    </xdr:from>
    <xdr:ext cx="189035" cy="161925"/>
    <xdr:sp macro="" textlink="">
      <xdr:nvSpPr>
        <xdr:cNvPr id="216" name="Rectangle 6">
          <a:extLst>
            <a:ext uri="{FF2B5EF4-FFF2-40B4-BE49-F238E27FC236}">
              <a16:creationId xmlns:a16="http://schemas.microsoft.com/office/drawing/2014/main" xmlns="" id="{00000000-0008-0000-0000-000038010000}"/>
            </a:ext>
          </a:extLst>
        </xdr:cNvPr>
        <xdr:cNvSpPr>
          <a:spLocks noChangeArrowheads="1"/>
        </xdr:cNvSpPr>
      </xdr:nvSpPr>
      <xdr:spPr bwMode="auto">
        <a:xfrm>
          <a:off x="0" y="1396936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1967</xdr:row>
      <xdr:rowOff>428625</xdr:rowOff>
    </xdr:from>
    <xdr:ext cx="189035" cy="314325"/>
    <xdr:sp macro="" textlink="">
      <xdr:nvSpPr>
        <xdr:cNvPr id="217" name="Rectangle 6">
          <a:extLst>
            <a:ext uri="{FF2B5EF4-FFF2-40B4-BE49-F238E27FC236}">
              <a16:creationId xmlns:a16="http://schemas.microsoft.com/office/drawing/2014/main" xmlns="" id="{00000000-0008-0000-0000-000039010000}"/>
            </a:ext>
          </a:extLst>
        </xdr:cNvPr>
        <xdr:cNvSpPr>
          <a:spLocks noChangeArrowheads="1"/>
        </xdr:cNvSpPr>
      </xdr:nvSpPr>
      <xdr:spPr bwMode="auto">
        <a:xfrm>
          <a:off x="0" y="13969365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1967</xdr:row>
      <xdr:rowOff>428625</xdr:rowOff>
    </xdr:from>
    <xdr:ext cx="189035" cy="161925"/>
    <xdr:sp macro="" textlink="">
      <xdr:nvSpPr>
        <xdr:cNvPr id="218" name="Rectangle 6">
          <a:extLst>
            <a:ext uri="{FF2B5EF4-FFF2-40B4-BE49-F238E27FC236}">
              <a16:creationId xmlns:a16="http://schemas.microsoft.com/office/drawing/2014/main" xmlns="" id="{00000000-0008-0000-0000-00003A010000}"/>
            </a:ext>
          </a:extLst>
        </xdr:cNvPr>
        <xdr:cNvSpPr>
          <a:spLocks noChangeArrowheads="1"/>
        </xdr:cNvSpPr>
      </xdr:nvSpPr>
      <xdr:spPr bwMode="auto">
        <a:xfrm>
          <a:off x="0" y="1396936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1967</xdr:row>
      <xdr:rowOff>428625</xdr:rowOff>
    </xdr:from>
    <xdr:ext cx="189035" cy="161925"/>
    <xdr:sp macro="" textlink="">
      <xdr:nvSpPr>
        <xdr:cNvPr id="219" name="Rectangle 6">
          <a:extLst>
            <a:ext uri="{FF2B5EF4-FFF2-40B4-BE49-F238E27FC236}">
              <a16:creationId xmlns:a16="http://schemas.microsoft.com/office/drawing/2014/main" xmlns="" id="{00000000-0008-0000-0000-00003B010000}"/>
            </a:ext>
          </a:extLst>
        </xdr:cNvPr>
        <xdr:cNvSpPr>
          <a:spLocks noChangeArrowheads="1"/>
        </xdr:cNvSpPr>
      </xdr:nvSpPr>
      <xdr:spPr bwMode="auto">
        <a:xfrm>
          <a:off x="0" y="1396936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1967</xdr:row>
      <xdr:rowOff>428625</xdr:rowOff>
    </xdr:from>
    <xdr:ext cx="189035" cy="161925"/>
    <xdr:sp macro="" textlink="">
      <xdr:nvSpPr>
        <xdr:cNvPr id="220" name="Rectangle 6">
          <a:extLst>
            <a:ext uri="{FF2B5EF4-FFF2-40B4-BE49-F238E27FC236}">
              <a16:creationId xmlns:a16="http://schemas.microsoft.com/office/drawing/2014/main" xmlns="" id="{00000000-0008-0000-0000-00003C010000}"/>
            </a:ext>
          </a:extLst>
        </xdr:cNvPr>
        <xdr:cNvSpPr>
          <a:spLocks noChangeArrowheads="1"/>
        </xdr:cNvSpPr>
      </xdr:nvSpPr>
      <xdr:spPr bwMode="auto">
        <a:xfrm>
          <a:off x="0" y="1396936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1967</xdr:row>
      <xdr:rowOff>428625</xdr:rowOff>
    </xdr:from>
    <xdr:ext cx="189035" cy="314325"/>
    <xdr:sp macro="" textlink="">
      <xdr:nvSpPr>
        <xdr:cNvPr id="221" name="Rectangle 6">
          <a:extLst>
            <a:ext uri="{FF2B5EF4-FFF2-40B4-BE49-F238E27FC236}">
              <a16:creationId xmlns:a16="http://schemas.microsoft.com/office/drawing/2014/main" xmlns="" id="{00000000-0008-0000-0000-00003D010000}"/>
            </a:ext>
          </a:extLst>
        </xdr:cNvPr>
        <xdr:cNvSpPr>
          <a:spLocks noChangeArrowheads="1"/>
        </xdr:cNvSpPr>
      </xdr:nvSpPr>
      <xdr:spPr bwMode="auto">
        <a:xfrm>
          <a:off x="0" y="13969365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1967</xdr:row>
      <xdr:rowOff>428625</xdr:rowOff>
    </xdr:from>
    <xdr:ext cx="189035" cy="161925"/>
    <xdr:sp macro="" textlink="">
      <xdr:nvSpPr>
        <xdr:cNvPr id="222" name="Rectangle 6">
          <a:extLst>
            <a:ext uri="{FF2B5EF4-FFF2-40B4-BE49-F238E27FC236}">
              <a16:creationId xmlns:a16="http://schemas.microsoft.com/office/drawing/2014/main" xmlns="" id="{00000000-0008-0000-0000-00003E010000}"/>
            </a:ext>
          </a:extLst>
        </xdr:cNvPr>
        <xdr:cNvSpPr>
          <a:spLocks noChangeArrowheads="1"/>
        </xdr:cNvSpPr>
      </xdr:nvSpPr>
      <xdr:spPr bwMode="auto">
        <a:xfrm>
          <a:off x="0" y="1396936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1967</xdr:row>
      <xdr:rowOff>428625</xdr:rowOff>
    </xdr:from>
    <xdr:ext cx="189035" cy="161925"/>
    <xdr:sp macro="" textlink="">
      <xdr:nvSpPr>
        <xdr:cNvPr id="223" name="Rectangle 6">
          <a:extLst>
            <a:ext uri="{FF2B5EF4-FFF2-40B4-BE49-F238E27FC236}">
              <a16:creationId xmlns:a16="http://schemas.microsoft.com/office/drawing/2014/main" xmlns="" id="{00000000-0008-0000-0000-00003F010000}"/>
            </a:ext>
          </a:extLst>
        </xdr:cNvPr>
        <xdr:cNvSpPr>
          <a:spLocks noChangeArrowheads="1"/>
        </xdr:cNvSpPr>
      </xdr:nvSpPr>
      <xdr:spPr bwMode="auto">
        <a:xfrm>
          <a:off x="0" y="1396936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1988</xdr:row>
      <xdr:rowOff>428625</xdr:rowOff>
    </xdr:from>
    <xdr:ext cx="189035" cy="171450"/>
    <xdr:sp macro="" textlink="">
      <xdr:nvSpPr>
        <xdr:cNvPr id="224" name="Rectangle 6">
          <a:extLst>
            <a:ext uri="{FF2B5EF4-FFF2-40B4-BE49-F238E27FC236}">
              <a16:creationId xmlns:a16="http://schemas.microsoft.com/office/drawing/2014/main" xmlns="" id="{00000000-0008-0000-0000-000040010000}"/>
            </a:ext>
          </a:extLst>
        </xdr:cNvPr>
        <xdr:cNvSpPr>
          <a:spLocks noChangeArrowheads="1"/>
        </xdr:cNvSpPr>
      </xdr:nvSpPr>
      <xdr:spPr bwMode="auto">
        <a:xfrm>
          <a:off x="0" y="144694275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1988</xdr:row>
      <xdr:rowOff>409575</xdr:rowOff>
    </xdr:from>
    <xdr:ext cx="189035" cy="323850"/>
    <xdr:sp macro="" textlink="">
      <xdr:nvSpPr>
        <xdr:cNvPr id="225" name="Rectangle 6">
          <a:extLst>
            <a:ext uri="{FF2B5EF4-FFF2-40B4-BE49-F238E27FC236}">
              <a16:creationId xmlns:a16="http://schemas.microsoft.com/office/drawing/2014/main" xmlns="" id="{00000000-0008-0000-0000-000041010000}"/>
            </a:ext>
          </a:extLst>
        </xdr:cNvPr>
        <xdr:cNvSpPr>
          <a:spLocks noChangeArrowheads="1"/>
        </xdr:cNvSpPr>
      </xdr:nvSpPr>
      <xdr:spPr bwMode="auto">
        <a:xfrm>
          <a:off x="0" y="144694275"/>
          <a:ext cx="18903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1988</xdr:row>
      <xdr:rowOff>428625</xdr:rowOff>
    </xdr:from>
    <xdr:ext cx="189035" cy="85725"/>
    <xdr:sp macro="" textlink="">
      <xdr:nvSpPr>
        <xdr:cNvPr id="226" name="Rectangle 6">
          <a:extLst>
            <a:ext uri="{FF2B5EF4-FFF2-40B4-BE49-F238E27FC236}">
              <a16:creationId xmlns:a16="http://schemas.microsoft.com/office/drawing/2014/main" xmlns="" id="{00000000-0008-0000-0000-000042010000}"/>
            </a:ext>
          </a:extLst>
        </xdr:cNvPr>
        <xdr:cNvSpPr>
          <a:spLocks noChangeArrowheads="1"/>
        </xdr:cNvSpPr>
      </xdr:nvSpPr>
      <xdr:spPr bwMode="auto">
        <a:xfrm>
          <a:off x="0" y="144694275"/>
          <a:ext cx="18903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1988</xdr:row>
      <xdr:rowOff>428625</xdr:rowOff>
    </xdr:from>
    <xdr:ext cx="189035" cy="85725"/>
    <xdr:sp macro="" textlink="">
      <xdr:nvSpPr>
        <xdr:cNvPr id="227" name="Rectangle 6">
          <a:extLst>
            <a:ext uri="{FF2B5EF4-FFF2-40B4-BE49-F238E27FC236}">
              <a16:creationId xmlns:a16="http://schemas.microsoft.com/office/drawing/2014/main" xmlns="" id="{00000000-0008-0000-0000-000043010000}"/>
            </a:ext>
          </a:extLst>
        </xdr:cNvPr>
        <xdr:cNvSpPr>
          <a:spLocks noChangeArrowheads="1"/>
        </xdr:cNvSpPr>
      </xdr:nvSpPr>
      <xdr:spPr bwMode="auto">
        <a:xfrm>
          <a:off x="0" y="144694275"/>
          <a:ext cx="18903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1988</xdr:row>
      <xdr:rowOff>428625</xdr:rowOff>
    </xdr:from>
    <xdr:ext cx="189035" cy="171450"/>
    <xdr:sp macro="" textlink="">
      <xdr:nvSpPr>
        <xdr:cNvPr id="228" name="Rectangle 6">
          <a:extLst>
            <a:ext uri="{FF2B5EF4-FFF2-40B4-BE49-F238E27FC236}">
              <a16:creationId xmlns:a16="http://schemas.microsoft.com/office/drawing/2014/main" xmlns="" id="{00000000-0008-0000-0000-000044010000}"/>
            </a:ext>
          </a:extLst>
        </xdr:cNvPr>
        <xdr:cNvSpPr>
          <a:spLocks noChangeArrowheads="1"/>
        </xdr:cNvSpPr>
      </xdr:nvSpPr>
      <xdr:spPr bwMode="auto">
        <a:xfrm>
          <a:off x="0" y="144694275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1988</xdr:row>
      <xdr:rowOff>428625</xdr:rowOff>
    </xdr:from>
    <xdr:ext cx="189035" cy="323850"/>
    <xdr:sp macro="" textlink="">
      <xdr:nvSpPr>
        <xdr:cNvPr id="229" name="Rectangle 6">
          <a:extLst>
            <a:ext uri="{FF2B5EF4-FFF2-40B4-BE49-F238E27FC236}">
              <a16:creationId xmlns:a16="http://schemas.microsoft.com/office/drawing/2014/main" xmlns="" id="{00000000-0008-0000-0000-000045010000}"/>
            </a:ext>
          </a:extLst>
        </xdr:cNvPr>
        <xdr:cNvSpPr>
          <a:spLocks noChangeArrowheads="1"/>
        </xdr:cNvSpPr>
      </xdr:nvSpPr>
      <xdr:spPr bwMode="auto">
        <a:xfrm>
          <a:off x="0" y="144694275"/>
          <a:ext cx="18903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1988</xdr:row>
      <xdr:rowOff>428625</xdr:rowOff>
    </xdr:from>
    <xdr:ext cx="189035" cy="171450"/>
    <xdr:sp macro="" textlink="">
      <xdr:nvSpPr>
        <xdr:cNvPr id="230" name="Rectangle 6">
          <a:extLst>
            <a:ext uri="{FF2B5EF4-FFF2-40B4-BE49-F238E27FC236}">
              <a16:creationId xmlns:a16="http://schemas.microsoft.com/office/drawing/2014/main" xmlns="" id="{00000000-0008-0000-0000-000046010000}"/>
            </a:ext>
          </a:extLst>
        </xdr:cNvPr>
        <xdr:cNvSpPr>
          <a:spLocks noChangeArrowheads="1"/>
        </xdr:cNvSpPr>
      </xdr:nvSpPr>
      <xdr:spPr bwMode="auto">
        <a:xfrm>
          <a:off x="0" y="144694275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1988</xdr:row>
      <xdr:rowOff>428625</xdr:rowOff>
    </xdr:from>
    <xdr:ext cx="189035" cy="171450"/>
    <xdr:sp macro="" textlink="">
      <xdr:nvSpPr>
        <xdr:cNvPr id="231" name="Rectangle 6">
          <a:extLst>
            <a:ext uri="{FF2B5EF4-FFF2-40B4-BE49-F238E27FC236}">
              <a16:creationId xmlns:a16="http://schemas.microsoft.com/office/drawing/2014/main" xmlns="" id="{00000000-0008-0000-0000-000047010000}"/>
            </a:ext>
          </a:extLst>
        </xdr:cNvPr>
        <xdr:cNvSpPr>
          <a:spLocks noChangeArrowheads="1"/>
        </xdr:cNvSpPr>
      </xdr:nvSpPr>
      <xdr:spPr bwMode="auto">
        <a:xfrm>
          <a:off x="0" y="144694275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1988</xdr:row>
      <xdr:rowOff>428625</xdr:rowOff>
    </xdr:from>
    <xdr:ext cx="189035" cy="171450"/>
    <xdr:sp macro="" textlink="">
      <xdr:nvSpPr>
        <xdr:cNvPr id="232" name="Rectangle 6">
          <a:extLst>
            <a:ext uri="{FF2B5EF4-FFF2-40B4-BE49-F238E27FC236}">
              <a16:creationId xmlns:a16="http://schemas.microsoft.com/office/drawing/2014/main" xmlns="" id="{00000000-0008-0000-0000-000048010000}"/>
            </a:ext>
          </a:extLst>
        </xdr:cNvPr>
        <xdr:cNvSpPr>
          <a:spLocks noChangeArrowheads="1"/>
        </xdr:cNvSpPr>
      </xdr:nvSpPr>
      <xdr:spPr bwMode="auto">
        <a:xfrm>
          <a:off x="0" y="144694275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1988</xdr:row>
      <xdr:rowOff>428625</xdr:rowOff>
    </xdr:from>
    <xdr:ext cx="189035" cy="323850"/>
    <xdr:sp macro="" textlink="">
      <xdr:nvSpPr>
        <xdr:cNvPr id="233" name="Rectangle 6">
          <a:extLst>
            <a:ext uri="{FF2B5EF4-FFF2-40B4-BE49-F238E27FC236}">
              <a16:creationId xmlns:a16="http://schemas.microsoft.com/office/drawing/2014/main" xmlns="" id="{00000000-0008-0000-0000-000049010000}"/>
            </a:ext>
          </a:extLst>
        </xdr:cNvPr>
        <xdr:cNvSpPr>
          <a:spLocks noChangeArrowheads="1"/>
        </xdr:cNvSpPr>
      </xdr:nvSpPr>
      <xdr:spPr bwMode="auto">
        <a:xfrm>
          <a:off x="0" y="144694275"/>
          <a:ext cx="18903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1988</xdr:row>
      <xdr:rowOff>428625</xdr:rowOff>
    </xdr:from>
    <xdr:ext cx="189035" cy="171450"/>
    <xdr:sp macro="" textlink="">
      <xdr:nvSpPr>
        <xdr:cNvPr id="234" name="Rectangle 6">
          <a:extLst>
            <a:ext uri="{FF2B5EF4-FFF2-40B4-BE49-F238E27FC236}">
              <a16:creationId xmlns:a16="http://schemas.microsoft.com/office/drawing/2014/main" xmlns="" id="{00000000-0008-0000-0000-00004A010000}"/>
            </a:ext>
          </a:extLst>
        </xdr:cNvPr>
        <xdr:cNvSpPr>
          <a:spLocks noChangeArrowheads="1"/>
        </xdr:cNvSpPr>
      </xdr:nvSpPr>
      <xdr:spPr bwMode="auto">
        <a:xfrm>
          <a:off x="0" y="144694275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1988</xdr:row>
      <xdr:rowOff>428625</xdr:rowOff>
    </xdr:from>
    <xdr:ext cx="189035" cy="171450"/>
    <xdr:sp macro="" textlink="">
      <xdr:nvSpPr>
        <xdr:cNvPr id="235" name="Rectangle 6">
          <a:extLst>
            <a:ext uri="{FF2B5EF4-FFF2-40B4-BE49-F238E27FC236}">
              <a16:creationId xmlns:a16="http://schemas.microsoft.com/office/drawing/2014/main" xmlns="" id="{00000000-0008-0000-0000-00004B010000}"/>
            </a:ext>
          </a:extLst>
        </xdr:cNvPr>
        <xdr:cNvSpPr>
          <a:spLocks noChangeArrowheads="1"/>
        </xdr:cNvSpPr>
      </xdr:nvSpPr>
      <xdr:spPr bwMode="auto">
        <a:xfrm>
          <a:off x="0" y="144694275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1988</xdr:row>
      <xdr:rowOff>428625</xdr:rowOff>
    </xdr:from>
    <xdr:ext cx="189035" cy="171450"/>
    <xdr:sp macro="" textlink="">
      <xdr:nvSpPr>
        <xdr:cNvPr id="236" name="Rectangle 6">
          <a:extLst>
            <a:ext uri="{FF2B5EF4-FFF2-40B4-BE49-F238E27FC236}">
              <a16:creationId xmlns:a16="http://schemas.microsoft.com/office/drawing/2014/main" xmlns="" id="{00000000-0008-0000-0000-00004C010000}"/>
            </a:ext>
          </a:extLst>
        </xdr:cNvPr>
        <xdr:cNvSpPr>
          <a:spLocks noChangeArrowheads="1"/>
        </xdr:cNvSpPr>
      </xdr:nvSpPr>
      <xdr:spPr bwMode="auto">
        <a:xfrm>
          <a:off x="0" y="144694275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1988</xdr:row>
      <xdr:rowOff>428625</xdr:rowOff>
    </xdr:from>
    <xdr:ext cx="189035" cy="171450"/>
    <xdr:sp macro="" textlink="">
      <xdr:nvSpPr>
        <xdr:cNvPr id="237" name="Rectangle 6">
          <a:extLst>
            <a:ext uri="{FF2B5EF4-FFF2-40B4-BE49-F238E27FC236}">
              <a16:creationId xmlns:a16="http://schemas.microsoft.com/office/drawing/2014/main" xmlns="" id="{00000000-0008-0000-0000-00004D010000}"/>
            </a:ext>
          </a:extLst>
        </xdr:cNvPr>
        <xdr:cNvSpPr>
          <a:spLocks noChangeArrowheads="1"/>
        </xdr:cNvSpPr>
      </xdr:nvSpPr>
      <xdr:spPr bwMode="auto">
        <a:xfrm>
          <a:off x="0" y="144694275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1988</xdr:row>
      <xdr:rowOff>428625</xdr:rowOff>
    </xdr:from>
    <xdr:ext cx="189035" cy="171450"/>
    <xdr:sp macro="" textlink="">
      <xdr:nvSpPr>
        <xdr:cNvPr id="238" name="Rectangle 6">
          <a:extLst>
            <a:ext uri="{FF2B5EF4-FFF2-40B4-BE49-F238E27FC236}">
              <a16:creationId xmlns:a16="http://schemas.microsoft.com/office/drawing/2014/main" xmlns="" id="{00000000-0008-0000-0000-00004E010000}"/>
            </a:ext>
          </a:extLst>
        </xdr:cNvPr>
        <xdr:cNvSpPr>
          <a:spLocks noChangeArrowheads="1"/>
        </xdr:cNvSpPr>
      </xdr:nvSpPr>
      <xdr:spPr bwMode="auto">
        <a:xfrm>
          <a:off x="0" y="144694275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1988</xdr:row>
      <xdr:rowOff>428625</xdr:rowOff>
    </xdr:from>
    <xdr:ext cx="189035" cy="323850"/>
    <xdr:sp macro="" textlink="">
      <xdr:nvSpPr>
        <xdr:cNvPr id="239" name="Rectangle 6">
          <a:extLst>
            <a:ext uri="{FF2B5EF4-FFF2-40B4-BE49-F238E27FC236}">
              <a16:creationId xmlns:a16="http://schemas.microsoft.com/office/drawing/2014/main" xmlns="" id="{00000000-0008-0000-0000-00004F010000}"/>
            </a:ext>
          </a:extLst>
        </xdr:cNvPr>
        <xdr:cNvSpPr>
          <a:spLocks noChangeArrowheads="1"/>
        </xdr:cNvSpPr>
      </xdr:nvSpPr>
      <xdr:spPr bwMode="auto">
        <a:xfrm>
          <a:off x="0" y="144694275"/>
          <a:ext cx="18903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1988</xdr:row>
      <xdr:rowOff>428625</xdr:rowOff>
    </xdr:from>
    <xdr:ext cx="189035" cy="171450"/>
    <xdr:sp macro="" textlink="">
      <xdr:nvSpPr>
        <xdr:cNvPr id="240" name="Rectangle 6">
          <a:extLst>
            <a:ext uri="{FF2B5EF4-FFF2-40B4-BE49-F238E27FC236}">
              <a16:creationId xmlns:a16="http://schemas.microsoft.com/office/drawing/2014/main" xmlns="" id="{00000000-0008-0000-0000-000050010000}"/>
            </a:ext>
          </a:extLst>
        </xdr:cNvPr>
        <xdr:cNvSpPr>
          <a:spLocks noChangeArrowheads="1"/>
        </xdr:cNvSpPr>
      </xdr:nvSpPr>
      <xdr:spPr bwMode="auto">
        <a:xfrm>
          <a:off x="0" y="144694275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1988</xdr:row>
      <xdr:rowOff>428625</xdr:rowOff>
    </xdr:from>
    <xdr:ext cx="189035" cy="171450"/>
    <xdr:sp macro="" textlink="">
      <xdr:nvSpPr>
        <xdr:cNvPr id="241" name="Rectangle 6">
          <a:extLst>
            <a:ext uri="{FF2B5EF4-FFF2-40B4-BE49-F238E27FC236}">
              <a16:creationId xmlns:a16="http://schemas.microsoft.com/office/drawing/2014/main" xmlns="" id="{00000000-0008-0000-0000-000051010000}"/>
            </a:ext>
          </a:extLst>
        </xdr:cNvPr>
        <xdr:cNvSpPr>
          <a:spLocks noChangeArrowheads="1"/>
        </xdr:cNvSpPr>
      </xdr:nvSpPr>
      <xdr:spPr bwMode="auto">
        <a:xfrm>
          <a:off x="0" y="144694275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1988</xdr:row>
      <xdr:rowOff>428625</xdr:rowOff>
    </xdr:from>
    <xdr:ext cx="189035" cy="171450"/>
    <xdr:sp macro="" textlink="">
      <xdr:nvSpPr>
        <xdr:cNvPr id="242" name="Rectangle 6">
          <a:extLst>
            <a:ext uri="{FF2B5EF4-FFF2-40B4-BE49-F238E27FC236}">
              <a16:creationId xmlns:a16="http://schemas.microsoft.com/office/drawing/2014/main" xmlns="" id="{00000000-0008-0000-0000-000052010000}"/>
            </a:ext>
          </a:extLst>
        </xdr:cNvPr>
        <xdr:cNvSpPr>
          <a:spLocks noChangeArrowheads="1"/>
        </xdr:cNvSpPr>
      </xdr:nvSpPr>
      <xdr:spPr bwMode="auto">
        <a:xfrm>
          <a:off x="0" y="144694275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1988</xdr:row>
      <xdr:rowOff>428625</xdr:rowOff>
    </xdr:from>
    <xdr:ext cx="189035" cy="323850"/>
    <xdr:sp macro="" textlink="">
      <xdr:nvSpPr>
        <xdr:cNvPr id="243" name="Rectangle 6">
          <a:extLst>
            <a:ext uri="{FF2B5EF4-FFF2-40B4-BE49-F238E27FC236}">
              <a16:creationId xmlns:a16="http://schemas.microsoft.com/office/drawing/2014/main" xmlns="" id="{00000000-0008-0000-0000-000053010000}"/>
            </a:ext>
          </a:extLst>
        </xdr:cNvPr>
        <xdr:cNvSpPr>
          <a:spLocks noChangeArrowheads="1"/>
        </xdr:cNvSpPr>
      </xdr:nvSpPr>
      <xdr:spPr bwMode="auto">
        <a:xfrm>
          <a:off x="0" y="144694275"/>
          <a:ext cx="18903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1988</xdr:row>
      <xdr:rowOff>428625</xdr:rowOff>
    </xdr:from>
    <xdr:ext cx="189035" cy="171450"/>
    <xdr:sp macro="" textlink="">
      <xdr:nvSpPr>
        <xdr:cNvPr id="244" name="Rectangle 6">
          <a:extLst>
            <a:ext uri="{FF2B5EF4-FFF2-40B4-BE49-F238E27FC236}">
              <a16:creationId xmlns:a16="http://schemas.microsoft.com/office/drawing/2014/main" xmlns="" id="{00000000-0008-0000-0000-000054010000}"/>
            </a:ext>
          </a:extLst>
        </xdr:cNvPr>
        <xdr:cNvSpPr>
          <a:spLocks noChangeArrowheads="1"/>
        </xdr:cNvSpPr>
      </xdr:nvSpPr>
      <xdr:spPr bwMode="auto">
        <a:xfrm>
          <a:off x="0" y="144694275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1988</xdr:row>
      <xdr:rowOff>428625</xdr:rowOff>
    </xdr:from>
    <xdr:ext cx="189035" cy="171450"/>
    <xdr:sp macro="" textlink="">
      <xdr:nvSpPr>
        <xdr:cNvPr id="245" name="Rectangle 6">
          <a:extLst>
            <a:ext uri="{FF2B5EF4-FFF2-40B4-BE49-F238E27FC236}">
              <a16:creationId xmlns:a16="http://schemas.microsoft.com/office/drawing/2014/main" xmlns="" id="{00000000-0008-0000-0000-000055010000}"/>
            </a:ext>
          </a:extLst>
        </xdr:cNvPr>
        <xdr:cNvSpPr>
          <a:spLocks noChangeArrowheads="1"/>
        </xdr:cNvSpPr>
      </xdr:nvSpPr>
      <xdr:spPr bwMode="auto">
        <a:xfrm>
          <a:off x="0" y="144694275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1988</xdr:row>
      <xdr:rowOff>428625</xdr:rowOff>
    </xdr:from>
    <xdr:ext cx="189035" cy="161925"/>
    <xdr:sp macro="" textlink="">
      <xdr:nvSpPr>
        <xdr:cNvPr id="246" name="Rectangle 6">
          <a:extLst>
            <a:ext uri="{FF2B5EF4-FFF2-40B4-BE49-F238E27FC236}">
              <a16:creationId xmlns:a16="http://schemas.microsoft.com/office/drawing/2014/main" xmlns="" id="{00000000-0008-0000-0000-000056010000}"/>
            </a:ext>
          </a:extLst>
        </xdr:cNvPr>
        <xdr:cNvSpPr>
          <a:spLocks noChangeArrowheads="1"/>
        </xdr:cNvSpPr>
      </xdr:nvSpPr>
      <xdr:spPr bwMode="auto">
        <a:xfrm>
          <a:off x="0" y="1446942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1988</xdr:row>
      <xdr:rowOff>428625</xdr:rowOff>
    </xdr:from>
    <xdr:ext cx="189035" cy="161925"/>
    <xdr:sp macro="" textlink="">
      <xdr:nvSpPr>
        <xdr:cNvPr id="247" name="Rectangle 6">
          <a:extLst>
            <a:ext uri="{FF2B5EF4-FFF2-40B4-BE49-F238E27FC236}">
              <a16:creationId xmlns:a16="http://schemas.microsoft.com/office/drawing/2014/main" xmlns="" id="{00000000-0008-0000-0000-000057010000}"/>
            </a:ext>
          </a:extLst>
        </xdr:cNvPr>
        <xdr:cNvSpPr>
          <a:spLocks noChangeArrowheads="1"/>
        </xdr:cNvSpPr>
      </xdr:nvSpPr>
      <xdr:spPr bwMode="auto">
        <a:xfrm>
          <a:off x="0" y="1446942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1988</xdr:row>
      <xdr:rowOff>428625</xdr:rowOff>
    </xdr:from>
    <xdr:ext cx="189035" cy="85725"/>
    <xdr:sp macro="" textlink="">
      <xdr:nvSpPr>
        <xdr:cNvPr id="248" name="Rectangle 6">
          <a:extLst>
            <a:ext uri="{FF2B5EF4-FFF2-40B4-BE49-F238E27FC236}">
              <a16:creationId xmlns:a16="http://schemas.microsoft.com/office/drawing/2014/main" xmlns="" id="{00000000-0008-0000-0000-000058010000}"/>
            </a:ext>
          </a:extLst>
        </xdr:cNvPr>
        <xdr:cNvSpPr>
          <a:spLocks noChangeArrowheads="1"/>
        </xdr:cNvSpPr>
      </xdr:nvSpPr>
      <xdr:spPr bwMode="auto">
        <a:xfrm>
          <a:off x="0" y="144694275"/>
          <a:ext cx="18903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1988</xdr:row>
      <xdr:rowOff>428625</xdr:rowOff>
    </xdr:from>
    <xdr:ext cx="189035" cy="161925"/>
    <xdr:sp macro="" textlink="">
      <xdr:nvSpPr>
        <xdr:cNvPr id="249" name="Rectangle 6">
          <a:extLst>
            <a:ext uri="{FF2B5EF4-FFF2-40B4-BE49-F238E27FC236}">
              <a16:creationId xmlns:a16="http://schemas.microsoft.com/office/drawing/2014/main" xmlns="" id="{00000000-0008-0000-0000-000059010000}"/>
            </a:ext>
          </a:extLst>
        </xdr:cNvPr>
        <xdr:cNvSpPr>
          <a:spLocks noChangeArrowheads="1"/>
        </xdr:cNvSpPr>
      </xdr:nvSpPr>
      <xdr:spPr bwMode="auto">
        <a:xfrm>
          <a:off x="0" y="1446942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1988</xdr:row>
      <xdr:rowOff>428625</xdr:rowOff>
    </xdr:from>
    <xdr:ext cx="189035" cy="314325"/>
    <xdr:sp macro="" textlink="">
      <xdr:nvSpPr>
        <xdr:cNvPr id="250" name="Rectangle 6">
          <a:extLst>
            <a:ext uri="{FF2B5EF4-FFF2-40B4-BE49-F238E27FC236}">
              <a16:creationId xmlns:a16="http://schemas.microsoft.com/office/drawing/2014/main" xmlns="" id="{00000000-0008-0000-0000-00005A010000}"/>
            </a:ext>
          </a:extLst>
        </xdr:cNvPr>
        <xdr:cNvSpPr>
          <a:spLocks noChangeArrowheads="1"/>
        </xdr:cNvSpPr>
      </xdr:nvSpPr>
      <xdr:spPr bwMode="auto">
        <a:xfrm>
          <a:off x="0" y="14469427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1988</xdr:row>
      <xdr:rowOff>428625</xdr:rowOff>
    </xdr:from>
    <xdr:ext cx="189035" cy="161925"/>
    <xdr:sp macro="" textlink="">
      <xdr:nvSpPr>
        <xdr:cNvPr id="251" name="Rectangle 6">
          <a:extLst>
            <a:ext uri="{FF2B5EF4-FFF2-40B4-BE49-F238E27FC236}">
              <a16:creationId xmlns:a16="http://schemas.microsoft.com/office/drawing/2014/main" xmlns="" id="{00000000-0008-0000-0000-00005B010000}"/>
            </a:ext>
          </a:extLst>
        </xdr:cNvPr>
        <xdr:cNvSpPr>
          <a:spLocks noChangeArrowheads="1"/>
        </xdr:cNvSpPr>
      </xdr:nvSpPr>
      <xdr:spPr bwMode="auto">
        <a:xfrm>
          <a:off x="0" y="1446942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1988</xdr:row>
      <xdr:rowOff>428625</xdr:rowOff>
    </xdr:from>
    <xdr:ext cx="189035" cy="161925"/>
    <xdr:sp macro="" textlink="">
      <xdr:nvSpPr>
        <xdr:cNvPr id="252" name="Rectangle 6">
          <a:extLst>
            <a:ext uri="{FF2B5EF4-FFF2-40B4-BE49-F238E27FC236}">
              <a16:creationId xmlns:a16="http://schemas.microsoft.com/office/drawing/2014/main" xmlns="" id="{00000000-0008-0000-0000-00005C010000}"/>
            </a:ext>
          </a:extLst>
        </xdr:cNvPr>
        <xdr:cNvSpPr>
          <a:spLocks noChangeArrowheads="1"/>
        </xdr:cNvSpPr>
      </xdr:nvSpPr>
      <xdr:spPr bwMode="auto">
        <a:xfrm>
          <a:off x="0" y="1446942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1988</xdr:row>
      <xdr:rowOff>428625</xdr:rowOff>
    </xdr:from>
    <xdr:ext cx="189035" cy="85725"/>
    <xdr:sp macro="" textlink="">
      <xdr:nvSpPr>
        <xdr:cNvPr id="253" name="Rectangle 6">
          <a:extLst>
            <a:ext uri="{FF2B5EF4-FFF2-40B4-BE49-F238E27FC236}">
              <a16:creationId xmlns:a16="http://schemas.microsoft.com/office/drawing/2014/main" xmlns="" id="{00000000-0008-0000-0000-00005D010000}"/>
            </a:ext>
          </a:extLst>
        </xdr:cNvPr>
        <xdr:cNvSpPr>
          <a:spLocks noChangeArrowheads="1"/>
        </xdr:cNvSpPr>
      </xdr:nvSpPr>
      <xdr:spPr bwMode="auto">
        <a:xfrm>
          <a:off x="0" y="144694275"/>
          <a:ext cx="18903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1988</xdr:row>
      <xdr:rowOff>428625</xdr:rowOff>
    </xdr:from>
    <xdr:ext cx="189035" cy="161925"/>
    <xdr:sp macro="" textlink="">
      <xdr:nvSpPr>
        <xdr:cNvPr id="254" name="Rectangle 6">
          <a:extLst>
            <a:ext uri="{FF2B5EF4-FFF2-40B4-BE49-F238E27FC236}">
              <a16:creationId xmlns:a16="http://schemas.microsoft.com/office/drawing/2014/main" xmlns="" id="{00000000-0008-0000-0000-00005E010000}"/>
            </a:ext>
          </a:extLst>
        </xdr:cNvPr>
        <xdr:cNvSpPr>
          <a:spLocks noChangeArrowheads="1"/>
        </xdr:cNvSpPr>
      </xdr:nvSpPr>
      <xdr:spPr bwMode="auto">
        <a:xfrm>
          <a:off x="0" y="1446942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1988</xdr:row>
      <xdr:rowOff>428625</xdr:rowOff>
    </xdr:from>
    <xdr:ext cx="189035" cy="314325"/>
    <xdr:sp macro="" textlink="">
      <xdr:nvSpPr>
        <xdr:cNvPr id="255" name="Rectangle 6">
          <a:extLst>
            <a:ext uri="{FF2B5EF4-FFF2-40B4-BE49-F238E27FC236}">
              <a16:creationId xmlns:a16="http://schemas.microsoft.com/office/drawing/2014/main" xmlns="" id="{00000000-0008-0000-0000-00005F010000}"/>
            </a:ext>
          </a:extLst>
        </xdr:cNvPr>
        <xdr:cNvSpPr>
          <a:spLocks noChangeArrowheads="1"/>
        </xdr:cNvSpPr>
      </xdr:nvSpPr>
      <xdr:spPr bwMode="auto">
        <a:xfrm>
          <a:off x="0" y="14469427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1988</xdr:row>
      <xdr:rowOff>428625</xdr:rowOff>
    </xdr:from>
    <xdr:ext cx="189035" cy="161925"/>
    <xdr:sp macro="" textlink="">
      <xdr:nvSpPr>
        <xdr:cNvPr id="256" name="Rectangle 6">
          <a:extLst>
            <a:ext uri="{FF2B5EF4-FFF2-40B4-BE49-F238E27FC236}">
              <a16:creationId xmlns:a16="http://schemas.microsoft.com/office/drawing/2014/main" xmlns="" id="{00000000-0008-0000-0000-000060010000}"/>
            </a:ext>
          </a:extLst>
        </xdr:cNvPr>
        <xdr:cNvSpPr>
          <a:spLocks noChangeArrowheads="1"/>
        </xdr:cNvSpPr>
      </xdr:nvSpPr>
      <xdr:spPr bwMode="auto">
        <a:xfrm>
          <a:off x="0" y="1446942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1988</xdr:row>
      <xdr:rowOff>428625</xdr:rowOff>
    </xdr:from>
    <xdr:ext cx="189035" cy="161925"/>
    <xdr:sp macro="" textlink="">
      <xdr:nvSpPr>
        <xdr:cNvPr id="257" name="Rectangle 6">
          <a:extLst>
            <a:ext uri="{FF2B5EF4-FFF2-40B4-BE49-F238E27FC236}">
              <a16:creationId xmlns:a16="http://schemas.microsoft.com/office/drawing/2014/main" xmlns="" id="{00000000-0008-0000-0000-000061010000}"/>
            </a:ext>
          </a:extLst>
        </xdr:cNvPr>
        <xdr:cNvSpPr>
          <a:spLocks noChangeArrowheads="1"/>
        </xdr:cNvSpPr>
      </xdr:nvSpPr>
      <xdr:spPr bwMode="auto">
        <a:xfrm>
          <a:off x="0" y="1446942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1988</xdr:row>
      <xdr:rowOff>428625</xdr:rowOff>
    </xdr:from>
    <xdr:ext cx="189035" cy="161925"/>
    <xdr:sp macro="" textlink="">
      <xdr:nvSpPr>
        <xdr:cNvPr id="258" name="Rectangle 6">
          <a:extLst>
            <a:ext uri="{FF2B5EF4-FFF2-40B4-BE49-F238E27FC236}">
              <a16:creationId xmlns:a16="http://schemas.microsoft.com/office/drawing/2014/main" xmlns="" id="{00000000-0008-0000-0000-000062010000}"/>
            </a:ext>
          </a:extLst>
        </xdr:cNvPr>
        <xdr:cNvSpPr>
          <a:spLocks noChangeArrowheads="1"/>
        </xdr:cNvSpPr>
      </xdr:nvSpPr>
      <xdr:spPr bwMode="auto">
        <a:xfrm>
          <a:off x="0" y="1446942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1988</xdr:row>
      <xdr:rowOff>428625</xdr:rowOff>
    </xdr:from>
    <xdr:ext cx="189035" cy="161925"/>
    <xdr:sp macro="" textlink="">
      <xdr:nvSpPr>
        <xdr:cNvPr id="259" name="Rectangle 6">
          <a:extLst>
            <a:ext uri="{FF2B5EF4-FFF2-40B4-BE49-F238E27FC236}">
              <a16:creationId xmlns:a16="http://schemas.microsoft.com/office/drawing/2014/main" xmlns="" id="{00000000-0008-0000-0000-000063010000}"/>
            </a:ext>
          </a:extLst>
        </xdr:cNvPr>
        <xdr:cNvSpPr>
          <a:spLocks noChangeArrowheads="1"/>
        </xdr:cNvSpPr>
      </xdr:nvSpPr>
      <xdr:spPr bwMode="auto">
        <a:xfrm>
          <a:off x="0" y="1446942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1988</xdr:row>
      <xdr:rowOff>428625</xdr:rowOff>
    </xdr:from>
    <xdr:ext cx="189035" cy="161925"/>
    <xdr:sp macro="" textlink="">
      <xdr:nvSpPr>
        <xdr:cNvPr id="260" name="Rectangle 6">
          <a:extLst>
            <a:ext uri="{FF2B5EF4-FFF2-40B4-BE49-F238E27FC236}">
              <a16:creationId xmlns:a16="http://schemas.microsoft.com/office/drawing/2014/main" xmlns="" id="{00000000-0008-0000-0000-000064010000}"/>
            </a:ext>
          </a:extLst>
        </xdr:cNvPr>
        <xdr:cNvSpPr>
          <a:spLocks noChangeArrowheads="1"/>
        </xdr:cNvSpPr>
      </xdr:nvSpPr>
      <xdr:spPr bwMode="auto">
        <a:xfrm>
          <a:off x="0" y="1446942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1988</xdr:row>
      <xdr:rowOff>428625</xdr:rowOff>
    </xdr:from>
    <xdr:ext cx="189035" cy="314325"/>
    <xdr:sp macro="" textlink="">
      <xdr:nvSpPr>
        <xdr:cNvPr id="261" name="Rectangle 6">
          <a:extLst>
            <a:ext uri="{FF2B5EF4-FFF2-40B4-BE49-F238E27FC236}">
              <a16:creationId xmlns:a16="http://schemas.microsoft.com/office/drawing/2014/main" xmlns="" id="{00000000-0008-0000-0000-000065010000}"/>
            </a:ext>
          </a:extLst>
        </xdr:cNvPr>
        <xdr:cNvSpPr>
          <a:spLocks noChangeArrowheads="1"/>
        </xdr:cNvSpPr>
      </xdr:nvSpPr>
      <xdr:spPr bwMode="auto">
        <a:xfrm>
          <a:off x="0" y="14469427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1988</xdr:row>
      <xdr:rowOff>428625</xdr:rowOff>
    </xdr:from>
    <xdr:ext cx="189035" cy="161925"/>
    <xdr:sp macro="" textlink="">
      <xdr:nvSpPr>
        <xdr:cNvPr id="262" name="Rectangle 6">
          <a:extLst>
            <a:ext uri="{FF2B5EF4-FFF2-40B4-BE49-F238E27FC236}">
              <a16:creationId xmlns:a16="http://schemas.microsoft.com/office/drawing/2014/main" xmlns="" id="{00000000-0008-0000-0000-000066010000}"/>
            </a:ext>
          </a:extLst>
        </xdr:cNvPr>
        <xdr:cNvSpPr>
          <a:spLocks noChangeArrowheads="1"/>
        </xdr:cNvSpPr>
      </xdr:nvSpPr>
      <xdr:spPr bwMode="auto">
        <a:xfrm>
          <a:off x="0" y="1446942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1988</xdr:row>
      <xdr:rowOff>428625</xdr:rowOff>
    </xdr:from>
    <xdr:ext cx="189035" cy="161925"/>
    <xdr:sp macro="" textlink="">
      <xdr:nvSpPr>
        <xdr:cNvPr id="263" name="Rectangle 6">
          <a:extLst>
            <a:ext uri="{FF2B5EF4-FFF2-40B4-BE49-F238E27FC236}">
              <a16:creationId xmlns:a16="http://schemas.microsoft.com/office/drawing/2014/main" xmlns="" id="{00000000-0008-0000-0000-000067010000}"/>
            </a:ext>
          </a:extLst>
        </xdr:cNvPr>
        <xdr:cNvSpPr>
          <a:spLocks noChangeArrowheads="1"/>
        </xdr:cNvSpPr>
      </xdr:nvSpPr>
      <xdr:spPr bwMode="auto">
        <a:xfrm>
          <a:off x="0" y="1446942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1988</xdr:row>
      <xdr:rowOff>428625</xdr:rowOff>
    </xdr:from>
    <xdr:ext cx="189035" cy="161925"/>
    <xdr:sp macro="" textlink="">
      <xdr:nvSpPr>
        <xdr:cNvPr id="264" name="Rectangle 6">
          <a:extLst>
            <a:ext uri="{FF2B5EF4-FFF2-40B4-BE49-F238E27FC236}">
              <a16:creationId xmlns:a16="http://schemas.microsoft.com/office/drawing/2014/main" xmlns="" id="{00000000-0008-0000-0000-000068010000}"/>
            </a:ext>
          </a:extLst>
        </xdr:cNvPr>
        <xdr:cNvSpPr>
          <a:spLocks noChangeArrowheads="1"/>
        </xdr:cNvSpPr>
      </xdr:nvSpPr>
      <xdr:spPr bwMode="auto">
        <a:xfrm>
          <a:off x="0" y="1446942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1988</xdr:row>
      <xdr:rowOff>428625</xdr:rowOff>
    </xdr:from>
    <xdr:ext cx="189035" cy="314325"/>
    <xdr:sp macro="" textlink="">
      <xdr:nvSpPr>
        <xdr:cNvPr id="265" name="Rectangle 6">
          <a:extLst>
            <a:ext uri="{FF2B5EF4-FFF2-40B4-BE49-F238E27FC236}">
              <a16:creationId xmlns:a16="http://schemas.microsoft.com/office/drawing/2014/main" xmlns="" id="{00000000-0008-0000-0000-000069010000}"/>
            </a:ext>
          </a:extLst>
        </xdr:cNvPr>
        <xdr:cNvSpPr>
          <a:spLocks noChangeArrowheads="1"/>
        </xdr:cNvSpPr>
      </xdr:nvSpPr>
      <xdr:spPr bwMode="auto">
        <a:xfrm>
          <a:off x="0" y="14469427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1988</xdr:row>
      <xdr:rowOff>428625</xdr:rowOff>
    </xdr:from>
    <xdr:ext cx="189035" cy="161925"/>
    <xdr:sp macro="" textlink="">
      <xdr:nvSpPr>
        <xdr:cNvPr id="266" name="Rectangle 6">
          <a:extLst>
            <a:ext uri="{FF2B5EF4-FFF2-40B4-BE49-F238E27FC236}">
              <a16:creationId xmlns:a16="http://schemas.microsoft.com/office/drawing/2014/main" xmlns="" id="{00000000-0008-0000-0000-00006A010000}"/>
            </a:ext>
          </a:extLst>
        </xdr:cNvPr>
        <xdr:cNvSpPr>
          <a:spLocks noChangeArrowheads="1"/>
        </xdr:cNvSpPr>
      </xdr:nvSpPr>
      <xdr:spPr bwMode="auto">
        <a:xfrm>
          <a:off x="0" y="1446942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1988</xdr:row>
      <xdr:rowOff>428625</xdr:rowOff>
    </xdr:from>
    <xdr:ext cx="189035" cy="161925"/>
    <xdr:sp macro="" textlink="">
      <xdr:nvSpPr>
        <xdr:cNvPr id="267" name="Rectangle 6">
          <a:extLst>
            <a:ext uri="{FF2B5EF4-FFF2-40B4-BE49-F238E27FC236}">
              <a16:creationId xmlns:a16="http://schemas.microsoft.com/office/drawing/2014/main" xmlns="" id="{00000000-0008-0000-0000-00006B010000}"/>
            </a:ext>
          </a:extLst>
        </xdr:cNvPr>
        <xdr:cNvSpPr>
          <a:spLocks noChangeArrowheads="1"/>
        </xdr:cNvSpPr>
      </xdr:nvSpPr>
      <xdr:spPr bwMode="auto">
        <a:xfrm>
          <a:off x="0" y="1446942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1988</xdr:row>
      <xdr:rowOff>428625</xdr:rowOff>
    </xdr:from>
    <xdr:ext cx="189035" cy="85725"/>
    <xdr:sp macro="" textlink="">
      <xdr:nvSpPr>
        <xdr:cNvPr id="268" name="Rectangle 6">
          <a:extLst>
            <a:ext uri="{FF2B5EF4-FFF2-40B4-BE49-F238E27FC236}">
              <a16:creationId xmlns:a16="http://schemas.microsoft.com/office/drawing/2014/main" xmlns="" id="{00000000-0008-0000-0000-00006C010000}"/>
            </a:ext>
          </a:extLst>
        </xdr:cNvPr>
        <xdr:cNvSpPr>
          <a:spLocks noChangeArrowheads="1"/>
        </xdr:cNvSpPr>
      </xdr:nvSpPr>
      <xdr:spPr bwMode="auto">
        <a:xfrm>
          <a:off x="0" y="144694275"/>
          <a:ext cx="18903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1988</xdr:row>
      <xdr:rowOff>428625</xdr:rowOff>
    </xdr:from>
    <xdr:ext cx="189035" cy="161925"/>
    <xdr:sp macro="" textlink="">
      <xdr:nvSpPr>
        <xdr:cNvPr id="269" name="Rectangle 6">
          <a:extLst>
            <a:ext uri="{FF2B5EF4-FFF2-40B4-BE49-F238E27FC236}">
              <a16:creationId xmlns:a16="http://schemas.microsoft.com/office/drawing/2014/main" xmlns="" id="{00000000-0008-0000-0000-00006D010000}"/>
            </a:ext>
          </a:extLst>
        </xdr:cNvPr>
        <xdr:cNvSpPr>
          <a:spLocks noChangeArrowheads="1"/>
        </xdr:cNvSpPr>
      </xdr:nvSpPr>
      <xdr:spPr bwMode="auto">
        <a:xfrm>
          <a:off x="0" y="1446942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1988</xdr:row>
      <xdr:rowOff>428625</xdr:rowOff>
    </xdr:from>
    <xdr:ext cx="189035" cy="314325"/>
    <xdr:sp macro="" textlink="">
      <xdr:nvSpPr>
        <xdr:cNvPr id="270" name="Rectangle 6">
          <a:extLst>
            <a:ext uri="{FF2B5EF4-FFF2-40B4-BE49-F238E27FC236}">
              <a16:creationId xmlns:a16="http://schemas.microsoft.com/office/drawing/2014/main" xmlns="" id="{00000000-0008-0000-0000-00006E010000}"/>
            </a:ext>
          </a:extLst>
        </xdr:cNvPr>
        <xdr:cNvSpPr>
          <a:spLocks noChangeArrowheads="1"/>
        </xdr:cNvSpPr>
      </xdr:nvSpPr>
      <xdr:spPr bwMode="auto">
        <a:xfrm>
          <a:off x="0" y="14469427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1988</xdr:row>
      <xdr:rowOff>428625</xdr:rowOff>
    </xdr:from>
    <xdr:ext cx="189035" cy="161925"/>
    <xdr:sp macro="" textlink="">
      <xdr:nvSpPr>
        <xdr:cNvPr id="271" name="Rectangle 6">
          <a:extLst>
            <a:ext uri="{FF2B5EF4-FFF2-40B4-BE49-F238E27FC236}">
              <a16:creationId xmlns:a16="http://schemas.microsoft.com/office/drawing/2014/main" xmlns="" id="{00000000-0008-0000-0000-00006F010000}"/>
            </a:ext>
          </a:extLst>
        </xdr:cNvPr>
        <xdr:cNvSpPr>
          <a:spLocks noChangeArrowheads="1"/>
        </xdr:cNvSpPr>
      </xdr:nvSpPr>
      <xdr:spPr bwMode="auto">
        <a:xfrm>
          <a:off x="0" y="1446942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1988</xdr:row>
      <xdr:rowOff>428625</xdr:rowOff>
    </xdr:from>
    <xdr:ext cx="189035" cy="161925"/>
    <xdr:sp macro="" textlink="">
      <xdr:nvSpPr>
        <xdr:cNvPr id="272" name="Rectangle 6">
          <a:extLst>
            <a:ext uri="{FF2B5EF4-FFF2-40B4-BE49-F238E27FC236}">
              <a16:creationId xmlns:a16="http://schemas.microsoft.com/office/drawing/2014/main" xmlns="" id="{00000000-0008-0000-0000-000070010000}"/>
            </a:ext>
          </a:extLst>
        </xdr:cNvPr>
        <xdr:cNvSpPr>
          <a:spLocks noChangeArrowheads="1"/>
        </xdr:cNvSpPr>
      </xdr:nvSpPr>
      <xdr:spPr bwMode="auto">
        <a:xfrm>
          <a:off x="0" y="1446942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1988</xdr:row>
      <xdr:rowOff>428625</xdr:rowOff>
    </xdr:from>
    <xdr:ext cx="189035" cy="85725"/>
    <xdr:sp macro="" textlink="">
      <xdr:nvSpPr>
        <xdr:cNvPr id="273" name="Rectangle 6">
          <a:extLst>
            <a:ext uri="{FF2B5EF4-FFF2-40B4-BE49-F238E27FC236}">
              <a16:creationId xmlns:a16="http://schemas.microsoft.com/office/drawing/2014/main" xmlns="" id="{00000000-0008-0000-0000-000071010000}"/>
            </a:ext>
          </a:extLst>
        </xdr:cNvPr>
        <xdr:cNvSpPr>
          <a:spLocks noChangeArrowheads="1"/>
        </xdr:cNvSpPr>
      </xdr:nvSpPr>
      <xdr:spPr bwMode="auto">
        <a:xfrm>
          <a:off x="0" y="144694275"/>
          <a:ext cx="18903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1988</xdr:row>
      <xdr:rowOff>428625</xdr:rowOff>
    </xdr:from>
    <xdr:ext cx="189035" cy="161925"/>
    <xdr:sp macro="" textlink="">
      <xdr:nvSpPr>
        <xdr:cNvPr id="274" name="Rectangle 6">
          <a:extLst>
            <a:ext uri="{FF2B5EF4-FFF2-40B4-BE49-F238E27FC236}">
              <a16:creationId xmlns:a16="http://schemas.microsoft.com/office/drawing/2014/main" xmlns="" id="{00000000-0008-0000-0000-000072010000}"/>
            </a:ext>
          </a:extLst>
        </xdr:cNvPr>
        <xdr:cNvSpPr>
          <a:spLocks noChangeArrowheads="1"/>
        </xdr:cNvSpPr>
      </xdr:nvSpPr>
      <xdr:spPr bwMode="auto">
        <a:xfrm>
          <a:off x="0" y="1446942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1988</xdr:row>
      <xdr:rowOff>428625</xdr:rowOff>
    </xdr:from>
    <xdr:ext cx="189035" cy="314325"/>
    <xdr:sp macro="" textlink="">
      <xdr:nvSpPr>
        <xdr:cNvPr id="275" name="Rectangle 6">
          <a:extLst>
            <a:ext uri="{FF2B5EF4-FFF2-40B4-BE49-F238E27FC236}">
              <a16:creationId xmlns:a16="http://schemas.microsoft.com/office/drawing/2014/main" xmlns="" id="{00000000-0008-0000-0000-000073010000}"/>
            </a:ext>
          </a:extLst>
        </xdr:cNvPr>
        <xdr:cNvSpPr>
          <a:spLocks noChangeArrowheads="1"/>
        </xdr:cNvSpPr>
      </xdr:nvSpPr>
      <xdr:spPr bwMode="auto">
        <a:xfrm>
          <a:off x="0" y="14469427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1988</xdr:row>
      <xdr:rowOff>428625</xdr:rowOff>
    </xdr:from>
    <xdr:ext cx="189035" cy="161925"/>
    <xdr:sp macro="" textlink="">
      <xdr:nvSpPr>
        <xdr:cNvPr id="276" name="Rectangle 6">
          <a:extLst>
            <a:ext uri="{FF2B5EF4-FFF2-40B4-BE49-F238E27FC236}">
              <a16:creationId xmlns:a16="http://schemas.microsoft.com/office/drawing/2014/main" xmlns="" id="{00000000-0008-0000-0000-000074010000}"/>
            </a:ext>
          </a:extLst>
        </xdr:cNvPr>
        <xdr:cNvSpPr>
          <a:spLocks noChangeArrowheads="1"/>
        </xdr:cNvSpPr>
      </xdr:nvSpPr>
      <xdr:spPr bwMode="auto">
        <a:xfrm>
          <a:off x="0" y="1446942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1988</xdr:row>
      <xdr:rowOff>428625</xdr:rowOff>
    </xdr:from>
    <xdr:ext cx="189035" cy="161925"/>
    <xdr:sp macro="" textlink="">
      <xdr:nvSpPr>
        <xdr:cNvPr id="277" name="Rectangle 6">
          <a:extLst>
            <a:ext uri="{FF2B5EF4-FFF2-40B4-BE49-F238E27FC236}">
              <a16:creationId xmlns:a16="http://schemas.microsoft.com/office/drawing/2014/main" xmlns="" id="{00000000-0008-0000-0000-000075010000}"/>
            </a:ext>
          </a:extLst>
        </xdr:cNvPr>
        <xdr:cNvSpPr>
          <a:spLocks noChangeArrowheads="1"/>
        </xdr:cNvSpPr>
      </xdr:nvSpPr>
      <xdr:spPr bwMode="auto">
        <a:xfrm>
          <a:off x="0" y="1446942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1988</xdr:row>
      <xdr:rowOff>428625</xdr:rowOff>
    </xdr:from>
    <xdr:ext cx="189035" cy="161925"/>
    <xdr:sp macro="" textlink="">
      <xdr:nvSpPr>
        <xdr:cNvPr id="278" name="Rectangle 6">
          <a:extLst>
            <a:ext uri="{FF2B5EF4-FFF2-40B4-BE49-F238E27FC236}">
              <a16:creationId xmlns:a16="http://schemas.microsoft.com/office/drawing/2014/main" xmlns="" id="{00000000-0008-0000-0000-000076010000}"/>
            </a:ext>
          </a:extLst>
        </xdr:cNvPr>
        <xdr:cNvSpPr>
          <a:spLocks noChangeArrowheads="1"/>
        </xdr:cNvSpPr>
      </xdr:nvSpPr>
      <xdr:spPr bwMode="auto">
        <a:xfrm>
          <a:off x="0" y="1446942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1988</xdr:row>
      <xdr:rowOff>428625</xdr:rowOff>
    </xdr:from>
    <xdr:ext cx="189035" cy="161925"/>
    <xdr:sp macro="" textlink="">
      <xdr:nvSpPr>
        <xdr:cNvPr id="279" name="Rectangle 6">
          <a:extLst>
            <a:ext uri="{FF2B5EF4-FFF2-40B4-BE49-F238E27FC236}">
              <a16:creationId xmlns:a16="http://schemas.microsoft.com/office/drawing/2014/main" xmlns="" id="{00000000-0008-0000-0000-000077010000}"/>
            </a:ext>
          </a:extLst>
        </xdr:cNvPr>
        <xdr:cNvSpPr>
          <a:spLocks noChangeArrowheads="1"/>
        </xdr:cNvSpPr>
      </xdr:nvSpPr>
      <xdr:spPr bwMode="auto">
        <a:xfrm>
          <a:off x="0" y="1446942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1988</xdr:row>
      <xdr:rowOff>428625</xdr:rowOff>
    </xdr:from>
    <xdr:ext cx="189035" cy="161925"/>
    <xdr:sp macro="" textlink="">
      <xdr:nvSpPr>
        <xdr:cNvPr id="280" name="Rectangle 6">
          <a:extLst>
            <a:ext uri="{FF2B5EF4-FFF2-40B4-BE49-F238E27FC236}">
              <a16:creationId xmlns:a16="http://schemas.microsoft.com/office/drawing/2014/main" xmlns="" id="{00000000-0008-0000-0000-000078010000}"/>
            </a:ext>
          </a:extLst>
        </xdr:cNvPr>
        <xdr:cNvSpPr>
          <a:spLocks noChangeArrowheads="1"/>
        </xdr:cNvSpPr>
      </xdr:nvSpPr>
      <xdr:spPr bwMode="auto">
        <a:xfrm>
          <a:off x="0" y="1446942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1988</xdr:row>
      <xdr:rowOff>428625</xdr:rowOff>
    </xdr:from>
    <xdr:ext cx="189035" cy="314325"/>
    <xdr:sp macro="" textlink="">
      <xdr:nvSpPr>
        <xdr:cNvPr id="281" name="Rectangle 6">
          <a:extLst>
            <a:ext uri="{FF2B5EF4-FFF2-40B4-BE49-F238E27FC236}">
              <a16:creationId xmlns:a16="http://schemas.microsoft.com/office/drawing/2014/main" xmlns="" id="{00000000-0008-0000-0000-000079010000}"/>
            </a:ext>
          </a:extLst>
        </xdr:cNvPr>
        <xdr:cNvSpPr>
          <a:spLocks noChangeArrowheads="1"/>
        </xdr:cNvSpPr>
      </xdr:nvSpPr>
      <xdr:spPr bwMode="auto">
        <a:xfrm>
          <a:off x="0" y="14469427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1988</xdr:row>
      <xdr:rowOff>428625</xdr:rowOff>
    </xdr:from>
    <xdr:ext cx="189035" cy="161925"/>
    <xdr:sp macro="" textlink="">
      <xdr:nvSpPr>
        <xdr:cNvPr id="282" name="Rectangle 6">
          <a:extLst>
            <a:ext uri="{FF2B5EF4-FFF2-40B4-BE49-F238E27FC236}">
              <a16:creationId xmlns:a16="http://schemas.microsoft.com/office/drawing/2014/main" xmlns="" id="{00000000-0008-0000-0000-00007A010000}"/>
            </a:ext>
          </a:extLst>
        </xdr:cNvPr>
        <xdr:cNvSpPr>
          <a:spLocks noChangeArrowheads="1"/>
        </xdr:cNvSpPr>
      </xdr:nvSpPr>
      <xdr:spPr bwMode="auto">
        <a:xfrm>
          <a:off x="0" y="1446942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1988</xdr:row>
      <xdr:rowOff>428625</xdr:rowOff>
    </xdr:from>
    <xdr:ext cx="189035" cy="161925"/>
    <xdr:sp macro="" textlink="">
      <xdr:nvSpPr>
        <xdr:cNvPr id="283" name="Rectangle 6">
          <a:extLst>
            <a:ext uri="{FF2B5EF4-FFF2-40B4-BE49-F238E27FC236}">
              <a16:creationId xmlns:a16="http://schemas.microsoft.com/office/drawing/2014/main" xmlns="" id="{00000000-0008-0000-0000-00007B010000}"/>
            </a:ext>
          </a:extLst>
        </xdr:cNvPr>
        <xdr:cNvSpPr>
          <a:spLocks noChangeArrowheads="1"/>
        </xdr:cNvSpPr>
      </xdr:nvSpPr>
      <xdr:spPr bwMode="auto">
        <a:xfrm>
          <a:off x="0" y="1446942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1988</xdr:row>
      <xdr:rowOff>428625</xdr:rowOff>
    </xdr:from>
    <xdr:ext cx="189035" cy="161925"/>
    <xdr:sp macro="" textlink="">
      <xdr:nvSpPr>
        <xdr:cNvPr id="284" name="Rectangle 6">
          <a:extLst>
            <a:ext uri="{FF2B5EF4-FFF2-40B4-BE49-F238E27FC236}">
              <a16:creationId xmlns:a16="http://schemas.microsoft.com/office/drawing/2014/main" xmlns="" id="{00000000-0008-0000-0000-00007C010000}"/>
            </a:ext>
          </a:extLst>
        </xdr:cNvPr>
        <xdr:cNvSpPr>
          <a:spLocks noChangeArrowheads="1"/>
        </xdr:cNvSpPr>
      </xdr:nvSpPr>
      <xdr:spPr bwMode="auto">
        <a:xfrm>
          <a:off x="0" y="1446942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1988</xdr:row>
      <xdr:rowOff>428625</xdr:rowOff>
    </xdr:from>
    <xdr:ext cx="189035" cy="314325"/>
    <xdr:sp macro="" textlink="">
      <xdr:nvSpPr>
        <xdr:cNvPr id="285" name="Rectangle 6">
          <a:extLst>
            <a:ext uri="{FF2B5EF4-FFF2-40B4-BE49-F238E27FC236}">
              <a16:creationId xmlns:a16="http://schemas.microsoft.com/office/drawing/2014/main" xmlns="" id="{00000000-0008-0000-0000-00007D010000}"/>
            </a:ext>
          </a:extLst>
        </xdr:cNvPr>
        <xdr:cNvSpPr>
          <a:spLocks noChangeArrowheads="1"/>
        </xdr:cNvSpPr>
      </xdr:nvSpPr>
      <xdr:spPr bwMode="auto">
        <a:xfrm>
          <a:off x="0" y="14469427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1988</xdr:row>
      <xdr:rowOff>428625</xdr:rowOff>
    </xdr:from>
    <xdr:ext cx="189035" cy="161925"/>
    <xdr:sp macro="" textlink="">
      <xdr:nvSpPr>
        <xdr:cNvPr id="286" name="Rectangle 6">
          <a:extLst>
            <a:ext uri="{FF2B5EF4-FFF2-40B4-BE49-F238E27FC236}">
              <a16:creationId xmlns:a16="http://schemas.microsoft.com/office/drawing/2014/main" xmlns="" id="{00000000-0008-0000-0000-00007E010000}"/>
            </a:ext>
          </a:extLst>
        </xdr:cNvPr>
        <xdr:cNvSpPr>
          <a:spLocks noChangeArrowheads="1"/>
        </xdr:cNvSpPr>
      </xdr:nvSpPr>
      <xdr:spPr bwMode="auto">
        <a:xfrm>
          <a:off x="0" y="1446942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1988</xdr:row>
      <xdr:rowOff>428625</xdr:rowOff>
    </xdr:from>
    <xdr:ext cx="189035" cy="161925"/>
    <xdr:sp macro="" textlink="">
      <xdr:nvSpPr>
        <xdr:cNvPr id="287" name="Rectangle 6">
          <a:extLst>
            <a:ext uri="{FF2B5EF4-FFF2-40B4-BE49-F238E27FC236}">
              <a16:creationId xmlns:a16="http://schemas.microsoft.com/office/drawing/2014/main" xmlns="" id="{00000000-0008-0000-0000-00007F010000}"/>
            </a:ext>
          </a:extLst>
        </xdr:cNvPr>
        <xdr:cNvSpPr>
          <a:spLocks noChangeArrowheads="1"/>
        </xdr:cNvSpPr>
      </xdr:nvSpPr>
      <xdr:spPr bwMode="auto">
        <a:xfrm>
          <a:off x="0" y="1446942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1988</xdr:row>
      <xdr:rowOff>428625</xdr:rowOff>
    </xdr:from>
    <xdr:ext cx="189035" cy="85725"/>
    <xdr:sp macro="" textlink="">
      <xdr:nvSpPr>
        <xdr:cNvPr id="288" name="Rectangle 6">
          <a:extLst>
            <a:ext uri="{FF2B5EF4-FFF2-40B4-BE49-F238E27FC236}">
              <a16:creationId xmlns:a16="http://schemas.microsoft.com/office/drawing/2014/main" xmlns="" id="{00000000-0008-0000-0000-000080010000}"/>
            </a:ext>
          </a:extLst>
        </xdr:cNvPr>
        <xdr:cNvSpPr>
          <a:spLocks noChangeArrowheads="1"/>
        </xdr:cNvSpPr>
      </xdr:nvSpPr>
      <xdr:spPr bwMode="auto">
        <a:xfrm>
          <a:off x="0" y="144694275"/>
          <a:ext cx="18903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1988</xdr:row>
      <xdr:rowOff>428625</xdr:rowOff>
    </xdr:from>
    <xdr:ext cx="189035" cy="161925"/>
    <xdr:sp macro="" textlink="">
      <xdr:nvSpPr>
        <xdr:cNvPr id="289" name="Rectangle 6">
          <a:extLst>
            <a:ext uri="{FF2B5EF4-FFF2-40B4-BE49-F238E27FC236}">
              <a16:creationId xmlns:a16="http://schemas.microsoft.com/office/drawing/2014/main" xmlns="" id="{00000000-0008-0000-0000-000081010000}"/>
            </a:ext>
          </a:extLst>
        </xdr:cNvPr>
        <xdr:cNvSpPr>
          <a:spLocks noChangeArrowheads="1"/>
        </xdr:cNvSpPr>
      </xdr:nvSpPr>
      <xdr:spPr bwMode="auto">
        <a:xfrm>
          <a:off x="0" y="1446942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1988</xdr:row>
      <xdr:rowOff>428625</xdr:rowOff>
    </xdr:from>
    <xdr:ext cx="189035" cy="314325"/>
    <xdr:sp macro="" textlink="">
      <xdr:nvSpPr>
        <xdr:cNvPr id="290" name="Rectangle 6">
          <a:extLst>
            <a:ext uri="{FF2B5EF4-FFF2-40B4-BE49-F238E27FC236}">
              <a16:creationId xmlns:a16="http://schemas.microsoft.com/office/drawing/2014/main" xmlns="" id="{00000000-0008-0000-0000-000082010000}"/>
            </a:ext>
          </a:extLst>
        </xdr:cNvPr>
        <xdr:cNvSpPr>
          <a:spLocks noChangeArrowheads="1"/>
        </xdr:cNvSpPr>
      </xdr:nvSpPr>
      <xdr:spPr bwMode="auto">
        <a:xfrm>
          <a:off x="0" y="14469427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1988</xdr:row>
      <xdr:rowOff>428625</xdr:rowOff>
    </xdr:from>
    <xdr:ext cx="189035" cy="161925"/>
    <xdr:sp macro="" textlink="">
      <xdr:nvSpPr>
        <xdr:cNvPr id="291" name="Rectangle 6">
          <a:extLst>
            <a:ext uri="{FF2B5EF4-FFF2-40B4-BE49-F238E27FC236}">
              <a16:creationId xmlns:a16="http://schemas.microsoft.com/office/drawing/2014/main" xmlns="" id="{00000000-0008-0000-0000-000083010000}"/>
            </a:ext>
          </a:extLst>
        </xdr:cNvPr>
        <xdr:cNvSpPr>
          <a:spLocks noChangeArrowheads="1"/>
        </xdr:cNvSpPr>
      </xdr:nvSpPr>
      <xdr:spPr bwMode="auto">
        <a:xfrm>
          <a:off x="0" y="1446942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1988</xdr:row>
      <xdr:rowOff>428625</xdr:rowOff>
    </xdr:from>
    <xdr:ext cx="189035" cy="161925"/>
    <xdr:sp macro="" textlink="">
      <xdr:nvSpPr>
        <xdr:cNvPr id="292" name="Rectangle 6">
          <a:extLst>
            <a:ext uri="{FF2B5EF4-FFF2-40B4-BE49-F238E27FC236}">
              <a16:creationId xmlns:a16="http://schemas.microsoft.com/office/drawing/2014/main" xmlns="" id="{00000000-0008-0000-0000-000084010000}"/>
            </a:ext>
          </a:extLst>
        </xdr:cNvPr>
        <xdr:cNvSpPr>
          <a:spLocks noChangeArrowheads="1"/>
        </xdr:cNvSpPr>
      </xdr:nvSpPr>
      <xdr:spPr bwMode="auto">
        <a:xfrm>
          <a:off x="0" y="1446942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1988</xdr:row>
      <xdr:rowOff>428625</xdr:rowOff>
    </xdr:from>
    <xdr:ext cx="189035" cy="85725"/>
    <xdr:sp macro="" textlink="">
      <xdr:nvSpPr>
        <xdr:cNvPr id="293" name="Rectangle 6">
          <a:extLst>
            <a:ext uri="{FF2B5EF4-FFF2-40B4-BE49-F238E27FC236}">
              <a16:creationId xmlns:a16="http://schemas.microsoft.com/office/drawing/2014/main" xmlns="" id="{00000000-0008-0000-0000-000085010000}"/>
            </a:ext>
          </a:extLst>
        </xdr:cNvPr>
        <xdr:cNvSpPr>
          <a:spLocks noChangeArrowheads="1"/>
        </xdr:cNvSpPr>
      </xdr:nvSpPr>
      <xdr:spPr bwMode="auto">
        <a:xfrm>
          <a:off x="0" y="144694275"/>
          <a:ext cx="18903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1988</xdr:row>
      <xdr:rowOff>428625</xdr:rowOff>
    </xdr:from>
    <xdr:ext cx="189035" cy="161925"/>
    <xdr:sp macro="" textlink="">
      <xdr:nvSpPr>
        <xdr:cNvPr id="294" name="Rectangle 6">
          <a:extLst>
            <a:ext uri="{FF2B5EF4-FFF2-40B4-BE49-F238E27FC236}">
              <a16:creationId xmlns:a16="http://schemas.microsoft.com/office/drawing/2014/main" xmlns="" id="{00000000-0008-0000-0000-000086010000}"/>
            </a:ext>
          </a:extLst>
        </xdr:cNvPr>
        <xdr:cNvSpPr>
          <a:spLocks noChangeArrowheads="1"/>
        </xdr:cNvSpPr>
      </xdr:nvSpPr>
      <xdr:spPr bwMode="auto">
        <a:xfrm>
          <a:off x="0" y="1446942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1988</xdr:row>
      <xdr:rowOff>428625</xdr:rowOff>
    </xdr:from>
    <xdr:ext cx="189035" cy="314325"/>
    <xdr:sp macro="" textlink="">
      <xdr:nvSpPr>
        <xdr:cNvPr id="295" name="Rectangle 6">
          <a:extLst>
            <a:ext uri="{FF2B5EF4-FFF2-40B4-BE49-F238E27FC236}">
              <a16:creationId xmlns:a16="http://schemas.microsoft.com/office/drawing/2014/main" xmlns="" id="{00000000-0008-0000-0000-000087010000}"/>
            </a:ext>
          </a:extLst>
        </xdr:cNvPr>
        <xdr:cNvSpPr>
          <a:spLocks noChangeArrowheads="1"/>
        </xdr:cNvSpPr>
      </xdr:nvSpPr>
      <xdr:spPr bwMode="auto">
        <a:xfrm>
          <a:off x="0" y="14469427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1988</xdr:row>
      <xdr:rowOff>428625</xdr:rowOff>
    </xdr:from>
    <xdr:ext cx="189035" cy="161925"/>
    <xdr:sp macro="" textlink="">
      <xdr:nvSpPr>
        <xdr:cNvPr id="296" name="Rectangle 6">
          <a:extLst>
            <a:ext uri="{FF2B5EF4-FFF2-40B4-BE49-F238E27FC236}">
              <a16:creationId xmlns:a16="http://schemas.microsoft.com/office/drawing/2014/main" xmlns="" id="{00000000-0008-0000-0000-000088010000}"/>
            </a:ext>
          </a:extLst>
        </xdr:cNvPr>
        <xdr:cNvSpPr>
          <a:spLocks noChangeArrowheads="1"/>
        </xdr:cNvSpPr>
      </xdr:nvSpPr>
      <xdr:spPr bwMode="auto">
        <a:xfrm>
          <a:off x="0" y="1446942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1988</xdr:row>
      <xdr:rowOff>428625</xdr:rowOff>
    </xdr:from>
    <xdr:ext cx="189035" cy="161925"/>
    <xdr:sp macro="" textlink="">
      <xdr:nvSpPr>
        <xdr:cNvPr id="297" name="Rectangle 6">
          <a:extLst>
            <a:ext uri="{FF2B5EF4-FFF2-40B4-BE49-F238E27FC236}">
              <a16:creationId xmlns:a16="http://schemas.microsoft.com/office/drawing/2014/main" xmlns="" id="{00000000-0008-0000-0000-000089010000}"/>
            </a:ext>
          </a:extLst>
        </xdr:cNvPr>
        <xdr:cNvSpPr>
          <a:spLocks noChangeArrowheads="1"/>
        </xdr:cNvSpPr>
      </xdr:nvSpPr>
      <xdr:spPr bwMode="auto">
        <a:xfrm>
          <a:off x="0" y="1446942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1988</xdr:row>
      <xdr:rowOff>428625</xdr:rowOff>
    </xdr:from>
    <xdr:ext cx="189035" cy="161925"/>
    <xdr:sp macro="" textlink="">
      <xdr:nvSpPr>
        <xdr:cNvPr id="298" name="Rectangle 6">
          <a:extLst>
            <a:ext uri="{FF2B5EF4-FFF2-40B4-BE49-F238E27FC236}">
              <a16:creationId xmlns:a16="http://schemas.microsoft.com/office/drawing/2014/main" xmlns="" id="{00000000-0008-0000-0000-00008A010000}"/>
            </a:ext>
          </a:extLst>
        </xdr:cNvPr>
        <xdr:cNvSpPr>
          <a:spLocks noChangeArrowheads="1"/>
        </xdr:cNvSpPr>
      </xdr:nvSpPr>
      <xdr:spPr bwMode="auto">
        <a:xfrm>
          <a:off x="0" y="1446942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1988</xdr:row>
      <xdr:rowOff>428625</xdr:rowOff>
    </xdr:from>
    <xdr:ext cx="189035" cy="161925"/>
    <xdr:sp macro="" textlink="">
      <xdr:nvSpPr>
        <xdr:cNvPr id="299" name="Rectangle 6">
          <a:extLst>
            <a:ext uri="{FF2B5EF4-FFF2-40B4-BE49-F238E27FC236}">
              <a16:creationId xmlns:a16="http://schemas.microsoft.com/office/drawing/2014/main" xmlns="" id="{00000000-0008-0000-0000-00008B010000}"/>
            </a:ext>
          </a:extLst>
        </xdr:cNvPr>
        <xdr:cNvSpPr>
          <a:spLocks noChangeArrowheads="1"/>
        </xdr:cNvSpPr>
      </xdr:nvSpPr>
      <xdr:spPr bwMode="auto">
        <a:xfrm>
          <a:off x="0" y="1446942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1988</xdr:row>
      <xdr:rowOff>428625</xdr:rowOff>
    </xdr:from>
    <xdr:ext cx="189035" cy="161925"/>
    <xdr:sp macro="" textlink="">
      <xdr:nvSpPr>
        <xdr:cNvPr id="300" name="Rectangle 6">
          <a:extLst>
            <a:ext uri="{FF2B5EF4-FFF2-40B4-BE49-F238E27FC236}">
              <a16:creationId xmlns:a16="http://schemas.microsoft.com/office/drawing/2014/main" xmlns="" id="{00000000-0008-0000-0000-00008C010000}"/>
            </a:ext>
          </a:extLst>
        </xdr:cNvPr>
        <xdr:cNvSpPr>
          <a:spLocks noChangeArrowheads="1"/>
        </xdr:cNvSpPr>
      </xdr:nvSpPr>
      <xdr:spPr bwMode="auto">
        <a:xfrm>
          <a:off x="0" y="1446942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1988</xdr:row>
      <xdr:rowOff>428625</xdr:rowOff>
    </xdr:from>
    <xdr:ext cx="189035" cy="314325"/>
    <xdr:sp macro="" textlink="">
      <xdr:nvSpPr>
        <xdr:cNvPr id="301" name="Rectangle 6">
          <a:extLst>
            <a:ext uri="{FF2B5EF4-FFF2-40B4-BE49-F238E27FC236}">
              <a16:creationId xmlns:a16="http://schemas.microsoft.com/office/drawing/2014/main" xmlns="" id="{00000000-0008-0000-0000-00008D010000}"/>
            </a:ext>
          </a:extLst>
        </xdr:cNvPr>
        <xdr:cNvSpPr>
          <a:spLocks noChangeArrowheads="1"/>
        </xdr:cNvSpPr>
      </xdr:nvSpPr>
      <xdr:spPr bwMode="auto">
        <a:xfrm>
          <a:off x="0" y="14469427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1988</xdr:row>
      <xdr:rowOff>428625</xdr:rowOff>
    </xdr:from>
    <xdr:ext cx="189035" cy="161925"/>
    <xdr:sp macro="" textlink="">
      <xdr:nvSpPr>
        <xdr:cNvPr id="302" name="Rectangle 6">
          <a:extLst>
            <a:ext uri="{FF2B5EF4-FFF2-40B4-BE49-F238E27FC236}">
              <a16:creationId xmlns:a16="http://schemas.microsoft.com/office/drawing/2014/main" xmlns="" id="{00000000-0008-0000-0000-00008E010000}"/>
            </a:ext>
          </a:extLst>
        </xdr:cNvPr>
        <xdr:cNvSpPr>
          <a:spLocks noChangeArrowheads="1"/>
        </xdr:cNvSpPr>
      </xdr:nvSpPr>
      <xdr:spPr bwMode="auto">
        <a:xfrm>
          <a:off x="0" y="1446942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1988</xdr:row>
      <xdr:rowOff>428625</xdr:rowOff>
    </xdr:from>
    <xdr:ext cx="189035" cy="161925"/>
    <xdr:sp macro="" textlink="">
      <xdr:nvSpPr>
        <xdr:cNvPr id="303" name="Rectangle 6">
          <a:extLst>
            <a:ext uri="{FF2B5EF4-FFF2-40B4-BE49-F238E27FC236}">
              <a16:creationId xmlns:a16="http://schemas.microsoft.com/office/drawing/2014/main" xmlns="" id="{00000000-0008-0000-0000-00008F010000}"/>
            </a:ext>
          </a:extLst>
        </xdr:cNvPr>
        <xdr:cNvSpPr>
          <a:spLocks noChangeArrowheads="1"/>
        </xdr:cNvSpPr>
      </xdr:nvSpPr>
      <xdr:spPr bwMode="auto">
        <a:xfrm>
          <a:off x="0" y="1446942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1988</xdr:row>
      <xdr:rowOff>428625</xdr:rowOff>
    </xdr:from>
    <xdr:ext cx="189035" cy="161925"/>
    <xdr:sp macro="" textlink="">
      <xdr:nvSpPr>
        <xdr:cNvPr id="304" name="Rectangle 6">
          <a:extLst>
            <a:ext uri="{FF2B5EF4-FFF2-40B4-BE49-F238E27FC236}">
              <a16:creationId xmlns:a16="http://schemas.microsoft.com/office/drawing/2014/main" xmlns="" id="{00000000-0008-0000-0000-000090010000}"/>
            </a:ext>
          </a:extLst>
        </xdr:cNvPr>
        <xdr:cNvSpPr>
          <a:spLocks noChangeArrowheads="1"/>
        </xdr:cNvSpPr>
      </xdr:nvSpPr>
      <xdr:spPr bwMode="auto">
        <a:xfrm>
          <a:off x="0" y="1446942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1988</xdr:row>
      <xdr:rowOff>428625</xdr:rowOff>
    </xdr:from>
    <xdr:ext cx="189035" cy="314325"/>
    <xdr:sp macro="" textlink="">
      <xdr:nvSpPr>
        <xdr:cNvPr id="305" name="Rectangle 6">
          <a:extLst>
            <a:ext uri="{FF2B5EF4-FFF2-40B4-BE49-F238E27FC236}">
              <a16:creationId xmlns:a16="http://schemas.microsoft.com/office/drawing/2014/main" xmlns="" id="{00000000-0008-0000-0000-000091010000}"/>
            </a:ext>
          </a:extLst>
        </xdr:cNvPr>
        <xdr:cNvSpPr>
          <a:spLocks noChangeArrowheads="1"/>
        </xdr:cNvSpPr>
      </xdr:nvSpPr>
      <xdr:spPr bwMode="auto">
        <a:xfrm>
          <a:off x="0" y="14469427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1988</xdr:row>
      <xdr:rowOff>428625</xdr:rowOff>
    </xdr:from>
    <xdr:ext cx="189035" cy="161925"/>
    <xdr:sp macro="" textlink="">
      <xdr:nvSpPr>
        <xdr:cNvPr id="306" name="Rectangle 6">
          <a:extLst>
            <a:ext uri="{FF2B5EF4-FFF2-40B4-BE49-F238E27FC236}">
              <a16:creationId xmlns:a16="http://schemas.microsoft.com/office/drawing/2014/main" xmlns="" id="{00000000-0008-0000-0000-000092010000}"/>
            </a:ext>
          </a:extLst>
        </xdr:cNvPr>
        <xdr:cNvSpPr>
          <a:spLocks noChangeArrowheads="1"/>
        </xdr:cNvSpPr>
      </xdr:nvSpPr>
      <xdr:spPr bwMode="auto">
        <a:xfrm>
          <a:off x="0" y="1446942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1988</xdr:row>
      <xdr:rowOff>428625</xdr:rowOff>
    </xdr:from>
    <xdr:ext cx="189035" cy="161925"/>
    <xdr:sp macro="" textlink="">
      <xdr:nvSpPr>
        <xdr:cNvPr id="307" name="Rectangle 6">
          <a:extLst>
            <a:ext uri="{FF2B5EF4-FFF2-40B4-BE49-F238E27FC236}">
              <a16:creationId xmlns:a16="http://schemas.microsoft.com/office/drawing/2014/main" xmlns="" id="{00000000-0008-0000-0000-000093010000}"/>
            </a:ext>
          </a:extLst>
        </xdr:cNvPr>
        <xdr:cNvSpPr>
          <a:spLocks noChangeArrowheads="1"/>
        </xdr:cNvSpPr>
      </xdr:nvSpPr>
      <xdr:spPr bwMode="auto">
        <a:xfrm>
          <a:off x="0" y="1446942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1988</xdr:row>
      <xdr:rowOff>428625</xdr:rowOff>
    </xdr:from>
    <xdr:ext cx="189035" cy="161925"/>
    <xdr:sp macro="" textlink="">
      <xdr:nvSpPr>
        <xdr:cNvPr id="308" name="Rectangle 6">
          <a:extLst>
            <a:ext uri="{FF2B5EF4-FFF2-40B4-BE49-F238E27FC236}">
              <a16:creationId xmlns:a16="http://schemas.microsoft.com/office/drawing/2014/main" xmlns="" id="{00000000-0008-0000-0000-000094010000}"/>
            </a:ext>
          </a:extLst>
        </xdr:cNvPr>
        <xdr:cNvSpPr>
          <a:spLocks noChangeArrowheads="1"/>
        </xdr:cNvSpPr>
      </xdr:nvSpPr>
      <xdr:spPr bwMode="auto">
        <a:xfrm>
          <a:off x="0" y="1446942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1988</xdr:row>
      <xdr:rowOff>428625</xdr:rowOff>
    </xdr:from>
    <xdr:ext cx="189035" cy="161925"/>
    <xdr:sp macro="" textlink="">
      <xdr:nvSpPr>
        <xdr:cNvPr id="309" name="Rectangle 6">
          <a:extLst>
            <a:ext uri="{FF2B5EF4-FFF2-40B4-BE49-F238E27FC236}">
              <a16:creationId xmlns:a16="http://schemas.microsoft.com/office/drawing/2014/main" xmlns="" id="{00000000-0008-0000-0000-000095010000}"/>
            </a:ext>
          </a:extLst>
        </xdr:cNvPr>
        <xdr:cNvSpPr>
          <a:spLocks noChangeArrowheads="1"/>
        </xdr:cNvSpPr>
      </xdr:nvSpPr>
      <xdr:spPr bwMode="auto">
        <a:xfrm>
          <a:off x="0" y="1446942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1988</xdr:row>
      <xdr:rowOff>428625</xdr:rowOff>
    </xdr:from>
    <xdr:ext cx="189035" cy="85725"/>
    <xdr:sp macro="" textlink="">
      <xdr:nvSpPr>
        <xdr:cNvPr id="310" name="Rectangle 6">
          <a:extLst>
            <a:ext uri="{FF2B5EF4-FFF2-40B4-BE49-F238E27FC236}">
              <a16:creationId xmlns:a16="http://schemas.microsoft.com/office/drawing/2014/main" xmlns="" id="{00000000-0008-0000-0000-000096010000}"/>
            </a:ext>
          </a:extLst>
        </xdr:cNvPr>
        <xdr:cNvSpPr>
          <a:spLocks noChangeArrowheads="1"/>
        </xdr:cNvSpPr>
      </xdr:nvSpPr>
      <xdr:spPr bwMode="auto">
        <a:xfrm>
          <a:off x="0" y="144694275"/>
          <a:ext cx="18903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1988</xdr:row>
      <xdr:rowOff>428625</xdr:rowOff>
    </xdr:from>
    <xdr:ext cx="189035" cy="161925"/>
    <xdr:sp macro="" textlink="">
      <xdr:nvSpPr>
        <xdr:cNvPr id="311" name="Rectangle 6">
          <a:extLst>
            <a:ext uri="{FF2B5EF4-FFF2-40B4-BE49-F238E27FC236}">
              <a16:creationId xmlns:a16="http://schemas.microsoft.com/office/drawing/2014/main" xmlns="" id="{00000000-0008-0000-0000-000097010000}"/>
            </a:ext>
          </a:extLst>
        </xdr:cNvPr>
        <xdr:cNvSpPr>
          <a:spLocks noChangeArrowheads="1"/>
        </xdr:cNvSpPr>
      </xdr:nvSpPr>
      <xdr:spPr bwMode="auto">
        <a:xfrm>
          <a:off x="0" y="1446942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1988</xdr:row>
      <xdr:rowOff>428625</xdr:rowOff>
    </xdr:from>
    <xdr:ext cx="189035" cy="314325"/>
    <xdr:sp macro="" textlink="">
      <xdr:nvSpPr>
        <xdr:cNvPr id="312" name="Rectangle 6">
          <a:extLst>
            <a:ext uri="{FF2B5EF4-FFF2-40B4-BE49-F238E27FC236}">
              <a16:creationId xmlns:a16="http://schemas.microsoft.com/office/drawing/2014/main" xmlns="" id="{00000000-0008-0000-0000-000098010000}"/>
            </a:ext>
          </a:extLst>
        </xdr:cNvPr>
        <xdr:cNvSpPr>
          <a:spLocks noChangeArrowheads="1"/>
        </xdr:cNvSpPr>
      </xdr:nvSpPr>
      <xdr:spPr bwMode="auto">
        <a:xfrm>
          <a:off x="0" y="14469427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1988</xdr:row>
      <xdr:rowOff>428625</xdr:rowOff>
    </xdr:from>
    <xdr:ext cx="189035" cy="161925"/>
    <xdr:sp macro="" textlink="">
      <xdr:nvSpPr>
        <xdr:cNvPr id="313" name="Rectangle 6">
          <a:extLst>
            <a:ext uri="{FF2B5EF4-FFF2-40B4-BE49-F238E27FC236}">
              <a16:creationId xmlns:a16="http://schemas.microsoft.com/office/drawing/2014/main" xmlns="" id="{00000000-0008-0000-0000-000099010000}"/>
            </a:ext>
          </a:extLst>
        </xdr:cNvPr>
        <xdr:cNvSpPr>
          <a:spLocks noChangeArrowheads="1"/>
        </xdr:cNvSpPr>
      </xdr:nvSpPr>
      <xdr:spPr bwMode="auto">
        <a:xfrm>
          <a:off x="0" y="1446942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1988</xdr:row>
      <xdr:rowOff>428625</xdr:rowOff>
    </xdr:from>
    <xdr:ext cx="189035" cy="161925"/>
    <xdr:sp macro="" textlink="">
      <xdr:nvSpPr>
        <xdr:cNvPr id="314" name="Rectangle 6">
          <a:extLst>
            <a:ext uri="{FF2B5EF4-FFF2-40B4-BE49-F238E27FC236}">
              <a16:creationId xmlns:a16="http://schemas.microsoft.com/office/drawing/2014/main" xmlns="" id="{00000000-0008-0000-0000-00009A010000}"/>
            </a:ext>
          </a:extLst>
        </xdr:cNvPr>
        <xdr:cNvSpPr>
          <a:spLocks noChangeArrowheads="1"/>
        </xdr:cNvSpPr>
      </xdr:nvSpPr>
      <xdr:spPr bwMode="auto">
        <a:xfrm>
          <a:off x="0" y="1446942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1988</xdr:row>
      <xdr:rowOff>428625</xdr:rowOff>
    </xdr:from>
    <xdr:ext cx="189035" cy="85725"/>
    <xdr:sp macro="" textlink="">
      <xdr:nvSpPr>
        <xdr:cNvPr id="315" name="Rectangle 6">
          <a:extLst>
            <a:ext uri="{FF2B5EF4-FFF2-40B4-BE49-F238E27FC236}">
              <a16:creationId xmlns:a16="http://schemas.microsoft.com/office/drawing/2014/main" xmlns="" id="{00000000-0008-0000-0000-00009B010000}"/>
            </a:ext>
          </a:extLst>
        </xdr:cNvPr>
        <xdr:cNvSpPr>
          <a:spLocks noChangeArrowheads="1"/>
        </xdr:cNvSpPr>
      </xdr:nvSpPr>
      <xdr:spPr bwMode="auto">
        <a:xfrm>
          <a:off x="0" y="144694275"/>
          <a:ext cx="18903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1988</xdr:row>
      <xdr:rowOff>428625</xdr:rowOff>
    </xdr:from>
    <xdr:ext cx="189035" cy="161925"/>
    <xdr:sp macro="" textlink="">
      <xdr:nvSpPr>
        <xdr:cNvPr id="316" name="Rectangle 6">
          <a:extLst>
            <a:ext uri="{FF2B5EF4-FFF2-40B4-BE49-F238E27FC236}">
              <a16:creationId xmlns:a16="http://schemas.microsoft.com/office/drawing/2014/main" xmlns="" id="{00000000-0008-0000-0000-00009C010000}"/>
            </a:ext>
          </a:extLst>
        </xdr:cNvPr>
        <xdr:cNvSpPr>
          <a:spLocks noChangeArrowheads="1"/>
        </xdr:cNvSpPr>
      </xdr:nvSpPr>
      <xdr:spPr bwMode="auto">
        <a:xfrm>
          <a:off x="0" y="1446942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1988</xdr:row>
      <xdr:rowOff>428625</xdr:rowOff>
    </xdr:from>
    <xdr:ext cx="189035" cy="314325"/>
    <xdr:sp macro="" textlink="">
      <xdr:nvSpPr>
        <xdr:cNvPr id="317" name="Rectangle 6">
          <a:extLst>
            <a:ext uri="{FF2B5EF4-FFF2-40B4-BE49-F238E27FC236}">
              <a16:creationId xmlns:a16="http://schemas.microsoft.com/office/drawing/2014/main" xmlns="" id="{00000000-0008-0000-0000-00009D010000}"/>
            </a:ext>
          </a:extLst>
        </xdr:cNvPr>
        <xdr:cNvSpPr>
          <a:spLocks noChangeArrowheads="1"/>
        </xdr:cNvSpPr>
      </xdr:nvSpPr>
      <xdr:spPr bwMode="auto">
        <a:xfrm>
          <a:off x="0" y="14469427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1988</xdr:row>
      <xdr:rowOff>428625</xdr:rowOff>
    </xdr:from>
    <xdr:ext cx="189035" cy="161925"/>
    <xdr:sp macro="" textlink="">
      <xdr:nvSpPr>
        <xdr:cNvPr id="318" name="Rectangle 6">
          <a:extLst>
            <a:ext uri="{FF2B5EF4-FFF2-40B4-BE49-F238E27FC236}">
              <a16:creationId xmlns:a16="http://schemas.microsoft.com/office/drawing/2014/main" xmlns="" id="{00000000-0008-0000-0000-00009E010000}"/>
            </a:ext>
          </a:extLst>
        </xdr:cNvPr>
        <xdr:cNvSpPr>
          <a:spLocks noChangeArrowheads="1"/>
        </xdr:cNvSpPr>
      </xdr:nvSpPr>
      <xdr:spPr bwMode="auto">
        <a:xfrm>
          <a:off x="0" y="1446942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1988</xdr:row>
      <xdr:rowOff>428625</xdr:rowOff>
    </xdr:from>
    <xdr:ext cx="189035" cy="161925"/>
    <xdr:sp macro="" textlink="">
      <xdr:nvSpPr>
        <xdr:cNvPr id="319" name="Rectangle 6">
          <a:extLst>
            <a:ext uri="{FF2B5EF4-FFF2-40B4-BE49-F238E27FC236}">
              <a16:creationId xmlns:a16="http://schemas.microsoft.com/office/drawing/2014/main" xmlns="" id="{00000000-0008-0000-0000-00009F010000}"/>
            </a:ext>
          </a:extLst>
        </xdr:cNvPr>
        <xdr:cNvSpPr>
          <a:spLocks noChangeArrowheads="1"/>
        </xdr:cNvSpPr>
      </xdr:nvSpPr>
      <xdr:spPr bwMode="auto">
        <a:xfrm>
          <a:off x="0" y="1446942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1988</xdr:row>
      <xdr:rowOff>428625</xdr:rowOff>
    </xdr:from>
    <xdr:ext cx="189035" cy="161925"/>
    <xdr:sp macro="" textlink="">
      <xdr:nvSpPr>
        <xdr:cNvPr id="320" name="Rectangle 6">
          <a:extLst>
            <a:ext uri="{FF2B5EF4-FFF2-40B4-BE49-F238E27FC236}">
              <a16:creationId xmlns:a16="http://schemas.microsoft.com/office/drawing/2014/main" xmlns="" id="{00000000-0008-0000-0000-0000A0010000}"/>
            </a:ext>
          </a:extLst>
        </xdr:cNvPr>
        <xdr:cNvSpPr>
          <a:spLocks noChangeArrowheads="1"/>
        </xdr:cNvSpPr>
      </xdr:nvSpPr>
      <xdr:spPr bwMode="auto">
        <a:xfrm>
          <a:off x="0" y="1446942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1988</xdr:row>
      <xdr:rowOff>428625</xdr:rowOff>
    </xdr:from>
    <xdr:ext cx="189035" cy="161925"/>
    <xdr:sp macro="" textlink="">
      <xdr:nvSpPr>
        <xdr:cNvPr id="321" name="Rectangle 6">
          <a:extLst>
            <a:ext uri="{FF2B5EF4-FFF2-40B4-BE49-F238E27FC236}">
              <a16:creationId xmlns:a16="http://schemas.microsoft.com/office/drawing/2014/main" xmlns="" id="{00000000-0008-0000-0000-0000A1010000}"/>
            </a:ext>
          </a:extLst>
        </xdr:cNvPr>
        <xdr:cNvSpPr>
          <a:spLocks noChangeArrowheads="1"/>
        </xdr:cNvSpPr>
      </xdr:nvSpPr>
      <xdr:spPr bwMode="auto">
        <a:xfrm>
          <a:off x="0" y="1446942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1988</xdr:row>
      <xdr:rowOff>428625</xdr:rowOff>
    </xdr:from>
    <xdr:ext cx="189035" cy="161925"/>
    <xdr:sp macro="" textlink="">
      <xdr:nvSpPr>
        <xdr:cNvPr id="322" name="Rectangle 6">
          <a:extLst>
            <a:ext uri="{FF2B5EF4-FFF2-40B4-BE49-F238E27FC236}">
              <a16:creationId xmlns:a16="http://schemas.microsoft.com/office/drawing/2014/main" xmlns="" id="{00000000-0008-0000-0000-0000A2010000}"/>
            </a:ext>
          </a:extLst>
        </xdr:cNvPr>
        <xdr:cNvSpPr>
          <a:spLocks noChangeArrowheads="1"/>
        </xdr:cNvSpPr>
      </xdr:nvSpPr>
      <xdr:spPr bwMode="auto">
        <a:xfrm>
          <a:off x="0" y="1446942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1988</xdr:row>
      <xdr:rowOff>428625</xdr:rowOff>
    </xdr:from>
    <xdr:ext cx="189035" cy="314325"/>
    <xdr:sp macro="" textlink="">
      <xdr:nvSpPr>
        <xdr:cNvPr id="323" name="Rectangle 6">
          <a:extLst>
            <a:ext uri="{FF2B5EF4-FFF2-40B4-BE49-F238E27FC236}">
              <a16:creationId xmlns:a16="http://schemas.microsoft.com/office/drawing/2014/main" xmlns="" id="{00000000-0008-0000-0000-0000A3010000}"/>
            </a:ext>
          </a:extLst>
        </xdr:cNvPr>
        <xdr:cNvSpPr>
          <a:spLocks noChangeArrowheads="1"/>
        </xdr:cNvSpPr>
      </xdr:nvSpPr>
      <xdr:spPr bwMode="auto">
        <a:xfrm>
          <a:off x="0" y="14469427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1988</xdr:row>
      <xdr:rowOff>428625</xdr:rowOff>
    </xdr:from>
    <xdr:ext cx="189035" cy="161925"/>
    <xdr:sp macro="" textlink="">
      <xdr:nvSpPr>
        <xdr:cNvPr id="324" name="Rectangle 6">
          <a:extLst>
            <a:ext uri="{FF2B5EF4-FFF2-40B4-BE49-F238E27FC236}">
              <a16:creationId xmlns:a16="http://schemas.microsoft.com/office/drawing/2014/main" xmlns="" id="{00000000-0008-0000-0000-0000A4010000}"/>
            </a:ext>
          </a:extLst>
        </xdr:cNvPr>
        <xdr:cNvSpPr>
          <a:spLocks noChangeArrowheads="1"/>
        </xdr:cNvSpPr>
      </xdr:nvSpPr>
      <xdr:spPr bwMode="auto">
        <a:xfrm>
          <a:off x="0" y="1446942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1988</xdr:row>
      <xdr:rowOff>428625</xdr:rowOff>
    </xdr:from>
    <xdr:ext cx="189035" cy="161925"/>
    <xdr:sp macro="" textlink="">
      <xdr:nvSpPr>
        <xdr:cNvPr id="325" name="Rectangle 6">
          <a:extLst>
            <a:ext uri="{FF2B5EF4-FFF2-40B4-BE49-F238E27FC236}">
              <a16:creationId xmlns:a16="http://schemas.microsoft.com/office/drawing/2014/main" xmlns="" id="{00000000-0008-0000-0000-0000A5010000}"/>
            </a:ext>
          </a:extLst>
        </xdr:cNvPr>
        <xdr:cNvSpPr>
          <a:spLocks noChangeArrowheads="1"/>
        </xdr:cNvSpPr>
      </xdr:nvSpPr>
      <xdr:spPr bwMode="auto">
        <a:xfrm>
          <a:off x="0" y="1446942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1988</xdr:row>
      <xdr:rowOff>428625</xdr:rowOff>
    </xdr:from>
    <xdr:ext cx="189035" cy="161925"/>
    <xdr:sp macro="" textlink="">
      <xdr:nvSpPr>
        <xdr:cNvPr id="326" name="Rectangle 6">
          <a:extLst>
            <a:ext uri="{FF2B5EF4-FFF2-40B4-BE49-F238E27FC236}">
              <a16:creationId xmlns:a16="http://schemas.microsoft.com/office/drawing/2014/main" xmlns="" id="{00000000-0008-0000-0000-0000A6010000}"/>
            </a:ext>
          </a:extLst>
        </xdr:cNvPr>
        <xdr:cNvSpPr>
          <a:spLocks noChangeArrowheads="1"/>
        </xdr:cNvSpPr>
      </xdr:nvSpPr>
      <xdr:spPr bwMode="auto">
        <a:xfrm>
          <a:off x="0" y="1446942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1988</xdr:row>
      <xdr:rowOff>428625</xdr:rowOff>
    </xdr:from>
    <xdr:ext cx="189035" cy="314325"/>
    <xdr:sp macro="" textlink="">
      <xdr:nvSpPr>
        <xdr:cNvPr id="327" name="Rectangle 6">
          <a:extLst>
            <a:ext uri="{FF2B5EF4-FFF2-40B4-BE49-F238E27FC236}">
              <a16:creationId xmlns:a16="http://schemas.microsoft.com/office/drawing/2014/main" xmlns="" id="{00000000-0008-0000-0000-0000A7010000}"/>
            </a:ext>
          </a:extLst>
        </xdr:cNvPr>
        <xdr:cNvSpPr>
          <a:spLocks noChangeArrowheads="1"/>
        </xdr:cNvSpPr>
      </xdr:nvSpPr>
      <xdr:spPr bwMode="auto">
        <a:xfrm>
          <a:off x="0" y="14469427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1988</xdr:row>
      <xdr:rowOff>428625</xdr:rowOff>
    </xdr:from>
    <xdr:ext cx="189035" cy="161925"/>
    <xdr:sp macro="" textlink="">
      <xdr:nvSpPr>
        <xdr:cNvPr id="328" name="Rectangle 6">
          <a:extLst>
            <a:ext uri="{FF2B5EF4-FFF2-40B4-BE49-F238E27FC236}">
              <a16:creationId xmlns:a16="http://schemas.microsoft.com/office/drawing/2014/main" xmlns="" id="{00000000-0008-0000-0000-0000A8010000}"/>
            </a:ext>
          </a:extLst>
        </xdr:cNvPr>
        <xdr:cNvSpPr>
          <a:spLocks noChangeArrowheads="1"/>
        </xdr:cNvSpPr>
      </xdr:nvSpPr>
      <xdr:spPr bwMode="auto">
        <a:xfrm>
          <a:off x="0" y="1446942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1988</xdr:row>
      <xdr:rowOff>428625</xdr:rowOff>
    </xdr:from>
    <xdr:ext cx="189035" cy="161925"/>
    <xdr:sp macro="" textlink="">
      <xdr:nvSpPr>
        <xdr:cNvPr id="329" name="Rectangle 6">
          <a:extLst>
            <a:ext uri="{FF2B5EF4-FFF2-40B4-BE49-F238E27FC236}">
              <a16:creationId xmlns:a16="http://schemas.microsoft.com/office/drawing/2014/main" xmlns="" id="{00000000-0008-0000-0000-0000A9010000}"/>
            </a:ext>
          </a:extLst>
        </xdr:cNvPr>
        <xdr:cNvSpPr>
          <a:spLocks noChangeArrowheads="1"/>
        </xdr:cNvSpPr>
      </xdr:nvSpPr>
      <xdr:spPr bwMode="auto">
        <a:xfrm>
          <a:off x="0" y="1446942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1991</xdr:row>
      <xdr:rowOff>428625</xdr:rowOff>
    </xdr:from>
    <xdr:ext cx="189035" cy="171450"/>
    <xdr:sp macro="" textlink="">
      <xdr:nvSpPr>
        <xdr:cNvPr id="330" name="Rectangle 6">
          <a:extLst>
            <a:ext uri="{FF2B5EF4-FFF2-40B4-BE49-F238E27FC236}">
              <a16:creationId xmlns:a16="http://schemas.microsoft.com/office/drawing/2014/main" xmlns="" id="{00000000-0008-0000-0000-0000AA010000}"/>
            </a:ext>
          </a:extLst>
        </xdr:cNvPr>
        <xdr:cNvSpPr>
          <a:spLocks noChangeArrowheads="1"/>
        </xdr:cNvSpPr>
      </xdr:nvSpPr>
      <xdr:spPr bwMode="auto">
        <a:xfrm>
          <a:off x="0" y="145294350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1991</xdr:row>
      <xdr:rowOff>409575</xdr:rowOff>
    </xdr:from>
    <xdr:ext cx="189035" cy="323850"/>
    <xdr:sp macro="" textlink="">
      <xdr:nvSpPr>
        <xdr:cNvPr id="331" name="Rectangle 6">
          <a:extLst>
            <a:ext uri="{FF2B5EF4-FFF2-40B4-BE49-F238E27FC236}">
              <a16:creationId xmlns:a16="http://schemas.microsoft.com/office/drawing/2014/main" xmlns="" id="{00000000-0008-0000-0000-0000AB010000}"/>
            </a:ext>
          </a:extLst>
        </xdr:cNvPr>
        <xdr:cNvSpPr>
          <a:spLocks noChangeArrowheads="1"/>
        </xdr:cNvSpPr>
      </xdr:nvSpPr>
      <xdr:spPr bwMode="auto">
        <a:xfrm>
          <a:off x="0" y="145294350"/>
          <a:ext cx="18903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1991</xdr:row>
      <xdr:rowOff>428625</xdr:rowOff>
    </xdr:from>
    <xdr:ext cx="189035" cy="85725"/>
    <xdr:sp macro="" textlink="">
      <xdr:nvSpPr>
        <xdr:cNvPr id="332" name="Rectangle 6">
          <a:extLst>
            <a:ext uri="{FF2B5EF4-FFF2-40B4-BE49-F238E27FC236}">
              <a16:creationId xmlns:a16="http://schemas.microsoft.com/office/drawing/2014/main" xmlns="" id="{00000000-0008-0000-0000-0000AC010000}"/>
            </a:ext>
          </a:extLst>
        </xdr:cNvPr>
        <xdr:cNvSpPr>
          <a:spLocks noChangeArrowheads="1"/>
        </xdr:cNvSpPr>
      </xdr:nvSpPr>
      <xdr:spPr bwMode="auto">
        <a:xfrm>
          <a:off x="0" y="145294350"/>
          <a:ext cx="18903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1991</xdr:row>
      <xdr:rowOff>428625</xdr:rowOff>
    </xdr:from>
    <xdr:ext cx="189035" cy="85725"/>
    <xdr:sp macro="" textlink="">
      <xdr:nvSpPr>
        <xdr:cNvPr id="333" name="Rectangle 6">
          <a:extLst>
            <a:ext uri="{FF2B5EF4-FFF2-40B4-BE49-F238E27FC236}">
              <a16:creationId xmlns:a16="http://schemas.microsoft.com/office/drawing/2014/main" xmlns="" id="{00000000-0008-0000-0000-0000AD010000}"/>
            </a:ext>
          </a:extLst>
        </xdr:cNvPr>
        <xdr:cNvSpPr>
          <a:spLocks noChangeArrowheads="1"/>
        </xdr:cNvSpPr>
      </xdr:nvSpPr>
      <xdr:spPr bwMode="auto">
        <a:xfrm>
          <a:off x="0" y="145294350"/>
          <a:ext cx="18903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1991</xdr:row>
      <xdr:rowOff>428625</xdr:rowOff>
    </xdr:from>
    <xdr:ext cx="189035" cy="171450"/>
    <xdr:sp macro="" textlink="">
      <xdr:nvSpPr>
        <xdr:cNvPr id="334" name="Rectangle 6">
          <a:extLst>
            <a:ext uri="{FF2B5EF4-FFF2-40B4-BE49-F238E27FC236}">
              <a16:creationId xmlns:a16="http://schemas.microsoft.com/office/drawing/2014/main" xmlns="" id="{00000000-0008-0000-0000-0000AE010000}"/>
            </a:ext>
          </a:extLst>
        </xdr:cNvPr>
        <xdr:cNvSpPr>
          <a:spLocks noChangeArrowheads="1"/>
        </xdr:cNvSpPr>
      </xdr:nvSpPr>
      <xdr:spPr bwMode="auto">
        <a:xfrm>
          <a:off x="0" y="145294350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1991</xdr:row>
      <xdr:rowOff>428625</xdr:rowOff>
    </xdr:from>
    <xdr:ext cx="189035" cy="323850"/>
    <xdr:sp macro="" textlink="">
      <xdr:nvSpPr>
        <xdr:cNvPr id="335" name="Rectangle 6">
          <a:extLst>
            <a:ext uri="{FF2B5EF4-FFF2-40B4-BE49-F238E27FC236}">
              <a16:creationId xmlns:a16="http://schemas.microsoft.com/office/drawing/2014/main" xmlns="" id="{00000000-0008-0000-0000-0000AF010000}"/>
            </a:ext>
          </a:extLst>
        </xdr:cNvPr>
        <xdr:cNvSpPr>
          <a:spLocks noChangeArrowheads="1"/>
        </xdr:cNvSpPr>
      </xdr:nvSpPr>
      <xdr:spPr bwMode="auto">
        <a:xfrm>
          <a:off x="0" y="145294350"/>
          <a:ext cx="18903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1991</xdr:row>
      <xdr:rowOff>428625</xdr:rowOff>
    </xdr:from>
    <xdr:ext cx="189035" cy="171450"/>
    <xdr:sp macro="" textlink="">
      <xdr:nvSpPr>
        <xdr:cNvPr id="336" name="Rectangle 6">
          <a:extLst>
            <a:ext uri="{FF2B5EF4-FFF2-40B4-BE49-F238E27FC236}">
              <a16:creationId xmlns:a16="http://schemas.microsoft.com/office/drawing/2014/main" xmlns="" id="{00000000-0008-0000-0000-0000B0010000}"/>
            </a:ext>
          </a:extLst>
        </xdr:cNvPr>
        <xdr:cNvSpPr>
          <a:spLocks noChangeArrowheads="1"/>
        </xdr:cNvSpPr>
      </xdr:nvSpPr>
      <xdr:spPr bwMode="auto">
        <a:xfrm>
          <a:off x="0" y="145294350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1991</xdr:row>
      <xdr:rowOff>428625</xdr:rowOff>
    </xdr:from>
    <xdr:ext cx="189035" cy="171450"/>
    <xdr:sp macro="" textlink="">
      <xdr:nvSpPr>
        <xdr:cNvPr id="337" name="Rectangle 6">
          <a:extLst>
            <a:ext uri="{FF2B5EF4-FFF2-40B4-BE49-F238E27FC236}">
              <a16:creationId xmlns:a16="http://schemas.microsoft.com/office/drawing/2014/main" xmlns="" id="{00000000-0008-0000-0000-0000B1010000}"/>
            </a:ext>
          </a:extLst>
        </xdr:cNvPr>
        <xdr:cNvSpPr>
          <a:spLocks noChangeArrowheads="1"/>
        </xdr:cNvSpPr>
      </xdr:nvSpPr>
      <xdr:spPr bwMode="auto">
        <a:xfrm>
          <a:off x="0" y="145294350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1991</xdr:row>
      <xdr:rowOff>428625</xdr:rowOff>
    </xdr:from>
    <xdr:ext cx="189035" cy="171450"/>
    <xdr:sp macro="" textlink="">
      <xdr:nvSpPr>
        <xdr:cNvPr id="338" name="Rectangle 6">
          <a:extLst>
            <a:ext uri="{FF2B5EF4-FFF2-40B4-BE49-F238E27FC236}">
              <a16:creationId xmlns:a16="http://schemas.microsoft.com/office/drawing/2014/main" xmlns="" id="{00000000-0008-0000-0000-0000B2010000}"/>
            </a:ext>
          </a:extLst>
        </xdr:cNvPr>
        <xdr:cNvSpPr>
          <a:spLocks noChangeArrowheads="1"/>
        </xdr:cNvSpPr>
      </xdr:nvSpPr>
      <xdr:spPr bwMode="auto">
        <a:xfrm>
          <a:off x="0" y="145294350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1991</xdr:row>
      <xdr:rowOff>428625</xdr:rowOff>
    </xdr:from>
    <xdr:ext cx="189035" cy="323850"/>
    <xdr:sp macro="" textlink="">
      <xdr:nvSpPr>
        <xdr:cNvPr id="339" name="Rectangle 6">
          <a:extLst>
            <a:ext uri="{FF2B5EF4-FFF2-40B4-BE49-F238E27FC236}">
              <a16:creationId xmlns:a16="http://schemas.microsoft.com/office/drawing/2014/main" xmlns="" id="{00000000-0008-0000-0000-0000B3010000}"/>
            </a:ext>
          </a:extLst>
        </xdr:cNvPr>
        <xdr:cNvSpPr>
          <a:spLocks noChangeArrowheads="1"/>
        </xdr:cNvSpPr>
      </xdr:nvSpPr>
      <xdr:spPr bwMode="auto">
        <a:xfrm>
          <a:off x="0" y="145294350"/>
          <a:ext cx="18903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1991</xdr:row>
      <xdr:rowOff>428625</xdr:rowOff>
    </xdr:from>
    <xdr:ext cx="189035" cy="171450"/>
    <xdr:sp macro="" textlink="">
      <xdr:nvSpPr>
        <xdr:cNvPr id="340" name="Rectangle 6">
          <a:extLst>
            <a:ext uri="{FF2B5EF4-FFF2-40B4-BE49-F238E27FC236}">
              <a16:creationId xmlns:a16="http://schemas.microsoft.com/office/drawing/2014/main" xmlns="" id="{00000000-0008-0000-0000-0000B4010000}"/>
            </a:ext>
          </a:extLst>
        </xdr:cNvPr>
        <xdr:cNvSpPr>
          <a:spLocks noChangeArrowheads="1"/>
        </xdr:cNvSpPr>
      </xdr:nvSpPr>
      <xdr:spPr bwMode="auto">
        <a:xfrm>
          <a:off x="0" y="145294350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1991</xdr:row>
      <xdr:rowOff>428625</xdr:rowOff>
    </xdr:from>
    <xdr:ext cx="189035" cy="171450"/>
    <xdr:sp macro="" textlink="">
      <xdr:nvSpPr>
        <xdr:cNvPr id="341" name="Rectangle 6">
          <a:extLst>
            <a:ext uri="{FF2B5EF4-FFF2-40B4-BE49-F238E27FC236}">
              <a16:creationId xmlns:a16="http://schemas.microsoft.com/office/drawing/2014/main" xmlns="" id="{00000000-0008-0000-0000-0000B5010000}"/>
            </a:ext>
          </a:extLst>
        </xdr:cNvPr>
        <xdr:cNvSpPr>
          <a:spLocks noChangeArrowheads="1"/>
        </xdr:cNvSpPr>
      </xdr:nvSpPr>
      <xdr:spPr bwMode="auto">
        <a:xfrm>
          <a:off x="0" y="145294350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1991</xdr:row>
      <xdr:rowOff>428625</xdr:rowOff>
    </xdr:from>
    <xdr:ext cx="189035" cy="171450"/>
    <xdr:sp macro="" textlink="">
      <xdr:nvSpPr>
        <xdr:cNvPr id="342" name="Rectangle 6">
          <a:extLst>
            <a:ext uri="{FF2B5EF4-FFF2-40B4-BE49-F238E27FC236}">
              <a16:creationId xmlns:a16="http://schemas.microsoft.com/office/drawing/2014/main" xmlns="" id="{00000000-0008-0000-0000-0000B6010000}"/>
            </a:ext>
          </a:extLst>
        </xdr:cNvPr>
        <xdr:cNvSpPr>
          <a:spLocks noChangeArrowheads="1"/>
        </xdr:cNvSpPr>
      </xdr:nvSpPr>
      <xdr:spPr bwMode="auto">
        <a:xfrm>
          <a:off x="0" y="145294350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1991</xdr:row>
      <xdr:rowOff>428625</xdr:rowOff>
    </xdr:from>
    <xdr:ext cx="189035" cy="171450"/>
    <xdr:sp macro="" textlink="">
      <xdr:nvSpPr>
        <xdr:cNvPr id="343" name="Rectangle 6">
          <a:extLst>
            <a:ext uri="{FF2B5EF4-FFF2-40B4-BE49-F238E27FC236}">
              <a16:creationId xmlns:a16="http://schemas.microsoft.com/office/drawing/2014/main" xmlns="" id="{00000000-0008-0000-0000-0000B7010000}"/>
            </a:ext>
          </a:extLst>
        </xdr:cNvPr>
        <xdr:cNvSpPr>
          <a:spLocks noChangeArrowheads="1"/>
        </xdr:cNvSpPr>
      </xdr:nvSpPr>
      <xdr:spPr bwMode="auto">
        <a:xfrm>
          <a:off x="0" y="145294350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1991</xdr:row>
      <xdr:rowOff>428625</xdr:rowOff>
    </xdr:from>
    <xdr:ext cx="189035" cy="171450"/>
    <xdr:sp macro="" textlink="">
      <xdr:nvSpPr>
        <xdr:cNvPr id="344" name="Rectangle 6">
          <a:extLst>
            <a:ext uri="{FF2B5EF4-FFF2-40B4-BE49-F238E27FC236}">
              <a16:creationId xmlns:a16="http://schemas.microsoft.com/office/drawing/2014/main" xmlns="" id="{00000000-0008-0000-0000-0000B8010000}"/>
            </a:ext>
          </a:extLst>
        </xdr:cNvPr>
        <xdr:cNvSpPr>
          <a:spLocks noChangeArrowheads="1"/>
        </xdr:cNvSpPr>
      </xdr:nvSpPr>
      <xdr:spPr bwMode="auto">
        <a:xfrm>
          <a:off x="0" y="145294350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1991</xdr:row>
      <xdr:rowOff>428625</xdr:rowOff>
    </xdr:from>
    <xdr:ext cx="189035" cy="323850"/>
    <xdr:sp macro="" textlink="">
      <xdr:nvSpPr>
        <xdr:cNvPr id="345" name="Rectangle 6">
          <a:extLst>
            <a:ext uri="{FF2B5EF4-FFF2-40B4-BE49-F238E27FC236}">
              <a16:creationId xmlns:a16="http://schemas.microsoft.com/office/drawing/2014/main" xmlns="" id="{00000000-0008-0000-0000-0000B9010000}"/>
            </a:ext>
          </a:extLst>
        </xdr:cNvPr>
        <xdr:cNvSpPr>
          <a:spLocks noChangeArrowheads="1"/>
        </xdr:cNvSpPr>
      </xdr:nvSpPr>
      <xdr:spPr bwMode="auto">
        <a:xfrm>
          <a:off x="0" y="145294350"/>
          <a:ext cx="18903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1991</xdr:row>
      <xdr:rowOff>428625</xdr:rowOff>
    </xdr:from>
    <xdr:ext cx="189035" cy="171450"/>
    <xdr:sp macro="" textlink="">
      <xdr:nvSpPr>
        <xdr:cNvPr id="346" name="Rectangle 6">
          <a:extLst>
            <a:ext uri="{FF2B5EF4-FFF2-40B4-BE49-F238E27FC236}">
              <a16:creationId xmlns:a16="http://schemas.microsoft.com/office/drawing/2014/main" xmlns="" id="{00000000-0008-0000-0000-0000BA010000}"/>
            </a:ext>
          </a:extLst>
        </xdr:cNvPr>
        <xdr:cNvSpPr>
          <a:spLocks noChangeArrowheads="1"/>
        </xdr:cNvSpPr>
      </xdr:nvSpPr>
      <xdr:spPr bwMode="auto">
        <a:xfrm>
          <a:off x="0" y="145294350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1991</xdr:row>
      <xdr:rowOff>428625</xdr:rowOff>
    </xdr:from>
    <xdr:ext cx="189035" cy="171450"/>
    <xdr:sp macro="" textlink="">
      <xdr:nvSpPr>
        <xdr:cNvPr id="347" name="Rectangle 6">
          <a:extLst>
            <a:ext uri="{FF2B5EF4-FFF2-40B4-BE49-F238E27FC236}">
              <a16:creationId xmlns:a16="http://schemas.microsoft.com/office/drawing/2014/main" xmlns="" id="{00000000-0008-0000-0000-0000BB010000}"/>
            </a:ext>
          </a:extLst>
        </xdr:cNvPr>
        <xdr:cNvSpPr>
          <a:spLocks noChangeArrowheads="1"/>
        </xdr:cNvSpPr>
      </xdr:nvSpPr>
      <xdr:spPr bwMode="auto">
        <a:xfrm>
          <a:off x="0" y="145294350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1991</xdr:row>
      <xdr:rowOff>428625</xdr:rowOff>
    </xdr:from>
    <xdr:ext cx="189035" cy="171450"/>
    <xdr:sp macro="" textlink="">
      <xdr:nvSpPr>
        <xdr:cNvPr id="348" name="Rectangle 6">
          <a:extLst>
            <a:ext uri="{FF2B5EF4-FFF2-40B4-BE49-F238E27FC236}">
              <a16:creationId xmlns:a16="http://schemas.microsoft.com/office/drawing/2014/main" xmlns="" id="{00000000-0008-0000-0000-0000BC010000}"/>
            </a:ext>
          </a:extLst>
        </xdr:cNvPr>
        <xdr:cNvSpPr>
          <a:spLocks noChangeArrowheads="1"/>
        </xdr:cNvSpPr>
      </xdr:nvSpPr>
      <xdr:spPr bwMode="auto">
        <a:xfrm>
          <a:off x="0" y="145294350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1991</xdr:row>
      <xdr:rowOff>428625</xdr:rowOff>
    </xdr:from>
    <xdr:ext cx="189035" cy="323850"/>
    <xdr:sp macro="" textlink="">
      <xdr:nvSpPr>
        <xdr:cNvPr id="349" name="Rectangle 6">
          <a:extLst>
            <a:ext uri="{FF2B5EF4-FFF2-40B4-BE49-F238E27FC236}">
              <a16:creationId xmlns:a16="http://schemas.microsoft.com/office/drawing/2014/main" xmlns="" id="{00000000-0008-0000-0000-0000BD010000}"/>
            </a:ext>
          </a:extLst>
        </xdr:cNvPr>
        <xdr:cNvSpPr>
          <a:spLocks noChangeArrowheads="1"/>
        </xdr:cNvSpPr>
      </xdr:nvSpPr>
      <xdr:spPr bwMode="auto">
        <a:xfrm>
          <a:off x="0" y="145294350"/>
          <a:ext cx="18903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1991</xdr:row>
      <xdr:rowOff>428625</xdr:rowOff>
    </xdr:from>
    <xdr:ext cx="189035" cy="171450"/>
    <xdr:sp macro="" textlink="">
      <xdr:nvSpPr>
        <xdr:cNvPr id="350" name="Rectangle 6">
          <a:extLst>
            <a:ext uri="{FF2B5EF4-FFF2-40B4-BE49-F238E27FC236}">
              <a16:creationId xmlns:a16="http://schemas.microsoft.com/office/drawing/2014/main" xmlns="" id="{00000000-0008-0000-0000-0000BE010000}"/>
            </a:ext>
          </a:extLst>
        </xdr:cNvPr>
        <xdr:cNvSpPr>
          <a:spLocks noChangeArrowheads="1"/>
        </xdr:cNvSpPr>
      </xdr:nvSpPr>
      <xdr:spPr bwMode="auto">
        <a:xfrm>
          <a:off x="0" y="145294350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1991</xdr:row>
      <xdr:rowOff>428625</xdr:rowOff>
    </xdr:from>
    <xdr:ext cx="189035" cy="171450"/>
    <xdr:sp macro="" textlink="">
      <xdr:nvSpPr>
        <xdr:cNvPr id="351" name="Rectangle 6">
          <a:extLst>
            <a:ext uri="{FF2B5EF4-FFF2-40B4-BE49-F238E27FC236}">
              <a16:creationId xmlns:a16="http://schemas.microsoft.com/office/drawing/2014/main" xmlns="" id="{00000000-0008-0000-0000-0000BF010000}"/>
            </a:ext>
          </a:extLst>
        </xdr:cNvPr>
        <xdr:cNvSpPr>
          <a:spLocks noChangeArrowheads="1"/>
        </xdr:cNvSpPr>
      </xdr:nvSpPr>
      <xdr:spPr bwMode="auto">
        <a:xfrm>
          <a:off x="0" y="145294350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1991</xdr:row>
      <xdr:rowOff>428625</xdr:rowOff>
    </xdr:from>
    <xdr:ext cx="189035" cy="161925"/>
    <xdr:sp macro="" textlink="">
      <xdr:nvSpPr>
        <xdr:cNvPr id="352" name="Rectangle 6">
          <a:extLst>
            <a:ext uri="{FF2B5EF4-FFF2-40B4-BE49-F238E27FC236}">
              <a16:creationId xmlns:a16="http://schemas.microsoft.com/office/drawing/2014/main" xmlns="" id="{00000000-0008-0000-0000-0000C0010000}"/>
            </a:ext>
          </a:extLst>
        </xdr:cNvPr>
        <xdr:cNvSpPr>
          <a:spLocks noChangeArrowheads="1"/>
        </xdr:cNvSpPr>
      </xdr:nvSpPr>
      <xdr:spPr bwMode="auto">
        <a:xfrm>
          <a:off x="0" y="1452943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1991</xdr:row>
      <xdr:rowOff>428625</xdr:rowOff>
    </xdr:from>
    <xdr:ext cx="189035" cy="161925"/>
    <xdr:sp macro="" textlink="">
      <xdr:nvSpPr>
        <xdr:cNvPr id="353" name="Rectangle 6">
          <a:extLst>
            <a:ext uri="{FF2B5EF4-FFF2-40B4-BE49-F238E27FC236}">
              <a16:creationId xmlns:a16="http://schemas.microsoft.com/office/drawing/2014/main" xmlns="" id="{00000000-0008-0000-0000-0000C1010000}"/>
            </a:ext>
          </a:extLst>
        </xdr:cNvPr>
        <xdr:cNvSpPr>
          <a:spLocks noChangeArrowheads="1"/>
        </xdr:cNvSpPr>
      </xdr:nvSpPr>
      <xdr:spPr bwMode="auto">
        <a:xfrm>
          <a:off x="0" y="1452943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1991</xdr:row>
      <xdr:rowOff>428625</xdr:rowOff>
    </xdr:from>
    <xdr:ext cx="189035" cy="85725"/>
    <xdr:sp macro="" textlink="">
      <xdr:nvSpPr>
        <xdr:cNvPr id="354" name="Rectangle 6">
          <a:extLst>
            <a:ext uri="{FF2B5EF4-FFF2-40B4-BE49-F238E27FC236}">
              <a16:creationId xmlns:a16="http://schemas.microsoft.com/office/drawing/2014/main" xmlns="" id="{00000000-0008-0000-0000-0000C2010000}"/>
            </a:ext>
          </a:extLst>
        </xdr:cNvPr>
        <xdr:cNvSpPr>
          <a:spLocks noChangeArrowheads="1"/>
        </xdr:cNvSpPr>
      </xdr:nvSpPr>
      <xdr:spPr bwMode="auto">
        <a:xfrm>
          <a:off x="0" y="145294350"/>
          <a:ext cx="18903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1991</xdr:row>
      <xdr:rowOff>428625</xdr:rowOff>
    </xdr:from>
    <xdr:ext cx="189035" cy="161925"/>
    <xdr:sp macro="" textlink="">
      <xdr:nvSpPr>
        <xdr:cNvPr id="355" name="Rectangle 6">
          <a:extLst>
            <a:ext uri="{FF2B5EF4-FFF2-40B4-BE49-F238E27FC236}">
              <a16:creationId xmlns:a16="http://schemas.microsoft.com/office/drawing/2014/main" xmlns="" id="{00000000-0008-0000-0000-0000C3010000}"/>
            </a:ext>
          </a:extLst>
        </xdr:cNvPr>
        <xdr:cNvSpPr>
          <a:spLocks noChangeArrowheads="1"/>
        </xdr:cNvSpPr>
      </xdr:nvSpPr>
      <xdr:spPr bwMode="auto">
        <a:xfrm>
          <a:off x="0" y="1452943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1991</xdr:row>
      <xdr:rowOff>428625</xdr:rowOff>
    </xdr:from>
    <xdr:ext cx="189035" cy="314325"/>
    <xdr:sp macro="" textlink="">
      <xdr:nvSpPr>
        <xdr:cNvPr id="356" name="Rectangle 6">
          <a:extLst>
            <a:ext uri="{FF2B5EF4-FFF2-40B4-BE49-F238E27FC236}">
              <a16:creationId xmlns:a16="http://schemas.microsoft.com/office/drawing/2014/main" xmlns="" id="{00000000-0008-0000-0000-0000C4010000}"/>
            </a:ext>
          </a:extLst>
        </xdr:cNvPr>
        <xdr:cNvSpPr>
          <a:spLocks noChangeArrowheads="1"/>
        </xdr:cNvSpPr>
      </xdr:nvSpPr>
      <xdr:spPr bwMode="auto">
        <a:xfrm>
          <a:off x="0" y="14529435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1991</xdr:row>
      <xdr:rowOff>428625</xdr:rowOff>
    </xdr:from>
    <xdr:ext cx="189035" cy="161925"/>
    <xdr:sp macro="" textlink="">
      <xdr:nvSpPr>
        <xdr:cNvPr id="357" name="Rectangle 6">
          <a:extLst>
            <a:ext uri="{FF2B5EF4-FFF2-40B4-BE49-F238E27FC236}">
              <a16:creationId xmlns:a16="http://schemas.microsoft.com/office/drawing/2014/main" xmlns="" id="{00000000-0008-0000-0000-0000C5010000}"/>
            </a:ext>
          </a:extLst>
        </xdr:cNvPr>
        <xdr:cNvSpPr>
          <a:spLocks noChangeArrowheads="1"/>
        </xdr:cNvSpPr>
      </xdr:nvSpPr>
      <xdr:spPr bwMode="auto">
        <a:xfrm>
          <a:off x="0" y="1452943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1991</xdr:row>
      <xdr:rowOff>428625</xdr:rowOff>
    </xdr:from>
    <xdr:ext cx="189035" cy="161925"/>
    <xdr:sp macro="" textlink="">
      <xdr:nvSpPr>
        <xdr:cNvPr id="358" name="Rectangle 6">
          <a:extLst>
            <a:ext uri="{FF2B5EF4-FFF2-40B4-BE49-F238E27FC236}">
              <a16:creationId xmlns:a16="http://schemas.microsoft.com/office/drawing/2014/main" xmlns="" id="{00000000-0008-0000-0000-0000C6010000}"/>
            </a:ext>
          </a:extLst>
        </xdr:cNvPr>
        <xdr:cNvSpPr>
          <a:spLocks noChangeArrowheads="1"/>
        </xdr:cNvSpPr>
      </xdr:nvSpPr>
      <xdr:spPr bwMode="auto">
        <a:xfrm>
          <a:off x="0" y="1452943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1991</xdr:row>
      <xdr:rowOff>428625</xdr:rowOff>
    </xdr:from>
    <xdr:ext cx="189035" cy="85725"/>
    <xdr:sp macro="" textlink="">
      <xdr:nvSpPr>
        <xdr:cNvPr id="359" name="Rectangle 6">
          <a:extLst>
            <a:ext uri="{FF2B5EF4-FFF2-40B4-BE49-F238E27FC236}">
              <a16:creationId xmlns:a16="http://schemas.microsoft.com/office/drawing/2014/main" xmlns="" id="{00000000-0008-0000-0000-0000C7010000}"/>
            </a:ext>
          </a:extLst>
        </xdr:cNvPr>
        <xdr:cNvSpPr>
          <a:spLocks noChangeArrowheads="1"/>
        </xdr:cNvSpPr>
      </xdr:nvSpPr>
      <xdr:spPr bwMode="auto">
        <a:xfrm>
          <a:off x="0" y="145294350"/>
          <a:ext cx="18903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1991</xdr:row>
      <xdr:rowOff>428625</xdr:rowOff>
    </xdr:from>
    <xdr:ext cx="189035" cy="161925"/>
    <xdr:sp macro="" textlink="">
      <xdr:nvSpPr>
        <xdr:cNvPr id="360" name="Rectangle 6">
          <a:extLst>
            <a:ext uri="{FF2B5EF4-FFF2-40B4-BE49-F238E27FC236}">
              <a16:creationId xmlns:a16="http://schemas.microsoft.com/office/drawing/2014/main" xmlns="" id="{00000000-0008-0000-0000-0000C8010000}"/>
            </a:ext>
          </a:extLst>
        </xdr:cNvPr>
        <xdr:cNvSpPr>
          <a:spLocks noChangeArrowheads="1"/>
        </xdr:cNvSpPr>
      </xdr:nvSpPr>
      <xdr:spPr bwMode="auto">
        <a:xfrm>
          <a:off x="0" y="1452943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1991</xdr:row>
      <xdr:rowOff>428625</xdr:rowOff>
    </xdr:from>
    <xdr:ext cx="189035" cy="314325"/>
    <xdr:sp macro="" textlink="">
      <xdr:nvSpPr>
        <xdr:cNvPr id="361" name="Rectangle 6">
          <a:extLst>
            <a:ext uri="{FF2B5EF4-FFF2-40B4-BE49-F238E27FC236}">
              <a16:creationId xmlns:a16="http://schemas.microsoft.com/office/drawing/2014/main" xmlns="" id="{00000000-0008-0000-0000-0000C9010000}"/>
            </a:ext>
          </a:extLst>
        </xdr:cNvPr>
        <xdr:cNvSpPr>
          <a:spLocks noChangeArrowheads="1"/>
        </xdr:cNvSpPr>
      </xdr:nvSpPr>
      <xdr:spPr bwMode="auto">
        <a:xfrm>
          <a:off x="0" y="14529435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1991</xdr:row>
      <xdr:rowOff>428625</xdr:rowOff>
    </xdr:from>
    <xdr:ext cx="189035" cy="161925"/>
    <xdr:sp macro="" textlink="">
      <xdr:nvSpPr>
        <xdr:cNvPr id="362" name="Rectangle 6">
          <a:extLst>
            <a:ext uri="{FF2B5EF4-FFF2-40B4-BE49-F238E27FC236}">
              <a16:creationId xmlns:a16="http://schemas.microsoft.com/office/drawing/2014/main" xmlns="" id="{00000000-0008-0000-0000-0000CA010000}"/>
            </a:ext>
          </a:extLst>
        </xdr:cNvPr>
        <xdr:cNvSpPr>
          <a:spLocks noChangeArrowheads="1"/>
        </xdr:cNvSpPr>
      </xdr:nvSpPr>
      <xdr:spPr bwMode="auto">
        <a:xfrm>
          <a:off x="0" y="1452943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1991</xdr:row>
      <xdr:rowOff>428625</xdr:rowOff>
    </xdr:from>
    <xdr:ext cx="189035" cy="161925"/>
    <xdr:sp macro="" textlink="">
      <xdr:nvSpPr>
        <xdr:cNvPr id="363" name="Rectangle 6">
          <a:extLst>
            <a:ext uri="{FF2B5EF4-FFF2-40B4-BE49-F238E27FC236}">
              <a16:creationId xmlns:a16="http://schemas.microsoft.com/office/drawing/2014/main" xmlns="" id="{00000000-0008-0000-0000-0000CB010000}"/>
            </a:ext>
          </a:extLst>
        </xdr:cNvPr>
        <xdr:cNvSpPr>
          <a:spLocks noChangeArrowheads="1"/>
        </xdr:cNvSpPr>
      </xdr:nvSpPr>
      <xdr:spPr bwMode="auto">
        <a:xfrm>
          <a:off x="0" y="1452943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1991</xdr:row>
      <xdr:rowOff>428625</xdr:rowOff>
    </xdr:from>
    <xdr:ext cx="189035" cy="161925"/>
    <xdr:sp macro="" textlink="">
      <xdr:nvSpPr>
        <xdr:cNvPr id="364" name="Rectangle 6">
          <a:extLst>
            <a:ext uri="{FF2B5EF4-FFF2-40B4-BE49-F238E27FC236}">
              <a16:creationId xmlns:a16="http://schemas.microsoft.com/office/drawing/2014/main" xmlns="" id="{00000000-0008-0000-0000-0000CC010000}"/>
            </a:ext>
          </a:extLst>
        </xdr:cNvPr>
        <xdr:cNvSpPr>
          <a:spLocks noChangeArrowheads="1"/>
        </xdr:cNvSpPr>
      </xdr:nvSpPr>
      <xdr:spPr bwMode="auto">
        <a:xfrm>
          <a:off x="0" y="1452943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1991</xdr:row>
      <xdr:rowOff>428625</xdr:rowOff>
    </xdr:from>
    <xdr:ext cx="189035" cy="161925"/>
    <xdr:sp macro="" textlink="">
      <xdr:nvSpPr>
        <xdr:cNvPr id="365" name="Rectangle 6">
          <a:extLst>
            <a:ext uri="{FF2B5EF4-FFF2-40B4-BE49-F238E27FC236}">
              <a16:creationId xmlns:a16="http://schemas.microsoft.com/office/drawing/2014/main" xmlns="" id="{00000000-0008-0000-0000-0000CD010000}"/>
            </a:ext>
          </a:extLst>
        </xdr:cNvPr>
        <xdr:cNvSpPr>
          <a:spLocks noChangeArrowheads="1"/>
        </xdr:cNvSpPr>
      </xdr:nvSpPr>
      <xdr:spPr bwMode="auto">
        <a:xfrm>
          <a:off x="0" y="1452943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1991</xdr:row>
      <xdr:rowOff>428625</xdr:rowOff>
    </xdr:from>
    <xdr:ext cx="189035" cy="161925"/>
    <xdr:sp macro="" textlink="">
      <xdr:nvSpPr>
        <xdr:cNvPr id="366" name="Rectangle 6">
          <a:extLst>
            <a:ext uri="{FF2B5EF4-FFF2-40B4-BE49-F238E27FC236}">
              <a16:creationId xmlns:a16="http://schemas.microsoft.com/office/drawing/2014/main" xmlns="" id="{00000000-0008-0000-0000-0000CE010000}"/>
            </a:ext>
          </a:extLst>
        </xdr:cNvPr>
        <xdr:cNvSpPr>
          <a:spLocks noChangeArrowheads="1"/>
        </xdr:cNvSpPr>
      </xdr:nvSpPr>
      <xdr:spPr bwMode="auto">
        <a:xfrm>
          <a:off x="0" y="1452943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1991</xdr:row>
      <xdr:rowOff>428625</xdr:rowOff>
    </xdr:from>
    <xdr:ext cx="189035" cy="314325"/>
    <xdr:sp macro="" textlink="">
      <xdr:nvSpPr>
        <xdr:cNvPr id="367" name="Rectangle 6">
          <a:extLst>
            <a:ext uri="{FF2B5EF4-FFF2-40B4-BE49-F238E27FC236}">
              <a16:creationId xmlns:a16="http://schemas.microsoft.com/office/drawing/2014/main" xmlns="" id="{00000000-0008-0000-0000-0000CF010000}"/>
            </a:ext>
          </a:extLst>
        </xdr:cNvPr>
        <xdr:cNvSpPr>
          <a:spLocks noChangeArrowheads="1"/>
        </xdr:cNvSpPr>
      </xdr:nvSpPr>
      <xdr:spPr bwMode="auto">
        <a:xfrm>
          <a:off x="0" y="14529435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1991</xdr:row>
      <xdr:rowOff>428625</xdr:rowOff>
    </xdr:from>
    <xdr:ext cx="189035" cy="161925"/>
    <xdr:sp macro="" textlink="">
      <xdr:nvSpPr>
        <xdr:cNvPr id="368" name="Rectangle 6">
          <a:extLst>
            <a:ext uri="{FF2B5EF4-FFF2-40B4-BE49-F238E27FC236}">
              <a16:creationId xmlns:a16="http://schemas.microsoft.com/office/drawing/2014/main" xmlns="" id="{00000000-0008-0000-0000-0000D0010000}"/>
            </a:ext>
          </a:extLst>
        </xdr:cNvPr>
        <xdr:cNvSpPr>
          <a:spLocks noChangeArrowheads="1"/>
        </xdr:cNvSpPr>
      </xdr:nvSpPr>
      <xdr:spPr bwMode="auto">
        <a:xfrm>
          <a:off x="0" y="1452943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1991</xdr:row>
      <xdr:rowOff>428625</xdr:rowOff>
    </xdr:from>
    <xdr:ext cx="189035" cy="161925"/>
    <xdr:sp macro="" textlink="">
      <xdr:nvSpPr>
        <xdr:cNvPr id="369" name="Rectangle 6">
          <a:extLst>
            <a:ext uri="{FF2B5EF4-FFF2-40B4-BE49-F238E27FC236}">
              <a16:creationId xmlns:a16="http://schemas.microsoft.com/office/drawing/2014/main" xmlns="" id="{00000000-0008-0000-0000-0000D1010000}"/>
            </a:ext>
          </a:extLst>
        </xdr:cNvPr>
        <xdr:cNvSpPr>
          <a:spLocks noChangeArrowheads="1"/>
        </xdr:cNvSpPr>
      </xdr:nvSpPr>
      <xdr:spPr bwMode="auto">
        <a:xfrm>
          <a:off x="0" y="1452943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1991</xdr:row>
      <xdr:rowOff>428625</xdr:rowOff>
    </xdr:from>
    <xdr:ext cx="189035" cy="161925"/>
    <xdr:sp macro="" textlink="">
      <xdr:nvSpPr>
        <xdr:cNvPr id="370" name="Rectangle 6">
          <a:extLst>
            <a:ext uri="{FF2B5EF4-FFF2-40B4-BE49-F238E27FC236}">
              <a16:creationId xmlns:a16="http://schemas.microsoft.com/office/drawing/2014/main" xmlns="" id="{00000000-0008-0000-0000-0000D2010000}"/>
            </a:ext>
          </a:extLst>
        </xdr:cNvPr>
        <xdr:cNvSpPr>
          <a:spLocks noChangeArrowheads="1"/>
        </xdr:cNvSpPr>
      </xdr:nvSpPr>
      <xdr:spPr bwMode="auto">
        <a:xfrm>
          <a:off x="0" y="1452943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1991</xdr:row>
      <xdr:rowOff>428625</xdr:rowOff>
    </xdr:from>
    <xdr:ext cx="189035" cy="314325"/>
    <xdr:sp macro="" textlink="">
      <xdr:nvSpPr>
        <xdr:cNvPr id="371" name="Rectangle 6">
          <a:extLst>
            <a:ext uri="{FF2B5EF4-FFF2-40B4-BE49-F238E27FC236}">
              <a16:creationId xmlns:a16="http://schemas.microsoft.com/office/drawing/2014/main" xmlns="" id="{00000000-0008-0000-0000-0000D3010000}"/>
            </a:ext>
          </a:extLst>
        </xdr:cNvPr>
        <xdr:cNvSpPr>
          <a:spLocks noChangeArrowheads="1"/>
        </xdr:cNvSpPr>
      </xdr:nvSpPr>
      <xdr:spPr bwMode="auto">
        <a:xfrm>
          <a:off x="0" y="14529435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1991</xdr:row>
      <xdr:rowOff>428625</xdr:rowOff>
    </xdr:from>
    <xdr:ext cx="189035" cy="161925"/>
    <xdr:sp macro="" textlink="">
      <xdr:nvSpPr>
        <xdr:cNvPr id="372" name="Rectangle 6">
          <a:extLst>
            <a:ext uri="{FF2B5EF4-FFF2-40B4-BE49-F238E27FC236}">
              <a16:creationId xmlns:a16="http://schemas.microsoft.com/office/drawing/2014/main" xmlns="" id="{00000000-0008-0000-0000-0000D4010000}"/>
            </a:ext>
          </a:extLst>
        </xdr:cNvPr>
        <xdr:cNvSpPr>
          <a:spLocks noChangeArrowheads="1"/>
        </xdr:cNvSpPr>
      </xdr:nvSpPr>
      <xdr:spPr bwMode="auto">
        <a:xfrm>
          <a:off x="0" y="1452943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1991</xdr:row>
      <xdr:rowOff>428625</xdr:rowOff>
    </xdr:from>
    <xdr:ext cx="189035" cy="161925"/>
    <xdr:sp macro="" textlink="">
      <xdr:nvSpPr>
        <xdr:cNvPr id="373" name="Rectangle 6">
          <a:extLst>
            <a:ext uri="{FF2B5EF4-FFF2-40B4-BE49-F238E27FC236}">
              <a16:creationId xmlns:a16="http://schemas.microsoft.com/office/drawing/2014/main" xmlns="" id="{00000000-0008-0000-0000-0000D5010000}"/>
            </a:ext>
          </a:extLst>
        </xdr:cNvPr>
        <xdr:cNvSpPr>
          <a:spLocks noChangeArrowheads="1"/>
        </xdr:cNvSpPr>
      </xdr:nvSpPr>
      <xdr:spPr bwMode="auto">
        <a:xfrm>
          <a:off x="0" y="1452943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1991</xdr:row>
      <xdr:rowOff>428625</xdr:rowOff>
    </xdr:from>
    <xdr:ext cx="189035" cy="85725"/>
    <xdr:sp macro="" textlink="">
      <xdr:nvSpPr>
        <xdr:cNvPr id="374" name="Rectangle 6">
          <a:extLst>
            <a:ext uri="{FF2B5EF4-FFF2-40B4-BE49-F238E27FC236}">
              <a16:creationId xmlns:a16="http://schemas.microsoft.com/office/drawing/2014/main" xmlns="" id="{00000000-0008-0000-0000-0000D6010000}"/>
            </a:ext>
          </a:extLst>
        </xdr:cNvPr>
        <xdr:cNvSpPr>
          <a:spLocks noChangeArrowheads="1"/>
        </xdr:cNvSpPr>
      </xdr:nvSpPr>
      <xdr:spPr bwMode="auto">
        <a:xfrm>
          <a:off x="0" y="145294350"/>
          <a:ext cx="18903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1991</xdr:row>
      <xdr:rowOff>428625</xdr:rowOff>
    </xdr:from>
    <xdr:ext cx="189035" cy="161925"/>
    <xdr:sp macro="" textlink="">
      <xdr:nvSpPr>
        <xdr:cNvPr id="375" name="Rectangle 6">
          <a:extLst>
            <a:ext uri="{FF2B5EF4-FFF2-40B4-BE49-F238E27FC236}">
              <a16:creationId xmlns:a16="http://schemas.microsoft.com/office/drawing/2014/main" xmlns="" id="{00000000-0008-0000-0000-0000D7010000}"/>
            </a:ext>
          </a:extLst>
        </xdr:cNvPr>
        <xdr:cNvSpPr>
          <a:spLocks noChangeArrowheads="1"/>
        </xdr:cNvSpPr>
      </xdr:nvSpPr>
      <xdr:spPr bwMode="auto">
        <a:xfrm>
          <a:off x="0" y="1452943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1991</xdr:row>
      <xdr:rowOff>428625</xdr:rowOff>
    </xdr:from>
    <xdr:ext cx="189035" cy="314325"/>
    <xdr:sp macro="" textlink="">
      <xdr:nvSpPr>
        <xdr:cNvPr id="376" name="Rectangle 6">
          <a:extLst>
            <a:ext uri="{FF2B5EF4-FFF2-40B4-BE49-F238E27FC236}">
              <a16:creationId xmlns:a16="http://schemas.microsoft.com/office/drawing/2014/main" xmlns="" id="{00000000-0008-0000-0000-0000D8010000}"/>
            </a:ext>
          </a:extLst>
        </xdr:cNvPr>
        <xdr:cNvSpPr>
          <a:spLocks noChangeArrowheads="1"/>
        </xdr:cNvSpPr>
      </xdr:nvSpPr>
      <xdr:spPr bwMode="auto">
        <a:xfrm>
          <a:off x="0" y="14529435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1991</xdr:row>
      <xdr:rowOff>428625</xdr:rowOff>
    </xdr:from>
    <xdr:ext cx="189035" cy="161925"/>
    <xdr:sp macro="" textlink="">
      <xdr:nvSpPr>
        <xdr:cNvPr id="377" name="Rectangle 6">
          <a:extLst>
            <a:ext uri="{FF2B5EF4-FFF2-40B4-BE49-F238E27FC236}">
              <a16:creationId xmlns:a16="http://schemas.microsoft.com/office/drawing/2014/main" xmlns="" id="{00000000-0008-0000-0000-0000D9010000}"/>
            </a:ext>
          </a:extLst>
        </xdr:cNvPr>
        <xdr:cNvSpPr>
          <a:spLocks noChangeArrowheads="1"/>
        </xdr:cNvSpPr>
      </xdr:nvSpPr>
      <xdr:spPr bwMode="auto">
        <a:xfrm>
          <a:off x="0" y="1452943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1991</xdr:row>
      <xdr:rowOff>428625</xdr:rowOff>
    </xdr:from>
    <xdr:ext cx="189035" cy="161925"/>
    <xdr:sp macro="" textlink="">
      <xdr:nvSpPr>
        <xdr:cNvPr id="378" name="Rectangle 6">
          <a:extLst>
            <a:ext uri="{FF2B5EF4-FFF2-40B4-BE49-F238E27FC236}">
              <a16:creationId xmlns:a16="http://schemas.microsoft.com/office/drawing/2014/main" xmlns="" id="{00000000-0008-0000-0000-0000DA010000}"/>
            </a:ext>
          </a:extLst>
        </xdr:cNvPr>
        <xdr:cNvSpPr>
          <a:spLocks noChangeArrowheads="1"/>
        </xdr:cNvSpPr>
      </xdr:nvSpPr>
      <xdr:spPr bwMode="auto">
        <a:xfrm>
          <a:off x="0" y="1452943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1991</xdr:row>
      <xdr:rowOff>428625</xdr:rowOff>
    </xdr:from>
    <xdr:ext cx="189035" cy="85725"/>
    <xdr:sp macro="" textlink="">
      <xdr:nvSpPr>
        <xdr:cNvPr id="379" name="Rectangle 6">
          <a:extLst>
            <a:ext uri="{FF2B5EF4-FFF2-40B4-BE49-F238E27FC236}">
              <a16:creationId xmlns:a16="http://schemas.microsoft.com/office/drawing/2014/main" xmlns="" id="{00000000-0008-0000-0000-0000DB010000}"/>
            </a:ext>
          </a:extLst>
        </xdr:cNvPr>
        <xdr:cNvSpPr>
          <a:spLocks noChangeArrowheads="1"/>
        </xdr:cNvSpPr>
      </xdr:nvSpPr>
      <xdr:spPr bwMode="auto">
        <a:xfrm>
          <a:off x="0" y="145294350"/>
          <a:ext cx="18903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1991</xdr:row>
      <xdr:rowOff>428625</xdr:rowOff>
    </xdr:from>
    <xdr:ext cx="189035" cy="161925"/>
    <xdr:sp macro="" textlink="">
      <xdr:nvSpPr>
        <xdr:cNvPr id="380" name="Rectangle 6">
          <a:extLst>
            <a:ext uri="{FF2B5EF4-FFF2-40B4-BE49-F238E27FC236}">
              <a16:creationId xmlns:a16="http://schemas.microsoft.com/office/drawing/2014/main" xmlns="" id="{00000000-0008-0000-0000-0000DC010000}"/>
            </a:ext>
          </a:extLst>
        </xdr:cNvPr>
        <xdr:cNvSpPr>
          <a:spLocks noChangeArrowheads="1"/>
        </xdr:cNvSpPr>
      </xdr:nvSpPr>
      <xdr:spPr bwMode="auto">
        <a:xfrm>
          <a:off x="0" y="1452943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1991</xdr:row>
      <xdr:rowOff>428625</xdr:rowOff>
    </xdr:from>
    <xdr:ext cx="189035" cy="314325"/>
    <xdr:sp macro="" textlink="">
      <xdr:nvSpPr>
        <xdr:cNvPr id="381" name="Rectangle 6">
          <a:extLst>
            <a:ext uri="{FF2B5EF4-FFF2-40B4-BE49-F238E27FC236}">
              <a16:creationId xmlns:a16="http://schemas.microsoft.com/office/drawing/2014/main" xmlns="" id="{00000000-0008-0000-0000-0000DD010000}"/>
            </a:ext>
          </a:extLst>
        </xdr:cNvPr>
        <xdr:cNvSpPr>
          <a:spLocks noChangeArrowheads="1"/>
        </xdr:cNvSpPr>
      </xdr:nvSpPr>
      <xdr:spPr bwMode="auto">
        <a:xfrm>
          <a:off x="0" y="14529435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1991</xdr:row>
      <xdr:rowOff>428625</xdr:rowOff>
    </xdr:from>
    <xdr:ext cx="189035" cy="161925"/>
    <xdr:sp macro="" textlink="">
      <xdr:nvSpPr>
        <xdr:cNvPr id="382" name="Rectangle 6">
          <a:extLst>
            <a:ext uri="{FF2B5EF4-FFF2-40B4-BE49-F238E27FC236}">
              <a16:creationId xmlns:a16="http://schemas.microsoft.com/office/drawing/2014/main" xmlns="" id="{00000000-0008-0000-0000-0000DE010000}"/>
            </a:ext>
          </a:extLst>
        </xdr:cNvPr>
        <xdr:cNvSpPr>
          <a:spLocks noChangeArrowheads="1"/>
        </xdr:cNvSpPr>
      </xdr:nvSpPr>
      <xdr:spPr bwMode="auto">
        <a:xfrm>
          <a:off x="0" y="1452943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1991</xdr:row>
      <xdr:rowOff>428625</xdr:rowOff>
    </xdr:from>
    <xdr:ext cx="189035" cy="161925"/>
    <xdr:sp macro="" textlink="">
      <xdr:nvSpPr>
        <xdr:cNvPr id="383" name="Rectangle 6">
          <a:extLst>
            <a:ext uri="{FF2B5EF4-FFF2-40B4-BE49-F238E27FC236}">
              <a16:creationId xmlns:a16="http://schemas.microsoft.com/office/drawing/2014/main" xmlns="" id="{00000000-0008-0000-0000-0000DF010000}"/>
            </a:ext>
          </a:extLst>
        </xdr:cNvPr>
        <xdr:cNvSpPr>
          <a:spLocks noChangeArrowheads="1"/>
        </xdr:cNvSpPr>
      </xdr:nvSpPr>
      <xdr:spPr bwMode="auto">
        <a:xfrm>
          <a:off x="0" y="1452943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1991</xdr:row>
      <xdr:rowOff>428625</xdr:rowOff>
    </xdr:from>
    <xdr:ext cx="189035" cy="161925"/>
    <xdr:sp macro="" textlink="">
      <xdr:nvSpPr>
        <xdr:cNvPr id="384" name="Rectangle 6">
          <a:extLst>
            <a:ext uri="{FF2B5EF4-FFF2-40B4-BE49-F238E27FC236}">
              <a16:creationId xmlns:a16="http://schemas.microsoft.com/office/drawing/2014/main" xmlns="" id="{00000000-0008-0000-0000-0000E0010000}"/>
            </a:ext>
          </a:extLst>
        </xdr:cNvPr>
        <xdr:cNvSpPr>
          <a:spLocks noChangeArrowheads="1"/>
        </xdr:cNvSpPr>
      </xdr:nvSpPr>
      <xdr:spPr bwMode="auto">
        <a:xfrm>
          <a:off x="0" y="1452943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1991</xdr:row>
      <xdr:rowOff>428625</xdr:rowOff>
    </xdr:from>
    <xdr:ext cx="189035" cy="161925"/>
    <xdr:sp macro="" textlink="">
      <xdr:nvSpPr>
        <xdr:cNvPr id="385" name="Rectangle 6">
          <a:extLst>
            <a:ext uri="{FF2B5EF4-FFF2-40B4-BE49-F238E27FC236}">
              <a16:creationId xmlns:a16="http://schemas.microsoft.com/office/drawing/2014/main" xmlns="" id="{00000000-0008-0000-0000-0000E1010000}"/>
            </a:ext>
          </a:extLst>
        </xdr:cNvPr>
        <xdr:cNvSpPr>
          <a:spLocks noChangeArrowheads="1"/>
        </xdr:cNvSpPr>
      </xdr:nvSpPr>
      <xdr:spPr bwMode="auto">
        <a:xfrm>
          <a:off x="0" y="1452943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1991</xdr:row>
      <xdr:rowOff>428625</xdr:rowOff>
    </xdr:from>
    <xdr:ext cx="189035" cy="161925"/>
    <xdr:sp macro="" textlink="">
      <xdr:nvSpPr>
        <xdr:cNvPr id="386" name="Rectangle 6">
          <a:extLst>
            <a:ext uri="{FF2B5EF4-FFF2-40B4-BE49-F238E27FC236}">
              <a16:creationId xmlns:a16="http://schemas.microsoft.com/office/drawing/2014/main" xmlns="" id="{00000000-0008-0000-0000-0000E2010000}"/>
            </a:ext>
          </a:extLst>
        </xdr:cNvPr>
        <xdr:cNvSpPr>
          <a:spLocks noChangeArrowheads="1"/>
        </xdr:cNvSpPr>
      </xdr:nvSpPr>
      <xdr:spPr bwMode="auto">
        <a:xfrm>
          <a:off x="0" y="1452943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1991</xdr:row>
      <xdr:rowOff>428625</xdr:rowOff>
    </xdr:from>
    <xdr:ext cx="189035" cy="314325"/>
    <xdr:sp macro="" textlink="">
      <xdr:nvSpPr>
        <xdr:cNvPr id="387" name="Rectangle 6">
          <a:extLst>
            <a:ext uri="{FF2B5EF4-FFF2-40B4-BE49-F238E27FC236}">
              <a16:creationId xmlns:a16="http://schemas.microsoft.com/office/drawing/2014/main" xmlns="" id="{00000000-0008-0000-0000-0000E3010000}"/>
            </a:ext>
          </a:extLst>
        </xdr:cNvPr>
        <xdr:cNvSpPr>
          <a:spLocks noChangeArrowheads="1"/>
        </xdr:cNvSpPr>
      </xdr:nvSpPr>
      <xdr:spPr bwMode="auto">
        <a:xfrm>
          <a:off x="0" y="14529435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1991</xdr:row>
      <xdr:rowOff>428625</xdr:rowOff>
    </xdr:from>
    <xdr:ext cx="189035" cy="161925"/>
    <xdr:sp macro="" textlink="">
      <xdr:nvSpPr>
        <xdr:cNvPr id="388" name="Rectangle 6">
          <a:extLst>
            <a:ext uri="{FF2B5EF4-FFF2-40B4-BE49-F238E27FC236}">
              <a16:creationId xmlns:a16="http://schemas.microsoft.com/office/drawing/2014/main" xmlns="" id="{00000000-0008-0000-0000-0000E4010000}"/>
            </a:ext>
          </a:extLst>
        </xdr:cNvPr>
        <xdr:cNvSpPr>
          <a:spLocks noChangeArrowheads="1"/>
        </xdr:cNvSpPr>
      </xdr:nvSpPr>
      <xdr:spPr bwMode="auto">
        <a:xfrm>
          <a:off x="0" y="1452943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1991</xdr:row>
      <xdr:rowOff>428625</xdr:rowOff>
    </xdr:from>
    <xdr:ext cx="189035" cy="161925"/>
    <xdr:sp macro="" textlink="">
      <xdr:nvSpPr>
        <xdr:cNvPr id="389" name="Rectangle 6">
          <a:extLst>
            <a:ext uri="{FF2B5EF4-FFF2-40B4-BE49-F238E27FC236}">
              <a16:creationId xmlns:a16="http://schemas.microsoft.com/office/drawing/2014/main" xmlns="" id="{00000000-0008-0000-0000-0000E5010000}"/>
            </a:ext>
          </a:extLst>
        </xdr:cNvPr>
        <xdr:cNvSpPr>
          <a:spLocks noChangeArrowheads="1"/>
        </xdr:cNvSpPr>
      </xdr:nvSpPr>
      <xdr:spPr bwMode="auto">
        <a:xfrm>
          <a:off x="0" y="1452943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1991</xdr:row>
      <xdr:rowOff>428625</xdr:rowOff>
    </xdr:from>
    <xdr:ext cx="189035" cy="161925"/>
    <xdr:sp macro="" textlink="">
      <xdr:nvSpPr>
        <xdr:cNvPr id="390" name="Rectangle 6">
          <a:extLst>
            <a:ext uri="{FF2B5EF4-FFF2-40B4-BE49-F238E27FC236}">
              <a16:creationId xmlns:a16="http://schemas.microsoft.com/office/drawing/2014/main" xmlns="" id="{00000000-0008-0000-0000-0000E6010000}"/>
            </a:ext>
          </a:extLst>
        </xdr:cNvPr>
        <xdr:cNvSpPr>
          <a:spLocks noChangeArrowheads="1"/>
        </xdr:cNvSpPr>
      </xdr:nvSpPr>
      <xdr:spPr bwMode="auto">
        <a:xfrm>
          <a:off x="0" y="1452943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1991</xdr:row>
      <xdr:rowOff>428625</xdr:rowOff>
    </xdr:from>
    <xdr:ext cx="189035" cy="314325"/>
    <xdr:sp macro="" textlink="">
      <xdr:nvSpPr>
        <xdr:cNvPr id="391" name="Rectangle 6">
          <a:extLst>
            <a:ext uri="{FF2B5EF4-FFF2-40B4-BE49-F238E27FC236}">
              <a16:creationId xmlns:a16="http://schemas.microsoft.com/office/drawing/2014/main" xmlns="" id="{00000000-0008-0000-0000-0000E7010000}"/>
            </a:ext>
          </a:extLst>
        </xdr:cNvPr>
        <xdr:cNvSpPr>
          <a:spLocks noChangeArrowheads="1"/>
        </xdr:cNvSpPr>
      </xdr:nvSpPr>
      <xdr:spPr bwMode="auto">
        <a:xfrm>
          <a:off x="0" y="14529435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1991</xdr:row>
      <xdr:rowOff>428625</xdr:rowOff>
    </xdr:from>
    <xdr:ext cx="189035" cy="161925"/>
    <xdr:sp macro="" textlink="">
      <xdr:nvSpPr>
        <xdr:cNvPr id="392" name="Rectangle 6">
          <a:extLst>
            <a:ext uri="{FF2B5EF4-FFF2-40B4-BE49-F238E27FC236}">
              <a16:creationId xmlns:a16="http://schemas.microsoft.com/office/drawing/2014/main" xmlns="" id="{00000000-0008-0000-0000-0000E8010000}"/>
            </a:ext>
          </a:extLst>
        </xdr:cNvPr>
        <xdr:cNvSpPr>
          <a:spLocks noChangeArrowheads="1"/>
        </xdr:cNvSpPr>
      </xdr:nvSpPr>
      <xdr:spPr bwMode="auto">
        <a:xfrm>
          <a:off x="0" y="1452943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1991</xdr:row>
      <xdr:rowOff>428625</xdr:rowOff>
    </xdr:from>
    <xdr:ext cx="189035" cy="161925"/>
    <xdr:sp macro="" textlink="">
      <xdr:nvSpPr>
        <xdr:cNvPr id="393" name="Rectangle 6">
          <a:extLst>
            <a:ext uri="{FF2B5EF4-FFF2-40B4-BE49-F238E27FC236}">
              <a16:creationId xmlns:a16="http://schemas.microsoft.com/office/drawing/2014/main" xmlns="" id="{00000000-0008-0000-0000-0000E9010000}"/>
            </a:ext>
          </a:extLst>
        </xdr:cNvPr>
        <xdr:cNvSpPr>
          <a:spLocks noChangeArrowheads="1"/>
        </xdr:cNvSpPr>
      </xdr:nvSpPr>
      <xdr:spPr bwMode="auto">
        <a:xfrm>
          <a:off x="0" y="1452943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1991</xdr:row>
      <xdr:rowOff>428625</xdr:rowOff>
    </xdr:from>
    <xdr:ext cx="189035" cy="85725"/>
    <xdr:sp macro="" textlink="">
      <xdr:nvSpPr>
        <xdr:cNvPr id="394" name="Rectangle 6">
          <a:extLst>
            <a:ext uri="{FF2B5EF4-FFF2-40B4-BE49-F238E27FC236}">
              <a16:creationId xmlns:a16="http://schemas.microsoft.com/office/drawing/2014/main" xmlns="" id="{00000000-0008-0000-0000-0000EA010000}"/>
            </a:ext>
          </a:extLst>
        </xdr:cNvPr>
        <xdr:cNvSpPr>
          <a:spLocks noChangeArrowheads="1"/>
        </xdr:cNvSpPr>
      </xdr:nvSpPr>
      <xdr:spPr bwMode="auto">
        <a:xfrm>
          <a:off x="0" y="145294350"/>
          <a:ext cx="18903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1991</xdr:row>
      <xdr:rowOff>428625</xdr:rowOff>
    </xdr:from>
    <xdr:ext cx="189035" cy="161925"/>
    <xdr:sp macro="" textlink="">
      <xdr:nvSpPr>
        <xdr:cNvPr id="395" name="Rectangle 6">
          <a:extLst>
            <a:ext uri="{FF2B5EF4-FFF2-40B4-BE49-F238E27FC236}">
              <a16:creationId xmlns:a16="http://schemas.microsoft.com/office/drawing/2014/main" xmlns="" id="{00000000-0008-0000-0000-0000EB010000}"/>
            </a:ext>
          </a:extLst>
        </xdr:cNvPr>
        <xdr:cNvSpPr>
          <a:spLocks noChangeArrowheads="1"/>
        </xdr:cNvSpPr>
      </xdr:nvSpPr>
      <xdr:spPr bwMode="auto">
        <a:xfrm>
          <a:off x="0" y="1452943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1991</xdr:row>
      <xdr:rowOff>428625</xdr:rowOff>
    </xdr:from>
    <xdr:ext cx="189035" cy="314325"/>
    <xdr:sp macro="" textlink="">
      <xdr:nvSpPr>
        <xdr:cNvPr id="396" name="Rectangle 6">
          <a:extLst>
            <a:ext uri="{FF2B5EF4-FFF2-40B4-BE49-F238E27FC236}">
              <a16:creationId xmlns:a16="http://schemas.microsoft.com/office/drawing/2014/main" xmlns="" id="{00000000-0008-0000-0000-0000EC010000}"/>
            </a:ext>
          </a:extLst>
        </xdr:cNvPr>
        <xdr:cNvSpPr>
          <a:spLocks noChangeArrowheads="1"/>
        </xdr:cNvSpPr>
      </xdr:nvSpPr>
      <xdr:spPr bwMode="auto">
        <a:xfrm>
          <a:off x="0" y="14529435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1991</xdr:row>
      <xdr:rowOff>428625</xdr:rowOff>
    </xdr:from>
    <xdr:ext cx="189035" cy="161925"/>
    <xdr:sp macro="" textlink="">
      <xdr:nvSpPr>
        <xdr:cNvPr id="397" name="Rectangle 6">
          <a:extLst>
            <a:ext uri="{FF2B5EF4-FFF2-40B4-BE49-F238E27FC236}">
              <a16:creationId xmlns:a16="http://schemas.microsoft.com/office/drawing/2014/main" xmlns="" id="{00000000-0008-0000-0000-0000ED010000}"/>
            </a:ext>
          </a:extLst>
        </xdr:cNvPr>
        <xdr:cNvSpPr>
          <a:spLocks noChangeArrowheads="1"/>
        </xdr:cNvSpPr>
      </xdr:nvSpPr>
      <xdr:spPr bwMode="auto">
        <a:xfrm>
          <a:off x="0" y="1452943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1991</xdr:row>
      <xdr:rowOff>428625</xdr:rowOff>
    </xdr:from>
    <xdr:ext cx="189035" cy="161925"/>
    <xdr:sp macro="" textlink="">
      <xdr:nvSpPr>
        <xdr:cNvPr id="398" name="Rectangle 6">
          <a:extLst>
            <a:ext uri="{FF2B5EF4-FFF2-40B4-BE49-F238E27FC236}">
              <a16:creationId xmlns:a16="http://schemas.microsoft.com/office/drawing/2014/main" xmlns="" id="{00000000-0008-0000-0000-0000EE010000}"/>
            </a:ext>
          </a:extLst>
        </xdr:cNvPr>
        <xdr:cNvSpPr>
          <a:spLocks noChangeArrowheads="1"/>
        </xdr:cNvSpPr>
      </xdr:nvSpPr>
      <xdr:spPr bwMode="auto">
        <a:xfrm>
          <a:off x="0" y="1452943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1991</xdr:row>
      <xdr:rowOff>428625</xdr:rowOff>
    </xdr:from>
    <xdr:ext cx="189035" cy="85725"/>
    <xdr:sp macro="" textlink="">
      <xdr:nvSpPr>
        <xdr:cNvPr id="399" name="Rectangle 6">
          <a:extLst>
            <a:ext uri="{FF2B5EF4-FFF2-40B4-BE49-F238E27FC236}">
              <a16:creationId xmlns:a16="http://schemas.microsoft.com/office/drawing/2014/main" xmlns="" id="{00000000-0008-0000-0000-0000EF010000}"/>
            </a:ext>
          </a:extLst>
        </xdr:cNvPr>
        <xdr:cNvSpPr>
          <a:spLocks noChangeArrowheads="1"/>
        </xdr:cNvSpPr>
      </xdr:nvSpPr>
      <xdr:spPr bwMode="auto">
        <a:xfrm>
          <a:off x="0" y="145294350"/>
          <a:ext cx="18903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1991</xdr:row>
      <xdr:rowOff>428625</xdr:rowOff>
    </xdr:from>
    <xdr:ext cx="189035" cy="161925"/>
    <xdr:sp macro="" textlink="">
      <xdr:nvSpPr>
        <xdr:cNvPr id="400" name="Rectangle 6">
          <a:extLst>
            <a:ext uri="{FF2B5EF4-FFF2-40B4-BE49-F238E27FC236}">
              <a16:creationId xmlns:a16="http://schemas.microsoft.com/office/drawing/2014/main" xmlns="" id="{00000000-0008-0000-0000-0000F0010000}"/>
            </a:ext>
          </a:extLst>
        </xdr:cNvPr>
        <xdr:cNvSpPr>
          <a:spLocks noChangeArrowheads="1"/>
        </xdr:cNvSpPr>
      </xdr:nvSpPr>
      <xdr:spPr bwMode="auto">
        <a:xfrm>
          <a:off x="0" y="1452943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1991</xdr:row>
      <xdr:rowOff>428625</xdr:rowOff>
    </xdr:from>
    <xdr:ext cx="189035" cy="314325"/>
    <xdr:sp macro="" textlink="">
      <xdr:nvSpPr>
        <xdr:cNvPr id="401" name="Rectangle 6">
          <a:extLst>
            <a:ext uri="{FF2B5EF4-FFF2-40B4-BE49-F238E27FC236}">
              <a16:creationId xmlns:a16="http://schemas.microsoft.com/office/drawing/2014/main" xmlns="" id="{00000000-0008-0000-0000-0000F1010000}"/>
            </a:ext>
          </a:extLst>
        </xdr:cNvPr>
        <xdr:cNvSpPr>
          <a:spLocks noChangeArrowheads="1"/>
        </xdr:cNvSpPr>
      </xdr:nvSpPr>
      <xdr:spPr bwMode="auto">
        <a:xfrm>
          <a:off x="0" y="14529435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1991</xdr:row>
      <xdr:rowOff>428625</xdr:rowOff>
    </xdr:from>
    <xdr:ext cx="189035" cy="161925"/>
    <xdr:sp macro="" textlink="">
      <xdr:nvSpPr>
        <xdr:cNvPr id="402" name="Rectangle 6">
          <a:extLst>
            <a:ext uri="{FF2B5EF4-FFF2-40B4-BE49-F238E27FC236}">
              <a16:creationId xmlns:a16="http://schemas.microsoft.com/office/drawing/2014/main" xmlns="" id="{00000000-0008-0000-0000-0000F2010000}"/>
            </a:ext>
          </a:extLst>
        </xdr:cNvPr>
        <xdr:cNvSpPr>
          <a:spLocks noChangeArrowheads="1"/>
        </xdr:cNvSpPr>
      </xdr:nvSpPr>
      <xdr:spPr bwMode="auto">
        <a:xfrm>
          <a:off x="0" y="1452943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1991</xdr:row>
      <xdr:rowOff>428625</xdr:rowOff>
    </xdr:from>
    <xdr:ext cx="189035" cy="161925"/>
    <xdr:sp macro="" textlink="">
      <xdr:nvSpPr>
        <xdr:cNvPr id="403" name="Rectangle 6">
          <a:extLst>
            <a:ext uri="{FF2B5EF4-FFF2-40B4-BE49-F238E27FC236}">
              <a16:creationId xmlns:a16="http://schemas.microsoft.com/office/drawing/2014/main" xmlns="" id="{00000000-0008-0000-0000-0000F3010000}"/>
            </a:ext>
          </a:extLst>
        </xdr:cNvPr>
        <xdr:cNvSpPr>
          <a:spLocks noChangeArrowheads="1"/>
        </xdr:cNvSpPr>
      </xdr:nvSpPr>
      <xdr:spPr bwMode="auto">
        <a:xfrm>
          <a:off x="0" y="1452943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1991</xdr:row>
      <xdr:rowOff>428625</xdr:rowOff>
    </xdr:from>
    <xdr:ext cx="189035" cy="161925"/>
    <xdr:sp macro="" textlink="">
      <xdr:nvSpPr>
        <xdr:cNvPr id="404" name="Rectangle 6">
          <a:extLst>
            <a:ext uri="{FF2B5EF4-FFF2-40B4-BE49-F238E27FC236}">
              <a16:creationId xmlns:a16="http://schemas.microsoft.com/office/drawing/2014/main" xmlns="" id="{00000000-0008-0000-0000-0000F4010000}"/>
            </a:ext>
          </a:extLst>
        </xdr:cNvPr>
        <xdr:cNvSpPr>
          <a:spLocks noChangeArrowheads="1"/>
        </xdr:cNvSpPr>
      </xdr:nvSpPr>
      <xdr:spPr bwMode="auto">
        <a:xfrm>
          <a:off x="0" y="1452943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1991</xdr:row>
      <xdr:rowOff>428625</xdr:rowOff>
    </xdr:from>
    <xdr:ext cx="189035" cy="161925"/>
    <xdr:sp macro="" textlink="">
      <xdr:nvSpPr>
        <xdr:cNvPr id="405" name="Rectangle 6">
          <a:extLst>
            <a:ext uri="{FF2B5EF4-FFF2-40B4-BE49-F238E27FC236}">
              <a16:creationId xmlns:a16="http://schemas.microsoft.com/office/drawing/2014/main" xmlns="" id="{00000000-0008-0000-0000-0000F5010000}"/>
            </a:ext>
          </a:extLst>
        </xdr:cNvPr>
        <xdr:cNvSpPr>
          <a:spLocks noChangeArrowheads="1"/>
        </xdr:cNvSpPr>
      </xdr:nvSpPr>
      <xdr:spPr bwMode="auto">
        <a:xfrm>
          <a:off x="0" y="1452943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1991</xdr:row>
      <xdr:rowOff>428625</xdr:rowOff>
    </xdr:from>
    <xdr:ext cx="189035" cy="161925"/>
    <xdr:sp macro="" textlink="">
      <xdr:nvSpPr>
        <xdr:cNvPr id="406" name="Rectangle 6">
          <a:extLst>
            <a:ext uri="{FF2B5EF4-FFF2-40B4-BE49-F238E27FC236}">
              <a16:creationId xmlns:a16="http://schemas.microsoft.com/office/drawing/2014/main" xmlns="" id="{00000000-0008-0000-0000-0000F6010000}"/>
            </a:ext>
          </a:extLst>
        </xdr:cNvPr>
        <xdr:cNvSpPr>
          <a:spLocks noChangeArrowheads="1"/>
        </xdr:cNvSpPr>
      </xdr:nvSpPr>
      <xdr:spPr bwMode="auto">
        <a:xfrm>
          <a:off x="0" y="1452943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1991</xdr:row>
      <xdr:rowOff>428625</xdr:rowOff>
    </xdr:from>
    <xdr:ext cx="189035" cy="314325"/>
    <xdr:sp macro="" textlink="">
      <xdr:nvSpPr>
        <xdr:cNvPr id="407" name="Rectangle 6">
          <a:extLst>
            <a:ext uri="{FF2B5EF4-FFF2-40B4-BE49-F238E27FC236}">
              <a16:creationId xmlns:a16="http://schemas.microsoft.com/office/drawing/2014/main" xmlns="" id="{00000000-0008-0000-0000-0000F7010000}"/>
            </a:ext>
          </a:extLst>
        </xdr:cNvPr>
        <xdr:cNvSpPr>
          <a:spLocks noChangeArrowheads="1"/>
        </xdr:cNvSpPr>
      </xdr:nvSpPr>
      <xdr:spPr bwMode="auto">
        <a:xfrm>
          <a:off x="0" y="14529435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1991</xdr:row>
      <xdr:rowOff>428625</xdr:rowOff>
    </xdr:from>
    <xdr:ext cx="189035" cy="161925"/>
    <xdr:sp macro="" textlink="">
      <xdr:nvSpPr>
        <xdr:cNvPr id="408" name="Rectangle 6">
          <a:extLst>
            <a:ext uri="{FF2B5EF4-FFF2-40B4-BE49-F238E27FC236}">
              <a16:creationId xmlns:a16="http://schemas.microsoft.com/office/drawing/2014/main" xmlns="" id="{00000000-0008-0000-0000-0000F8010000}"/>
            </a:ext>
          </a:extLst>
        </xdr:cNvPr>
        <xdr:cNvSpPr>
          <a:spLocks noChangeArrowheads="1"/>
        </xdr:cNvSpPr>
      </xdr:nvSpPr>
      <xdr:spPr bwMode="auto">
        <a:xfrm>
          <a:off x="0" y="1452943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1991</xdr:row>
      <xdr:rowOff>428625</xdr:rowOff>
    </xdr:from>
    <xdr:ext cx="189035" cy="161925"/>
    <xdr:sp macro="" textlink="">
      <xdr:nvSpPr>
        <xdr:cNvPr id="409" name="Rectangle 6">
          <a:extLst>
            <a:ext uri="{FF2B5EF4-FFF2-40B4-BE49-F238E27FC236}">
              <a16:creationId xmlns:a16="http://schemas.microsoft.com/office/drawing/2014/main" xmlns="" id="{00000000-0008-0000-0000-0000F9010000}"/>
            </a:ext>
          </a:extLst>
        </xdr:cNvPr>
        <xdr:cNvSpPr>
          <a:spLocks noChangeArrowheads="1"/>
        </xdr:cNvSpPr>
      </xdr:nvSpPr>
      <xdr:spPr bwMode="auto">
        <a:xfrm>
          <a:off x="0" y="1452943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1991</xdr:row>
      <xdr:rowOff>428625</xdr:rowOff>
    </xdr:from>
    <xdr:ext cx="189035" cy="161925"/>
    <xdr:sp macro="" textlink="">
      <xdr:nvSpPr>
        <xdr:cNvPr id="410" name="Rectangle 6">
          <a:extLst>
            <a:ext uri="{FF2B5EF4-FFF2-40B4-BE49-F238E27FC236}">
              <a16:creationId xmlns:a16="http://schemas.microsoft.com/office/drawing/2014/main" xmlns="" id="{00000000-0008-0000-0000-0000FA010000}"/>
            </a:ext>
          </a:extLst>
        </xdr:cNvPr>
        <xdr:cNvSpPr>
          <a:spLocks noChangeArrowheads="1"/>
        </xdr:cNvSpPr>
      </xdr:nvSpPr>
      <xdr:spPr bwMode="auto">
        <a:xfrm>
          <a:off x="0" y="1452943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1991</xdr:row>
      <xdr:rowOff>428625</xdr:rowOff>
    </xdr:from>
    <xdr:ext cx="189035" cy="314325"/>
    <xdr:sp macro="" textlink="">
      <xdr:nvSpPr>
        <xdr:cNvPr id="411" name="Rectangle 6">
          <a:extLst>
            <a:ext uri="{FF2B5EF4-FFF2-40B4-BE49-F238E27FC236}">
              <a16:creationId xmlns:a16="http://schemas.microsoft.com/office/drawing/2014/main" xmlns="" id="{00000000-0008-0000-0000-0000FB010000}"/>
            </a:ext>
          </a:extLst>
        </xdr:cNvPr>
        <xdr:cNvSpPr>
          <a:spLocks noChangeArrowheads="1"/>
        </xdr:cNvSpPr>
      </xdr:nvSpPr>
      <xdr:spPr bwMode="auto">
        <a:xfrm>
          <a:off x="0" y="14529435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1991</xdr:row>
      <xdr:rowOff>428625</xdr:rowOff>
    </xdr:from>
    <xdr:ext cx="189035" cy="161925"/>
    <xdr:sp macro="" textlink="">
      <xdr:nvSpPr>
        <xdr:cNvPr id="412" name="Rectangle 6">
          <a:extLst>
            <a:ext uri="{FF2B5EF4-FFF2-40B4-BE49-F238E27FC236}">
              <a16:creationId xmlns:a16="http://schemas.microsoft.com/office/drawing/2014/main" xmlns="" id="{00000000-0008-0000-0000-0000FC010000}"/>
            </a:ext>
          </a:extLst>
        </xdr:cNvPr>
        <xdr:cNvSpPr>
          <a:spLocks noChangeArrowheads="1"/>
        </xdr:cNvSpPr>
      </xdr:nvSpPr>
      <xdr:spPr bwMode="auto">
        <a:xfrm>
          <a:off x="0" y="1452943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1991</xdr:row>
      <xdr:rowOff>428625</xdr:rowOff>
    </xdr:from>
    <xdr:ext cx="189035" cy="161925"/>
    <xdr:sp macro="" textlink="">
      <xdr:nvSpPr>
        <xdr:cNvPr id="413" name="Rectangle 6">
          <a:extLst>
            <a:ext uri="{FF2B5EF4-FFF2-40B4-BE49-F238E27FC236}">
              <a16:creationId xmlns:a16="http://schemas.microsoft.com/office/drawing/2014/main" xmlns="" id="{00000000-0008-0000-0000-0000FD010000}"/>
            </a:ext>
          </a:extLst>
        </xdr:cNvPr>
        <xdr:cNvSpPr>
          <a:spLocks noChangeArrowheads="1"/>
        </xdr:cNvSpPr>
      </xdr:nvSpPr>
      <xdr:spPr bwMode="auto">
        <a:xfrm>
          <a:off x="0" y="1452943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1991</xdr:row>
      <xdr:rowOff>428625</xdr:rowOff>
    </xdr:from>
    <xdr:ext cx="189035" cy="161925"/>
    <xdr:sp macro="" textlink="">
      <xdr:nvSpPr>
        <xdr:cNvPr id="414" name="Rectangle 6">
          <a:extLst>
            <a:ext uri="{FF2B5EF4-FFF2-40B4-BE49-F238E27FC236}">
              <a16:creationId xmlns:a16="http://schemas.microsoft.com/office/drawing/2014/main" xmlns="" id="{00000000-0008-0000-0000-0000FE010000}"/>
            </a:ext>
          </a:extLst>
        </xdr:cNvPr>
        <xdr:cNvSpPr>
          <a:spLocks noChangeArrowheads="1"/>
        </xdr:cNvSpPr>
      </xdr:nvSpPr>
      <xdr:spPr bwMode="auto">
        <a:xfrm>
          <a:off x="0" y="1452943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1991</xdr:row>
      <xdr:rowOff>428625</xdr:rowOff>
    </xdr:from>
    <xdr:ext cx="189035" cy="161925"/>
    <xdr:sp macro="" textlink="">
      <xdr:nvSpPr>
        <xdr:cNvPr id="415" name="Rectangle 6">
          <a:extLst>
            <a:ext uri="{FF2B5EF4-FFF2-40B4-BE49-F238E27FC236}">
              <a16:creationId xmlns:a16="http://schemas.microsoft.com/office/drawing/2014/main" xmlns="" id="{00000000-0008-0000-0000-0000FF010000}"/>
            </a:ext>
          </a:extLst>
        </xdr:cNvPr>
        <xdr:cNvSpPr>
          <a:spLocks noChangeArrowheads="1"/>
        </xdr:cNvSpPr>
      </xdr:nvSpPr>
      <xdr:spPr bwMode="auto">
        <a:xfrm>
          <a:off x="0" y="1452943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1991</xdr:row>
      <xdr:rowOff>428625</xdr:rowOff>
    </xdr:from>
    <xdr:ext cx="189035" cy="85725"/>
    <xdr:sp macro="" textlink="">
      <xdr:nvSpPr>
        <xdr:cNvPr id="416" name="Rectangle 6">
          <a:extLst>
            <a:ext uri="{FF2B5EF4-FFF2-40B4-BE49-F238E27FC236}">
              <a16:creationId xmlns:a16="http://schemas.microsoft.com/office/drawing/2014/main" xmlns="" id="{00000000-0008-0000-0000-000000020000}"/>
            </a:ext>
          </a:extLst>
        </xdr:cNvPr>
        <xdr:cNvSpPr>
          <a:spLocks noChangeArrowheads="1"/>
        </xdr:cNvSpPr>
      </xdr:nvSpPr>
      <xdr:spPr bwMode="auto">
        <a:xfrm>
          <a:off x="0" y="145294350"/>
          <a:ext cx="18903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1991</xdr:row>
      <xdr:rowOff>428625</xdr:rowOff>
    </xdr:from>
    <xdr:ext cx="189035" cy="161925"/>
    <xdr:sp macro="" textlink="">
      <xdr:nvSpPr>
        <xdr:cNvPr id="417" name="Rectangle 6">
          <a:extLst>
            <a:ext uri="{FF2B5EF4-FFF2-40B4-BE49-F238E27FC236}">
              <a16:creationId xmlns:a16="http://schemas.microsoft.com/office/drawing/2014/main" xmlns="" id="{00000000-0008-0000-0000-000001020000}"/>
            </a:ext>
          </a:extLst>
        </xdr:cNvPr>
        <xdr:cNvSpPr>
          <a:spLocks noChangeArrowheads="1"/>
        </xdr:cNvSpPr>
      </xdr:nvSpPr>
      <xdr:spPr bwMode="auto">
        <a:xfrm>
          <a:off x="0" y="1452943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1991</xdr:row>
      <xdr:rowOff>428625</xdr:rowOff>
    </xdr:from>
    <xdr:ext cx="189035" cy="314325"/>
    <xdr:sp macro="" textlink="">
      <xdr:nvSpPr>
        <xdr:cNvPr id="418" name="Rectangle 6">
          <a:extLst>
            <a:ext uri="{FF2B5EF4-FFF2-40B4-BE49-F238E27FC236}">
              <a16:creationId xmlns:a16="http://schemas.microsoft.com/office/drawing/2014/main" xmlns="" id="{00000000-0008-0000-0000-000002020000}"/>
            </a:ext>
          </a:extLst>
        </xdr:cNvPr>
        <xdr:cNvSpPr>
          <a:spLocks noChangeArrowheads="1"/>
        </xdr:cNvSpPr>
      </xdr:nvSpPr>
      <xdr:spPr bwMode="auto">
        <a:xfrm>
          <a:off x="0" y="14529435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1991</xdr:row>
      <xdr:rowOff>428625</xdr:rowOff>
    </xdr:from>
    <xdr:ext cx="189035" cy="161925"/>
    <xdr:sp macro="" textlink="">
      <xdr:nvSpPr>
        <xdr:cNvPr id="419" name="Rectangle 6">
          <a:extLst>
            <a:ext uri="{FF2B5EF4-FFF2-40B4-BE49-F238E27FC236}">
              <a16:creationId xmlns:a16="http://schemas.microsoft.com/office/drawing/2014/main" xmlns="" id="{00000000-0008-0000-0000-000003020000}"/>
            </a:ext>
          </a:extLst>
        </xdr:cNvPr>
        <xdr:cNvSpPr>
          <a:spLocks noChangeArrowheads="1"/>
        </xdr:cNvSpPr>
      </xdr:nvSpPr>
      <xdr:spPr bwMode="auto">
        <a:xfrm>
          <a:off x="0" y="1452943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1991</xdr:row>
      <xdr:rowOff>428625</xdr:rowOff>
    </xdr:from>
    <xdr:ext cx="189035" cy="161925"/>
    <xdr:sp macro="" textlink="">
      <xdr:nvSpPr>
        <xdr:cNvPr id="420" name="Rectangle 6">
          <a:extLst>
            <a:ext uri="{FF2B5EF4-FFF2-40B4-BE49-F238E27FC236}">
              <a16:creationId xmlns:a16="http://schemas.microsoft.com/office/drawing/2014/main" xmlns="" id="{00000000-0008-0000-0000-000004020000}"/>
            </a:ext>
          </a:extLst>
        </xdr:cNvPr>
        <xdr:cNvSpPr>
          <a:spLocks noChangeArrowheads="1"/>
        </xdr:cNvSpPr>
      </xdr:nvSpPr>
      <xdr:spPr bwMode="auto">
        <a:xfrm>
          <a:off x="0" y="1452943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1991</xdr:row>
      <xdr:rowOff>428625</xdr:rowOff>
    </xdr:from>
    <xdr:ext cx="189035" cy="85725"/>
    <xdr:sp macro="" textlink="">
      <xdr:nvSpPr>
        <xdr:cNvPr id="421" name="Rectangle 6">
          <a:extLst>
            <a:ext uri="{FF2B5EF4-FFF2-40B4-BE49-F238E27FC236}">
              <a16:creationId xmlns:a16="http://schemas.microsoft.com/office/drawing/2014/main" xmlns="" id="{00000000-0008-0000-0000-000005020000}"/>
            </a:ext>
          </a:extLst>
        </xdr:cNvPr>
        <xdr:cNvSpPr>
          <a:spLocks noChangeArrowheads="1"/>
        </xdr:cNvSpPr>
      </xdr:nvSpPr>
      <xdr:spPr bwMode="auto">
        <a:xfrm>
          <a:off x="0" y="145294350"/>
          <a:ext cx="18903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1991</xdr:row>
      <xdr:rowOff>428625</xdr:rowOff>
    </xdr:from>
    <xdr:ext cx="189035" cy="161925"/>
    <xdr:sp macro="" textlink="">
      <xdr:nvSpPr>
        <xdr:cNvPr id="422" name="Rectangle 6">
          <a:extLst>
            <a:ext uri="{FF2B5EF4-FFF2-40B4-BE49-F238E27FC236}">
              <a16:creationId xmlns:a16="http://schemas.microsoft.com/office/drawing/2014/main" xmlns="" id="{00000000-0008-0000-0000-000006020000}"/>
            </a:ext>
          </a:extLst>
        </xdr:cNvPr>
        <xdr:cNvSpPr>
          <a:spLocks noChangeArrowheads="1"/>
        </xdr:cNvSpPr>
      </xdr:nvSpPr>
      <xdr:spPr bwMode="auto">
        <a:xfrm>
          <a:off x="0" y="1452943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1991</xdr:row>
      <xdr:rowOff>428625</xdr:rowOff>
    </xdr:from>
    <xdr:ext cx="189035" cy="314325"/>
    <xdr:sp macro="" textlink="">
      <xdr:nvSpPr>
        <xdr:cNvPr id="423" name="Rectangle 6">
          <a:extLst>
            <a:ext uri="{FF2B5EF4-FFF2-40B4-BE49-F238E27FC236}">
              <a16:creationId xmlns:a16="http://schemas.microsoft.com/office/drawing/2014/main" xmlns="" id="{00000000-0008-0000-0000-000007020000}"/>
            </a:ext>
          </a:extLst>
        </xdr:cNvPr>
        <xdr:cNvSpPr>
          <a:spLocks noChangeArrowheads="1"/>
        </xdr:cNvSpPr>
      </xdr:nvSpPr>
      <xdr:spPr bwMode="auto">
        <a:xfrm>
          <a:off x="0" y="14529435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1991</xdr:row>
      <xdr:rowOff>428625</xdr:rowOff>
    </xdr:from>
    <xdr:ext cx="189035" cy="161925"/>
    <xdr:sp macro="" textlink="">
      <xdr:nvSpPr>
        <xdr:cNvPr id="424" name="Rectangle 6">
          <a:extLst>
            <a:ext uri="{FF2B5EF4-FFF2-40B4-BE49-F238E27FC236}">
              <a16:creationId xmlns:a16="http://schemas.microsoft.com/office/drawing/2014/main" xmlns="" id="{00000000-0008-0000-0000-000008020000}"/>
            </a:ext>
          </a:extLst>
        </xdr:cNvPr>
        <xdr:cNvSpPr>
          <a:spLocks noChangeArrowheads="1"/>
        </xdr:cNvSpPr>
      </xdr:nvSpPr>
      <xdr:spPr bwMode="auto">
        <a:xfrm>
          <a:off x="0" y="1452943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1991</xdr:row>
      <xdr:rowOff>428625</xdr:rowOff>
    </xdr:from>
    <xdr:ext cx="189035" cy="161925"/>
    <xdr:sp macro="" textlink="">
      <xdr:nvSpPr>
        <xdr:cNvPr id="425" name="Rectangle 6">
          <a:extLst>
            <a:ext uri="{FF2B5EF4-FFF2-40B4-BE49-F238E27FC236}">
              <a16:creationId xmlns:a16="http://schemas.microsoft.com/office/drawing/2014/main" xmlns="" id="{00000000-0008-0000-0000-000009020000}"/>
            </a:ext>
          </a:extLst>
        </xdr:cNvPr>
        <xdr:cNvSpPr>
          <a:spLocks noChangeArrowheads="1"/>
        </xdr:cNvSpPr>
      </xdr:nvSpPr>
      <xdr:spPr bwMode="auto">
        <a:xfrm>
          <a:off x="0" y="1452943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1991</xdr:row>
      <xdr:rowOff>428625</xdr:rowOff>
    </xdr:from>
    <xdr:ext cx="189035" cy="161925"/>
    <xdr:sp macro="" textlink="">
      <xdr:nvSpPr>
        <xdr:cNvPr id="426" name="Rectangle 6">
          <a:extLst>
            <a:ext uri="{FF2B5EF4-FFF2-40B4-BE49-F238E27FC236}">
              <a16:creationId xmlns:a16="http://schemas.microsoft.com/office/drawing/2014/main" xmlns="" id="{00000000-0008-0000-0000-00000A020000}"/>
            </a:ext>
          </a:extLst>
        </xdr:cNvPr>
        <xdr:cNvSpPr>
          <a:spLocks noChangeArrowheads="1"/>
        </xdr:cNvSpPr>
      </xdr:nvSpPr>
      <xdr:spPr bwMode="auto">
        <a:xfrm>
          <a:off x="0" y="1452943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1991</xdr:row>
      <xdr:rowOff>428625</xdr:rowOff>
    </xdr:from>
    <xdr:ext cx="189035" cy="161925"/>
    <xdr:sp macro="" textlink="">
      <xdr:nvSpPr>
        <xdr:cNvPr id="427" name="Rectangle 6">
          <a:extLst>
            <a:ext uri="{FF2B5EF4-FFF2-40B4-BE49-F238E27FC236}">
              <a16:creationId xmlns:a16="http://schemas.microsoft.com/office/drawing/2014/main" xmlns="" id="{00000000-0008-0000-0000-00000B020000}"/>
            </a:ext>
          </a:extLst>
        </xdr:cNvPr>
        <xdr:cNvSpPr>
          <a:spLocks noChangeArrowheads="1"/>
        </xdr:cNvSpPr>
      </xdr:nvSpPr>
      <xdr:spPr bwMode="auto">
        <a:xfrm>
          <a:off x="0" y="1452943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1991</xdr:row>
      <xdr:rowOff>428625</xdr:rowOff>
    </xdr:from>
    <xdr:ext cx="189035" cy="161925"/>
    <xdr:sp macro="" textlink="">
      <xdr:nvSpPr>
        <xdr:cNvPr id="428" name="Rectangle 6">
          <a:extLst>
            <a:ext uri="{FF2B5EF4-FFF2-40B4-BE49-F238E27FC236}">
              <a16:creationId xmlns:a16="http://schemas.microsoft.com/office/drawing/2014/main" xmlns="" id="{00000000-0008-0000-0000-00000C020000}"/>
            </a:ext>
          </a:extLst>
        </xdr:cNvPr>
        <xdr:cNvSpPr>
          <a:spLocks noChangeArrowheads="1"/>
        </xdr:cNvSpPr>
      </xdr:nvSpPr>
      <xdr:spPr bwMode="auto">
        <a:xfrm>
          <a:off x="0" y="1452943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1991</xdr:row>
      <xdr:rowOff>428625</xdr:rowOff>
    </xdr:from>
    <xdr:ext cx="189035" cy="314325"/>
    <xdr:sp macro="" textlink="">
      <xdr:nvSpPr>
        <xdr:cNvPr id="429" name="Rectangle 6">
          <a:extLst>
            <a:ext uri="{FF2B5EF4-FFF2-40B4-BE49-F238E27FC236}">
              <a16:creationId xmlns:a16="http://schemas.microsoft.com/office/drawing/2014/main" xmlns="" id="{00000000-0008-0000-0000-00000D020000}"/>
            </a:ext>
          </a:extLst>
        </xdr:cNvPr>
        <xdr:cNvSpPr>
          <a:spLocks noChangeArrowheads="1"/>
        </xdr:cNvSpPr>
      </xdr:nvSpPr>
      <xdr:spPr bwMode="auto">
        <a:xfrm>
          <a:off x="0" y="14529435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1991</xdr:row>
      <xdr:rowOff>428625</xdr:rowOff>
    </xdr:from>
    <xdr:ext cx="189035" cy="161925"/>
    <xdr:sp macro="" textlink="">
      <xdr:nvSpPr>
        <xdr:cNvPr id="430" name="Rectangle 6">
          <a:extLst>
            <a:ext uri="{FF2B5EF4-FFF2-40B4-BE49-F238E27FC236}">
              <a16:creationId xmlns:a16="http://schemas.microsoft.com/office/drawing/2014/main" xmlns="" id="{00000000-0008-0000-0000-00000E020000}"/>
            </a:ext>
          </a:extLst>
        </xdr:cNvPr>
        <xdr:cNvSpPr>
          <a:spLocks noChangeArrowheads="1"/>
        </xdr:cNvSpPr>
      </xdr:nvSpPr>
      <xdr:spPr bwMode="auto">
        <a:xfrm>
          <a:off x="0" y="1452943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1991</xdr:row>
      <xdr:rowOff>428625</xdr:rowOff>
    </xdr:from>
    <xdr:ext cx="189035" cy="161925"/>
    <xdr:sp macro="" textlink="">
      <xdr:nvSpPr>
        <xdr:cNvPr id="431" name="Rectangle 6">
          <a:extLst>
            <a:ext uri="{FF2B5EF4-FFF2-40B4-BE49-F238E27FC236}">
              <a16:creationId xmlns:a16="http://schemas.microsoft.com/office/drawing/2014/main" xmlns="" id="{00000000-0008-0000-0000-00000F020000}"/>
            </a:ext>
          </a:extLst>
        </xdr:cNvPr>
        <xdr:cNvSpPr>
          <a:spLocks noChangeArrowheads="1"/>
        </xdr:cNvSpPr>
      </xdr:nvSpPr>
      <xdr:spPr bwMode="auto">
        <a:xfrm>
          <a:off x="0" y="1452943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1991</xdr:row>
      <xdr:rowOff>428625</xdr:rowOff>
    </xdr:from>
    <xdr:ext cx="189035" cy="161925"/>
    <xdr:sp macro="" textlink="">
      <xdr:nvSpPr>
        <xdr:cNvPr id="432" name="Rectangle 6">
          <a:extLst>
            <a:ext uri="{FF2B5EF4-FFF2-40B4-BE49-F238E27FC236}">
              <a16:creationId xmlns:a16="http://schemas.microsoft.com/office/drawing/2014/main" xmlns="" id="{00000000-0008-0000-0000-000010020000}"/>
            </a:ext>
          </a:extLst>
        </xdr:cNvPr>
        <xdr:cNvSpPr>
          <a:spLocks noChangeArrowheads="1"/>
        </xdr:cNvSpPr>
      </xdr:nvSpPr>
      <xdr:spPr bwMode="auto">
        <a:xfrm>
          <a:off x="0" y="1452943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1991</xdr:row>
      <xdr:rowOff>428625</xdr:rowOff>
    </xdr:from>
    <xdr:ext cx="189035" cy="314325"/>
    <xdr:sp macro="" textlink="">
      <xdr:nvSpPr>
        <xdr:cNvPr id="433" name="Rectangle 6">
          <a:extLst>
            <a:ext uri="{FF2B5EF4-FFF2-40B4-BE49-F238E27FC236}">
              <a16:creationId xmlns:a16="http://schemas.microsoft.com/office/drawing/2014/main" xmlns="" id="{00000000-0008-0000-0000-000011020000}"/>
            </a:ext>
          </a:extLst>
        </xdr:cNvPr>
        <xdr:cNvSpPr>
          <a:spLocks noChangeArrowheads="1"/>
        </xdr:cNvSpPr>
      </xdr:nvSpPr>
      <xdr:spPr bwMode="auto">
        <a:xfrm>
          <a:off x="0" y="14529435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1991</xdr:row>
      <xdr:rowOff>428625</xdr:rowOff>
    </xdr:from>
    <xdr:ext cx="189035" cy="161925"/>
    <xdr:sp macro="" textlink="">
      <xdr:nvSpPr>
        <xdr:cNvPr id="434" name="Rectangle 6">
          <a:extLst>
            <a:ext uri="{FF2B5EF4-FFF2-40B4-BE49-F238E27FC236}">
              <a16:creationId xmlns:a16="http://schemas.microsoft.com/office/drawing/2014/main" xmlns="" id="{00000000-0008-0000-0000-000012020000}"/>
            </a:ext>
          </a:extLst>
        </xdr:cNvPr>
        <xdr:cNvSpPr>
          <a:spLocks noChangeArrowheads="1"/>
        </xdr:cNvSpPr>
      </xdr:nvSpPr>
      <xdr:spPr bwMode="auto">
        <a:xfrm>
          <a:off x="0" y="1452943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1991</xdr:row>
      <xdr:rowOff>428625</xdr:rowOff>
    </xdr:from>
    <xdr:ext cx="189035" cy="161925"/>
    <xdr:sp macro="" textlink="">
      <xdr:nvSpPr>
        <xdr:cNvPr id="435" name="Rectangle 6">
          <a:extLst>
            <a:ext uri="{FF2B5EF4-FFF2-40B4-BE49-F238E27FC236}">
              <a16:creationId xmlns:a16="http://schemas.microsoft.com/office/drawing/2014/main" xmlns="" id="{00000000-0008-0000-0000-000013020000}"/>
            </a:ext>
          </a:extLst>
        </xdr:cNvPr>
        <xdr:cNvSpPr>
          <a:spLocks noChangeArrowheads="1"/>
        </xdr:cNvSpPr>
      </xdr:nvSpPr>
      <xdr:spPr bwMode="auto">
        <a:xfrm>
          <a:off x="0" y="1452943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1994</xdr:row>
      <xdr:rowOff>428625</xdr:rowOff>
    </xdr:from>
    <xdr:ext cx="189035" cy="171450"/>
    <xdr:sp macro="" textlink="">
      <xdr:nvSpPr>
        <xdr:cNvPr id="436" name="Rectangle 6">
          <a:extLst>
            <a:ext uri="{FF2B5EF4-FFF2-40B4-BE49-F238E27FC236}">
              <a16:creationId xmlns:a16="http://schemas.microsoft.com/office/drawing/2014/main" xmlns="" id="{00000000-0008-0000-0000-000014020000}"/>
            </a:ext>
          </a:extLst>
        </xdr:cNvPr>
        <xdr:cNvSpPr>
          <a:spLocks noChangeArrowheads="1"/>
        </xdr:cNvSpPr>
      </xdr:nvSpPr>
      <xdr:spPr bwMode="auto">
        <a:xfrm>
          <a:off x="0" y="147123150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1994</xdr:row>
      <xdr:rowOff>409575</xdr:rowOff>
    </xdr:from>
    <xdr:ext cx="189035" cy="323850"/>
    <xdr:sp macro="" textlink="">
      <xdr:nvSpPr>
        <xdr:cNvPr id="437" name="Rectangle 6">
          <a:extLst>
            <a:ext uri="{FF2B5EF4-FFF2-40B4-BE49-F238E27FC236}">
              <a16:creationId xmlns:a16="http://schemas.microsoft.com/office/drawing/2014/main" xmlns="" id="{00000000-0008-0000-0000-000015020000}"/>
            </a:ext>
          </a:extLst>
        </xdr:cNvPr>
        <xdr:cNvSpPr>
          <a:spLocks noChangeArrowheads="1"/>
        </xdr:cNvSpPr>
      </xdr:nvSpPr>
      <xdr:spPr bwMode="auto">
        <a:xfrm>
          <a:off x="0" y="147104100"/>
          <a:ext cx="18903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1994</xdr:row>
      <xdr:rowOff>428625</xdr:rowOff>
    </xdr:from>
    <xdr:ext cx="189035" cy="85725"/>
    <xdr:sp macro="" textlink="">
      <xdr:nvSpPr>
        <xdr:cNvPr id="438" name="Rectangle 6">
          <a:extLst>
            <a:ext uri="{FF2B5EF4-FFF2-40B4-BE49-F238E27FC236}">
              <a16:creationId xmlns:a16="http://schemas.microsoft.com/office/drawing/2014/main" xmlns="" id="{00000000-0008-0000-0000-000016020000}"/>
            </a:ext>
          </a:extLst>
        </xdr:cNvPr>
        <xdr:cNvSpPr>
          <a:spLocks noChangeArrowheads="1"/>
        </xdr:cNvSpPr>
      </xdr:nvSpPr>
      <xdr:spPr bwMode="auto">
        <a:xfrm>
          <a:off x="0" y="147123150"/>
          <a:ext cx="18903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1994</xdr:row>
      <xdr:rowOff>428625</xdr:rowOff>
    </xdr:from>
    <xdr:ext cx="189035" cy="85725"/>
    <xdr:sp macro="" textlink="">
      <xdr:nvSpPr>
        <xdr:cNvPr id="439" name="Rectangle 6">
          <a:extLst>
            <a:ext uri="{FF2B5EF4-FFF2-40B4-BE49-F238E27FC236}">
              <a16:creationId xmlns:a16="http://schemas.microsoft.com/office/drawing/2014/main" xmlns="" id="{00000000-0008-0000-0000-000017020000}"/>
            </a:ext>
          </a:extLst>
        </xdr:cNvPr>
        <xdr:cNvSpPr>
          <a:spLocks noChangeArrowheads="1"/>
        </xdr:cNvSpPr>
      </xdr:nvSpPr>
      <xdr:spPr bwMode="auto">
        <a:xfrm>
          <a:off x="0" y="147123150"/>
          <a:ext cx="18903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1994</xdr:row>
      <xdr:rowOff>428625</xdr:rowOff>
    </xdr:from>
    <xdr:ext cx="189035" cy="171450"/>
    <xdr:sp macro="" textlink="">
      <xdr:nvSpPr>
        <xdr:cNvPr id="440" name="Rectangle 6">
          <a:extLst>
            <a:ext uri="{FF2B5EF4-FFF2-40B4-BE49-F238E27FC236}">
              <a16:creationId xmlns:a16="http://schemas.microsoft.com/office/drawing/2014/main" xmlns="" id="{00000000-0008-0000-0000-000018020000}"/>
            </a:ext>
          </a:extLst>
        </xdr:cNvPr>
        <xdr:cNvSpPr>
          <a:spLocks noChangeArrowheads="1"/>
        </xdr:cNvSpPr>
      </xdr:nvSpPr>
      <xdr:spPr bwMode="auto">
        <a:xfrm>
          <a:off x="0" y="147123150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1994</xdr:row>
      <xdr:rowOff>428625</xdr:rowOff>
    </xdr:from>
    <xdr:ext cx="189035" cy="323850"/>
    <xdr:sp macro="" textlink="">
      <xdr:nvSpPr>
        <xdr:cNvPr id="441" name="Rectangle 6">
          <a:extLst>
            <a:ext uri="{FF2B5EF4-FFF2-40B4-BE49-F238E27FC236}">
              <a16:creationId xmlns:a16="http://schemas.microsoft.com/office/drawing/2014/main" xmlns="" id="{00000000-0008-0000-0000-000019020000}"/>
            </a:ext>
          </a:extLst>
        </xdr:cNvPr>
        <xdr:cNvSpPr>
          <a:spLocks noChangeArrowheads="1"/>
        </xdr:cNvSpPr>
      </xdr:nvSpPr>
      <xdr:spPr bwMode="auto">
        <a:xfrm>
          <a:off x="0" y="147123150"/>
          <a:ext cx="18903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1994</xdr:row>
      <xdr:rowOff>428625</xdr:rowOff>
    </xdr:from>
    <xdr:ext cx="189035" cy="171450"/>
    <xdr:sp macro="" textlink="">
      <xdr:nvSpPr>
        <xdr:cNvPr id="442" name="Rectangle 6">
          <a:extLst>
            <a:ext uri="{FF2B5EF4-FFF2-40B4-BE49-F238E27FC236}">
              <a16:creationId xmlns:a16="http://schemas.microsoft.com/office/drawing/2014/main" xmlns="" id="{00000000-0008-0000-0000-00001A020000}"/>
            </a:ext>
          </a:extLst>
        </xdr:cNvPr>
        <xdr:cNvSpPr>
          <a:spLocks noChangeArrowheads="1"/>
        </xdr:cNvSpPr>
      </xdr:nvSpPr>
      <xdr:spPr bwMode="auto">
        <a:xfrm>
          <a:off x="0" y="147123150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1994</xdr:row>
      <xdr:rowOff>428625</xdr:rowOff>
    </xdr:from>
    <xdr:ext cx="189035" cy="171450"/>
    <xdr:sp macro="" textlink="">
      <xdr:nvSpPr>
        <xdr:cNvPr id="443" name="Rectangle 6">
          <a:extLst>
            <a:ext uri="{FF2B5EF4-FFF2-40B4-BE49-F238E27FC236}">
              <a16:creationId xmlns:a16="http://schemas.microsoft.com/office/drawing/2014/main" xmlns="" id="{00000000-0008-0000-0000-00001B020000}"/>
            </a:ext>
          </a:extLst>
        </xdr:cNvPr>
        <xdr:cNvSpPr>
          <a:spLocks noChangeArrowheads="1"/>
        </xdr:cNvSpPr>
      </xdr:nvSpPr>
      <xdr:spPr bwMode="auto">
        <a:xfrm>
          <a:off x="0" y="147123150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1994</xdr:row>
      <xdr:rowOff>428625</xdr:rowOff>
    </xdr:from>
    <xdr:ext cx="189035" cy="171450"/>
    <xdr:sp macro="" textlink="">
      <xdr:nvSpPr>
        <xdr:cNvPr id="444" name="Rectangle 6">
          <a:extLst>
            <a:ext uri="{FF2B5EF4-FFF2-40B4-BE49-F238E27FC236}">
              <a16:creationId xmlns:a16="http://schemas.microsoft.com/office/drawing/2014/main" xmlns="" id="{00000000-0008-0000-0000-00001C020000}"/>
            </a:ext>
          </a:extLst>
        </xdr:cNvPr>
        <xdr:cNvSpPr>
          <a:spLocks noChangeArrowheads="1"/>
        </xdr:cNvSpPr>
      </xdr:nvSpPr>
      <xdr:spPr bwMode="auto">
        <a:xfrm>
          <a:off x="0" y="147123150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1994</xdr:row>
      <xdr:rowOff>428625</xdr:rowOff>
    </xdr:from>
    <xdr:ext cx="189035" cy="323850"/>
    <xdr:sp macro="" textlink="">
      <xdr:nvSpPr>
        <xdr:cNvPr id="445" name="Rectangle 6">
          <a:extLst>
            <a:ext uri="{FF2B5EF4-FFF2-40B4-BE49-F238E27FC236}">
              <a16:creationId xmlns:a16="http://schemas.microsoft.com/office/drawing/2014/main" xmlns="" id="{00000000-0008-0000-0000-00001D020000}"/>
            </a:ext>
          </a:extLst>
        </xdr:cNvPr>
        <xdr:cNvSpPr>
          <a:spLocks noChangeArrowheads="1"/>
        </xdr:cNvSpPr>
      </xdr:nvSpPr>
      <xdr:spPr bwMode="auto">
        <a:xfrm>
          <a:off x="0" y="147123150"/>
          <a:ext cx="18903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1994</xdr:row>
      <xdr:rowOff>428625</xdr:rowOff>
    </xdr:from>
    <xdr:ext cx="189035" cy="171450"/>
    <xdr:sp macro="" textlink="">
      <xdr:nvSpPr>
        <xdr:cNvPr id="446" name="Rectangle 6">
          <a:extLst>
            <a:ext uri="{FF2B5EF4-FFF2-40B4-BE49-F238E27FC236}">
              <a16:creationId xmlns:a16="http://schemas.microsoft.com/office/drawing/2014/main" xmlns="" id="{00000000-0008-0000-0000-00001E020000}"/>
            </a:ext>
          </a:extLst>
        </xdr:cNvPr>
        <xdr:cNvSpPr>
          <a:spLocks noChangeArrowheads="1"/>
        </xdr:cNvSpPr>
      </xdr:nvSpPr>
      <xdr:spPr bwMode="auto">
        <a:xfrm>
          <a:off x="0" y="147123150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1994</xdr:row>
      <xdr:rowOff>428625</xdr:rowOff>
    </xdr:from>
    <xdr:ext cx="189035" cy="171450"/>
    <xdr:sp macro="" textlink="">
      <xdr:nvSpPr>
        <xdr:cNvPr id="447" name="Rectangle 6">
          <a:extLst>
            <a:ext uri="{FF2B5EF4-FFF2-40B4-BE49-F238E27FC236}">
              <a16:creationId xmlns:a16="http://schemas.microsoft.com/office/drawing/2014/main" xmlns="" id="{00000000-0008-0000-0000-00001F020000}"/>
            </a:ext>
          </a:extLst>
        </xdr:cNvPr>
        <xdr:cNvSpPr>
          <a:spLocks noChangeArrowheads="1"/>
        </xdr:cNvSpPr>
      </xdr:nvSpPr>
      <xdr:spPr bwMode="auto">
        <a:xfrm>
          <a:off x="0" y="147123150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1994</xdr:row>
      <xdr:rowOff>428625</xdr:rowOff>
    </xdr:from>
    <xdr:ext cx="189035" cy="171450"/>
    <xdr:sp macro="" textlink="">
      <xdr:nvSpPr>
        <xdr:cNvPr id="448" name="Rectangle 6">
          <a:extLst>
            <a:ext uri="{FF2B5EF4-FFF2-40B4-BE49-F238E27FC236}">
              <a16:creationId xmlns:a16="http://schemas.microsoft.com/office/drawing/2014/main" xmlns="" id="{00000000-0008-0000-0000-000020020000}"/>
            </a:ext>
          </a:extLst>
        </xdr:cNvPr>
        <xdr:cNvSpPr>
          <a:spLocks noChangeArrowheads="1"/>
        </xdr:cNvSpPr>
      </xdr:nvSpPr>
      <xdr:spPr bwMode="auto">
        <a:xfrm>
          <a:off x="0" y="147123150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1994</xdr:row>
      <xdr:rowOff>428625</xdr:rowOff>
    </xdr:from>
    <xdr:ext cx="189035" cy="171450"/>
    <xdr:sp macro="" textlink="">
      <xdr:nvSpPr>
        <xdr:cNvPr id="449" name="Rectangle 6">
          <a:extLst>
            <a:ext uri="{FF2B5EF4-FFF2-40B4-BE49-F238E27FC236}">
              <a16:creationId xmlns:a16="http://schemas.microsoft.com/office/drawing/2014/main" xmlns="" id="{00000000-0008-0000-0000-000021020000}"/>
            </a:ext>
          </a:extLst>
        </xdr:cNvPr>
        <xdr:cNvSpPr>
          <a:spLocks noChangeArrowheads="1"/>
        </xdr:cNvSpPr>
      </xdr:nvSpPr>
      <xdr:spPr bwMode="auto">
        <a:xfrm>
          <a:off x="0" y="147123150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1994</xdr:row>
      <xdr:rowOff>428625</xdr:rowOff>
    </xdr:from>
    <xdr:ext cx="189035" cy="171450"/>
    <xdr:sp macro="" textlink="">
      <xdr:nvSpPr>
        <xdr:cNvPr id="450" name="Rectangle 6">
          <a:extLst>
            <a:ext uri="{FF2B5EF4-FFF2-40B4-BE49-F238E27FC236}">
              <a16:creationId xmlns:a16="http://schemas.microsoft.com/office/drawing/2014/main" xmlns="" id="{00000000-0008-0000-0000-000022020000}"/>
            </a:ext>
          </a:extLst>
        </xdr:cNvPr>
        <xdr:cNvSpPr>
          <a:spLocks noChangeArrowheads="1"/>
        </xdr:cNvSpPr>
      </xdr:nvSpPr>
      <xdr:spPr bwMode="auto">
        <a:xfrm>
          <a:off x="0" y="147123150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1994</xdr:row>
      <xdr:rowOff>428625</xdr:rowOff>
    </xdr:from>
    <xdr:ext cx="189035" cy="323850"/>
    <xdr:sp macro="" textlink="">
      <xdr:nvSpPr>
        <xdr:cNvPr id="451" name="Rectangle 6">
          <a:extLst>
            <a:ext uri="{FF2B5EF4-FFF2-40B4-BE49-F238E27FC236}">
              <a16:creationId xmlns:a16="http://schemas.microsoft.com/office/drawing/2014/main" xmlns="" id="{00000000-0008-0000-0000-000023020000}"/>
            </a:ext>
          </a:extLst>
        </xdr:cNvPr>
        <xdr:cNvSpPr>
          <a:spLocks noChangeArrowheads="1"/>
        </xdr:cNvSpPr>
      </xdr:nvSpPr>
      <xdr:spPr bwMode="auto">
        <a:xfrm>
          <a:off x="0" y="147123150"/>
          <a:ext cx="18903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1994</xdr:row>
      <xdr:rowOff>428625</xdr:rowOff>
    </xdr:from>
    <xdr:ext cx="189035" cy="171450"/>
    <xdr:sp macro="" textlink="">
      <xdr:nvSpPr>
        <xdr:cNvPr id="452" name="Rectangle 6">
          <a:extLst>
            <a:ext uri="{FF2B5EF4-FFF2-40B4-BE49-F238E27FC236}">
              <a16:creationId xmlns:a16="http://schemas.microsoft.com/office/drawing/2014/main" xmlns="" id="{00000000-0008-0000-0000-000024020000}"/>
            </a:ext>
          </a:extLst>
        </xdr:cNvPr>
        <xdr:cNvSpPr>
          <a:spLocks noChangeArrowheads="1"/>
        </xdr:cNvSpPr>
      </xdr:nvSpPr>
      <xdr:spPr bwMode="auto">
        <a:xfrm>
          <a:off x="0" y="147123150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1994</xdr:row>
      <xdr:rowOff>428625</xdr:rowOff>
    </xdr:from>
    <xdr:ext cx="189035" cy="171450"/>
    <xdr:sp macro="" textlink="">
      <xdr:nvSpPr>
        <xdr:cNvPr id="453" name="Rectangle 6">
          <a:extLst>
            <a:ext uri="{FF2B5EF4-FFF2-40B4-BE49-F238E27FC236}">
              <a16:creationId xmlns:a16="http://schemas.microsoft.com/office/drawing/2014/main" xmlns="" id="{00000000-0008-0000-0000-000025020000}"/>
            </a:ext>
          </a:extLst>
        </xdr:cNvPr>
        <xdr:cNvSpPr>
          <a:spLocks noChangeArrowheads="1"/>
        </xdr:cNvSpPr>
      </xdr:nvSpPr>
      <xdr:spPr bwMode="auto">
        <a:xfrm>
          <a:off x="0" y="147123150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1994</xdr:row>
      <xdr:rowOff>428625</xdr:rowOff>
    </xdr:from>
    <xdr:ext cx="189035" cy="171450"/>
    <xdr:sp macro="" textlink="">
      <xdr:nvSpPr>
        <xdr:cNvPr id="454" name="Rectangle 6">
          <a:extLst>
            <a:ext uri="{FF2B5EF4-FFF2-40B4-BE49-F238E27FC236}">
              <a16:creationId xmlns:a16="http://schemas.microsoft.com/office/drawing/2014/main" xmlns="" id="{00000000-0008-0000-0000-000026020000}"/>
            </a:ext>
          </a:extLst>
        </xdr:cNvPr>
        <xdr:cNvSpPr>
          <a:spLocks noChangeArrowheads="1"/>
        </xdr:cNvSpPr>
      </xdr:nvSpPr>
      <xdr:spPr bwMode="auto">
        <a:xfrm>
          <a:off x="0" y="147123150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1994</xdr:row>
      <xdr:rowOff>428625</xdr:rowOff>
    </xdr:from>
    <xdr:ext cx="189035" cy="323850"/>
    <xdr:sp macro="" textlink="">
      <xdr:nvSpPr>
        <xdr:cNvPr id="455" name="Rectangle 6">
          <a:extLst>
            <a:ext uri="{FF2B5EF4-FFF2-40B4-BE49-F238E27FC236}">
              <a16:creationId xmlns:a16="http://schemas.microsoft.com/office/drawing/2014/main" xmlns="" id="{00000000-0008-0000-0000-000027020000}"/>
            </a:ext>
          </a:extLst>
        </xdr:cNvPr>
        <xdr:cNvSpPr>
          <a:spLocks noChangeArrowheads="1"/>
        </xdr:cNvSpPr>
      </xdr:nvSpPr>
      <xdr:spPr bwMode="auto">
        <a:xfrm>
          <a:off x="0" y="147123150"/>
          <a:ext cx="18903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1994</xdr:row>
      <xdr:rowOff>428625</xdr:rowOff>
    </xdr:from>
    <xdr:ext cx="189035" cy="171450"/>
    <xdr:sp macro="" textlink="">
      <xdr:nvSpPr>
        <xdr:cNvPr id="456" name="Rectangle 6">
          <a:extLst>
            <a:ext uri="{FF2B5EF4-FFF2-40B4-BE49-F238E27FC236}">
              <a16:creationId xmlns:a16="http://schemas.microsoft.com/office/drawing/2014/main" xmlns="" id="{00000000-0008-0000-0000-000028020000}"/>
            </a:ext>
          </a:extLst>
        </xdr:cNvPr>
        <xdr:cNvSpPr>
          <a:spLocks noChangeArrowheads="1"/>
        </xdr:cNvSpPr>
      </xdr:nvSpPr>
      <xdr:spPr bwMode="auto">
        <a:xfrm>
          <a:off x="0" y="147123150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1994</xdr:row>
      <xdr:rowOff>428625</xdr:rowOff>
    </xdr:from>
    <xdr:ext cx="189035" cy="171450"/>
    <xdr:sp macro="" textlink="">
      <xdr:nvSpPr>
        <xdr:cNvPr id="457" name="Rectangle 6">
          <a:extLst>
            <a:ext uri="{FF2B5EF4-FFF2-40B4-BE49-F238E27FC236}">
              <a16:creationId xmlns:a16="http://schemas.microsoft.com/office/drawing/2014/main" xmlns="" id="{00000000-0008-0000-0000-000029020000}"/>
            </a:ext>
          </a:extLst>
        </xdr:cNvPr>
        <xdr:cNvSpPr>
          <a:spLocks noChangeArrowheads="1"/>
        </xdr:cNvSpPr>
      </xdr:nvSpPr>
      <xdr:spPr bwMode="auto">
        <a:xfrm>
          <a:off x="0" y="147123150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1994</xdr:row>
      <xdr:rowOff>428625</xdr:rowOff>
    </xdr:from>
    <xdr:ext cx="189035" cy="161925"/>
    <xdr:sp macro="" textlink="">
      <xdr:nvSpPr>
        <xdr:cNvPr id="458" name="Rectangle 6">
          <a:extLst>
            <a:ext uri="{FF2B5EF4-FFF2-40B4-BE49-F238E27FC236}">
              <a16:creationId xmlns:a16="http://schemas.microsoft.com/office/drawing/2014/main" xmlns="" id="{00000000-0008-0000-0000-00002A020000}"/>
            </a:ext>
          </a:extLst>
        </xdr:cNvPr>
        <xdr:cNvSpPr>
          <a:spLocks noChangeArrowheads="1"/>
        </xdr:cNvSpPr>
      </xdr:nvSpPr>
      <xdr:spPr bwMode="auto">
        <a:xfrm>
          <a:off x="0" y="1471231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1994</xdr:row>
      <xdr:rowOff>428625</xdr:rowOff>
    </xdr:from>
    <xdr:ext cx="189035" cy="161925"/>
    <xdr:sp macro="" textlink="">
      <xdr:nvSpPr>
        <xdr:cNvPr id="459" name="Rectangle 6">
          <a:extLst>
            <a:ext uri="{FF2B5EF4-FFF2-40B4-BE49-F238E27FC236}">
              <a16:creationId xmlns:a16="http://schemas.microsoft.com/office/drawing/2014/main" xmlns="" id="{00000000-0008-0000-0000-00002B020000}"/>
            </a:ext>
          </a:extLst>
        </xdr:cNvPr>
        <xdr:cNvSpPr>
          <a:spLocks noChangeArrowheads="1"/>
        </xdr:cNvSpPr>
      </xdr:nvSpPr>
      <xdr:spPr bwMode="auto">
        <a:xfrm>
          <a:off x="0" y="1471231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1994</xdr:row>
      <xdr:rowOff>428625</xdr:rowOff>
    </xdr:from>
    <xdr:ext cx="189035" cy="85725"/>
    <xdr:sp macro="" textlink="">
      <xdr:nvSpPr>
        <xdr:cNvPr id="460" name="Rectangle 6">
          <a:extLst>
            <a:ext uri="{FF2B5EF4-FFF2-40B4-BE49-F238E27FC236}">
              <a16:creationId xmlns:a16="http://schemas.microsoft.com/office/drawing/2014/main" xmlns="" id="{00000000-0008-0000-0000-00002C020000}"/>
            </a:ext>
          </a:extLst>
        </xdr:cNvPr>
        <xdr:cNvSpPr>
          <a:spLocks noChangeArrowheads="1"/>
        </xdr:cNvSpPr>
      </xdr:nvSpPr>
      <xdr:spPr bwMode="auto">
        <a:xfrm>
          <a:off x="0" y="147123150"/>
          <a:ext cx="18903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1994</xdr:row>
      <xdr:rowOff>428625</xdr:rowOff>
    </xdr:from>
    <xdr:ext cx="189035" cy="161925"/>
    <xdr:sp macro="" textlink="">
      <xdr:nvSpPr>
        <xdr:cNvPr id="461" name="Rectangle 6">
          <a:extLst>
            <a:ext uri="{FF2B5EF4-FFF2-40B4-BE49-F238E27FC236}">
              <a16:creationId xmlns:a16="http://schemas.microsoft.com/office/drawing/2014/main" xmlns="" id="{00000000-0008-0000-0000-00002D020000}"/>
            </a:ext>
          </a:extLst>
        </xdr:cNvPr>
        <xdr:cNvSpPr>
          <a:spLocks noChangeArrowheads="1"/>
        </xdr:cNvSpPr>
      </xdr:nvSpPr>
      <xdr:spPr bwMode="auto">
        <a:xfrm>
          <a:off x="0" y="1471231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1994</xdr:row>
      <xdr:rowOff>428625</xdr:rowOff>
    </xdr:from>
    <xdr:ext cx="189035" cy="314325"/>
    <xdr:sp macro="" textlink="">
      <xdr:nvSpPr>
        <xdr:cNvPr id="462" name="Rectangle 6">
          <a:extLst>
            <a:ext uri="{FF2B5EF4-FFF2-40B4-BE49-F238E27FC236}">
              <a16:creationId xmlns:a16="http://schemas.microsoft.com/office/drawing/2014/main" xmlns="" id="{00000000-0008-0000-0000-00002E020000}"/>
            </a:ext>
          </a:extLst>
        </xdr:cNvPr>
        <xdr:cNvSpPr>
          <a:spLocks noChangeArrowheads="1"/>
        </xdr:cNvSpPr>
      </xdr:nvSpPr>
      <xdr:spPr bwMode="auto">
        <a:xfrm>
          <a:off x="0" y="14712315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1994</xdr:row>
      <xdr:rowOff>428625</xdr:rowOff>
    </xdr:from>
    <xdr:ext cx="189035" cy="161925"/>
    <xdr:sp macro="" textlink="">
      <xdr:nvSpPr>
        <xdr:cNvPr id="463" name="Rectangle 6">
          <a:extLst>
            <a:ext uri="{FF2B5EF4-FFF2-40B4-BE49-F238E27FC236}">
              <a16:creationId xmlns:a16="http://schemas.microsoft.com/office/drawing/2014/main" xmlns="" id="{00000000-0008-0000-0000-00002F020000}"/>
            </a:ext>
          </a:extLst>
        </xdr:cNvPr>
        <xdr:cNvSpPr>
          <a:spLocks noChangeArrowheads="1"/>
        </xdr:cNvSpPr>
      </xdr:nvSpPr>
      <xdr:spPr bwMode="auto">
        <a:xfrm>
          <a:off x="0" y="1471231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1994</xdr:row>
      <xdr:rowOff>428625</xdr:rowOff>
    </xdr:from>
    <xdr:ext cx="189035" cy="161925"/>
    <xdr:sp macro="" textlink="">
      <xdr:nvSpPr>
        <xdr:cNvPr id="464" name="Rectangle 6">
          <a:extLst>
            <a:ext uri="{FF2B5EF4-FFF2-40B4-BE49-F238E27FC236}">
              <a16:creationId xmlns:a16="http://schemas.microsoft.com/office/drawing/2014/main" xmlns="" id="{00000000-0008-0000-0000-000030020000}"/>
            </a:ext>
          </a:extLst>
        </xdr:cNvPr>
        <xdr:cNvSpPr>
          <a:spLocks noChangeArrowheads="1"/>
        </xdr:cNvSpPr>
      </xdr:nvSpPr>
      <xdr:spPr bwMode="auto">
        <a:xfrm>
          <a:off x="0" y="1471231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1994</xdr:row>
      <xdr:rowOff>428625</xdr:rowOff>
    </xdr:from>
    <xdr:ext cx="189035" cy="85725"/>
    <xdr:sp macro="" textlink="">
      <xdr:nvSpPr>
        <xdr:cNvPr id="465" name="Rectangle 6">
          <a:extLst>
            <a:ext uri="{FF2B5EF4-FFF2-40B4-BE49-F238E27FC236}">
              <a16:creationId xmlns:a16="http://schemas.microsoft.com/office/drawing/2014/main" xmlns="" id="{00000000-0008-0000-0000-000031020000}"/>
            </a:ext>
          </a:extLst>
        </xdr:cNvPr>
        <xdr:cNvSpPr>
          <a:spLocks noChangeArrowheads="1"/>
        </xdr:cNvSpPr>
      </xdr:nvSpPr>
      <xdr:spPr bwMode="auto">
        <a:xfrm>
          <a:off x="0" y="147123150"/>
          <a:ext cx="18903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1994</xdr:row>
      <xdr:rowOff>428625</xdr:rowOff>
    </xdr:from>
    <xdr:ext cx="189035" cy="161925"/>
    <xdr:sp macro="" textlink="">
      <xdr:nvSpPr>
        <xdr:cNvPr id="466" name="Rectangle 6">
          <a:extLst>
            <a:ext uri="{FF2B5EF4-FFF2-40B4-BE49-F238E27FC236}">
              <a16:creationId xmlns:a16="http://schemas.microsoft.com/office/drawing/2014/main" xmlns="" id="{00000000-0008-0000-0000-000032020000}"/>
            </a:ext>
          </a:extLst>
        </xdr:cNvPr>
        <xdr:cNvSpPr>
          <a:spLocks noChangeArrowheads="1"/>
        </xdr:cNvSpPr>
      </xdr:nvSpPr>
      <xdr:spPr bwMode="auto">
        <a:xfrm>
          <a:off x="0" y="1471231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1994</xdr:row>
      <xdr:rowOff>428625</xdr:rowOff>
    </xdr:from>
    <xdr:ext cx="189035" cy="314325"/>
    <xdr:sp macro="" textlink="">
      <xdr:nvSpPr>
        <xdr:cNvPr id="467" name="Rectangle 6">
          <a:extLst>
            <a:ext uri="{FF2B5EF4-FFF2-40B4-BE49-F238E27FC236}">
              <a16:creationId xmlns:a16="http://schemas.microsoft.com/office/drawing/2014/main" xmlns="" id="{00000000-0008-0000-0000-000033020000}"/>
            </a:ext>
          </a:extLst>
        </xdr:cNvPr>
        <xdr:cNvSpPr>
          <a:spLocks noChangeArrowheads="1"/>
        </xdr:cNvSpPr>
      </xdr:nvSpPr>
      <xdr:spPr bwMode="auto">
        <a:xfrm>
          <a:off x="0" y="14712315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1994</xdr:row>
      <xdr:rowOff>428625</xdr:rowOff>
    </xdr:from>
    <xdr:ext cx="189035" cy="161925"/>
    <xdr:sp macro="" textlink="">
      <xdr:nvSpPr>
        <xdr:cNvPr id="468" name="Rectangle 6">
          <a:extLst>
            <a:ext uri="{FF2B5EF4-FFF2-40B4-BE49-F238E27FC236}">
              <a16:creationId xmlns:a16="http://schemas.microsoft.com/office/drawing/2014/main" xmlns="" id="{00000000-0008-0000-0000-000034020000}"/>
            </a:ext>
          </a:extLst>
        </xdr:cNvPr>
        <xdr:cNvSpPr>
          <a:spLocks noChangeArrowheads="1"/>
        </xdr:cNvSpPr>
      </xdr:nvSpPr>
      <xdr:spPr bwMode="auto">
        <a:xfrm>
          <a:off x="0" y="1471231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1994</xdr:row>
      <xdr:rowOff>428625</xdr:rowOff>
    </xdr:from>
    <xdr:ext cx="189035" cy="161925"/>
    <xdr:sp macro="" textlink="">
      <xdr:nvSpPr>
        <xdr:cNvPr id="469" name="Rectangle 6">
          <a:extLst>
            <a:ext uri="{FF2B5EF4-FFF2-40B4-BE49-F238E27FC236}">
              <a16:creationId xmlns:a16="http://schemas.microsoft.com/office/drawing/2014/main" xmlns="" id="{00000000-0008-0000-0000-000035020000}"/>
            </a:ext>
          </a:extLst>
        </xdr:cNvPr>
        <xdr:cNvSpPr>
          <a:spLocks noChangeArrowheads="1"/>
        </xdr:cNvSpPr>
      </xdr:nvSpPr>
      <xdr:spPr bwMode="auto">
        <a:xfrm>
          <a:off x="0" y="1471231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1994</xdr:row>
      <xdr:rowOff>428625</xdr:rowOff>
    </xdr:from>
    <xdr:ext cx="189035" cy="161925"/>
    <xdr:sp macro="" textlink="">
      <xdr:nvSpPr>
        <xdr:cNvPr id="470" name="Rectangle 6">
          <a:extLst>
            <a:ext uri="{FF2B5EF4-FFF2-40B4-BE49-F238E27FC236}">
              <a16:creationId xmlns:a16="http://schemas.microsoft.com/office/drawing/2014/main" xmlns="" id="{00000000-0008-0000-0000-000036020000}"/>
            </a:ext>
          </a:extLst>
        </xdr:cNvPr>
        <xdr:cNvSpPr>
          <a:spLocks noChangeArrowheads="1"/>
        </xdr:cNvSpPr>
      </xdr:nvSpPr>
      <xdr:spPr bwMode="auto">
        <a:xfrm>
          <a:off x="0" y="1471231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1994</xdr:row>
      <xdr:rowOff>428625</xdr:rowOff>
    </xdr:from>
    <xdr:ext cx="189035" cy="161925"/>
    <xdr:sp macro="" textlink="">
      <xdr:nvSpPr>
        <xdr:cNvPr id="471" name="Rectangle 6">
          <a:extLst>
            <a:ext uri="{FF2B5EF4-FFF2-40B4-BE49-F238E27FC236}">
              <a16:creationId xmlns:a16="http://schemas.microsoft.com/office/drawing/2014/main" xmlns="" id="{00000000-0008-0000-0000-000037020000}"/>
            </a:ext>
          </a:extLst>
        </xdr:cNvPr>
        <xdr:cNvSpPr>
          <a:spLocks noChangeArrowheads="1"/>
        </xdr:cNvSpPr>
      </xdr:nvSpPr>
      <xdr:spPr bwMode="auto">
        <a:xfrm>
          <a:off x="0" y="1471231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1994</xdr:row>
      <xdr:rowOff>428625</xdr:rowOff>
    </xdr:from>
    <xdr:ext cx="189035" cy="161925"/>
    <xdr:sp macro="" textlink="">
      <xdr:nvSpPr>
        <xdr:cNvPr id="472" name="Rectangle 6">
          <a:extLst>
            <a:ext uri="{FF2B5EF4-FFF2-40B4-BE49-F238E27FC236}">
              <a16:creationId xmlns:a16="http://schemas.microsoft.com/office/drawing/2014/main" xmlns="" id="{00000000-0008-0000-0000-000038020000}"/>
            </a:ext>
          </a:extLst>
        </xdr:cNvPr>
        <xdr:cNvSpPr>
          <a:spLocks noChangeArrowheads="1"/>
        </xdr:cNvSpPr>
      </xdr:nvSpPr>
      <xdr:spPr bwMode="auto">
        <a:xfrm>
          <a:off x="0" y="1471231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1994</xdr:row>
      <xdr:rowOff>428625</xdr:rowOff>
    </xdr:from>
    <xdr:ext cx="189035" cy="314325"/>
    <xdr:sp macro="" textlink="">
      <xdr:nvSpPr>
        <xdr:cNvPr id="473" name="Rectangle 6">
          <a:extLst>
            <a:ext uri="{FF2B5EF4-FFF2-40B4-BE49-F238E27FC236}">
              <a16:creationId xmlns:a16="http://schemas.microsoft.com/office/drawing/2014/main" xmlns="" id="{00000000-0008-0000-0000-000039020000}"/>
            </a:ext>
          </a:extLst>
        </xdr:cNvPr>
        <xdr:cNvSpPr>
          <a:spLocks noChangeArrowheads="1"/>
        </xdr:cNvSpPr>
      </xdr:nvSpPr>
      <xdr:spPr bwMode="auto">
        <a:xfrm>
          <a:off x="0" y="14712315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1994</xdr:row>
      <xdr:rowOff>428625</xdr:rowOff>
    </xdr:from>
    <xdr:ext cx="189035" cy="161925"/>
    <xdr:sp macro="" textlink="">
      <xdr:nvSpPr>
        <xdr:cNvPr id="474" name="Rectangle 6">
          <a:extLst>
            <a:ext uri="{FF2B5EF4-FFF2-40B4-BE49-F238E27FC236}">
              <a16:creationId xmlns:a16="http://schemas.microsoft.com/office/drawing/2014/main" xmlns="" id="{00000000-0008-0000-0000-00003A020000}"/>
            </a:ext>
          </a:extLst>
        </xdr:cNvPr>
        <xdr:cNvSpPr>
          <a:spLocks noChangeArrowheads="1"/>
        </xdr:cNvSpPr>
      </xdr:nvSpPr>
      <xdr:spPr bwMode="auto">
        <a:xfrm>
          <a:off x="0" y="1471231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1994</xdr:row>
      <xdr:rowOff>428625</xdr:rowOff>
    </xdr:from>
    <xdr:ext cx="189035" cy="161925"/>
    <xdr:sp macro="" textlink="">
      <xdr:nvSpPr>
        <xdr:cNvPr id="475" name="Rectangle 6">
          <a:extLst>
            <a:ext uri="{FF2B5EF4-FFF2-40B4-BE49-F238E27FC236}">
              <a16:creationId xmlns:a16="http://schemas.microsoft.com/office/drawing/2014/main" xmlns="" id="{00000000-0008-0000-0000-00003B020000}"/>
            </a:ext>
          </a:extLst>
        </xdr:cNvPr>
        <xdr:cNvSpPr>
          <a:spLocks noChangeArrowheads="1"/>
        </xdr:cNvSpPr>
      </xdr:nvSpPr>
      <xdr:spPr bwMode="auto">
        <a:xfrm>
          <a:off x="0" y="1471231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1994</xdr:row>
      <xdr:rowOff>428625</xdr:rowOff>
    </xdr:from>
    <xdr:ext cx="189035" cy="161925"/>
    <xdr:sp macro="" textlink="">
      <xdr:nvSpPr>
        <xdr:cNvPr id="476" name="Rectangle 6">
          <a:extLst>
            <a:ext uri="{FF2B5EF4-FFF2-40B4-BE49-F238E27FC236}">
              <a16:creationId xmlns:a16="http://schemas.microsoft.com/office/drawing/2014/main" xmlns="" id="{00000000-0008-0000-0000-00003C020000}"/>
            </a:ext>
          </a:extLst>
        </xdr:cNvPr>
        <xdr:cNvSpPr>
          <a:spLocks noChangeArrowheads="1"/>
        </xdr:cNvSpPr>
      </xdr:nvSpPr>
      <xdr:spPr bwMode="auto">
        <a:xfrm>
          <a:off x="0" y="1471231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1994</xdr:row>
      <xdr:rowOff>428625</xdr:rowOff>
    </xdr:from>
    <xdr:ext cx="189035" cy="314325"/>
    <xdr:sp macro="" textlink="">
      <xdr:nvSpPr>
        <xdr:cNvPr id="477" name="Rectangle 6">
          <a:extLst>
            <a:ext uri="{FF2B5EF4-FFF2-40B4-BE49-F238E27FC236}">
              <a16:creationId xmlns:a16="http://schemas.microsoft.com/office/drawing/2014/main" xmlns="" id="{00000000-0008-0000-0000-00003D020000}"/>
            </a:ext>
          </a:extLst>
        </xdr:cNvPr>
        <xdr:cNvSpPr>
          <a:spLocks noChangeArrowheads="1"/>
        </xdr:cNvSpPr>
      </xdr:nvSpPr>
      <xdr:spPr bwMode="auto">
        <a:xfrm>
          <a:off x="0" y="14712315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1994</xdr:row>
      <xdr:rowOff>428625</xdr:rowOff>
    </xdr:from>
    <xdr:ext cx="189035" cy="161925"/>
    <xdr:sp macro="" textlink="">
      <xdr:nvSpPr>
        <xdr:cNvPr id="478" name="Rectangle 6">
          <a:extLst>
            <a:ext uri="{FF2B5EF4-FFF2-40B4-BE49-F238E27FC236}">
              <a16:creationId xmlns:a16="http://schemas.microsoft.com/office/drawing/2014/main" xmlns="" id="{00000000-0008-0000-0000-00003E020000}"/>
            </a:ext>
          </a:extLst>
        </xdr:cNvPr>
        <xdr:cNvSpPr>
          <a:spLocks noChangeArrowheads="1"/>
        </xdr:cNvSpPr>
      </xdr:nvSpPr>
      <xdr:spPr bwMode="auto">
        <a:xfrm>
          <a:off x="0" y="1471231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1994</xdr:row>
      <xdr:rowOff>428625</xdr:rowOff>
    </xdr:from>
    <xdr:ext cx="189035" cy="161925"/>
    <xdr:sp macro="" textlink="">
      <xdr:nvSpPr>
        <xdr:cNvPr id="479" name="Rectangle 6">
          <a:extLst>
            <a:ext uri="{FF2B5EF4-FFF2-40B4-BE49-F238E27FC236}">
              <a16:creationId xmlns:a16="http://schemas.microsoft.com/office/drawing/2014/main" xmlns="" id="{00000000-0008-0000-0000-00003F020000}"/>
            </a:ext>
          </a:extLst>
        </xdr:cNvPr>
        <xdr:cNvSpPr>
          <a:spLocks noChangeArrowheads="1"/>
        </xdr:cNvSpPr>
      </xdr:nvSpPr>
      <xdr:spPr bwMode="auto">
        <a:xfrm>
          <a:off x="0" y="1471231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1994</xdr:row>
      <xdr:rowOff>428625</xdr:rowOff>
    </xdr:from>
    <xdr:ext cx="189035" cy="85725"/>
    <xdr:sp macro="" textlink="">
      <xdr:nvSpPr>
        <xdr:cNvPr id="480" name="Rectangle 6">
          <a:extLst>
            <a:ext uri="{FF2B5EF4-FFF2-40B4-BE49-F238E27FC236}">
              <a16:creationId xmlns:a16="http://schemas.microsoft.com/office/drawing/2014/main" xmlns="" id="{00000000-0008-0000-0000-000040020000}"/>
            </a:ext>
          </a:extLst>
        </xdr:cNvPr>
        <xdr:cNvSpPr>
          <a:spLocks noChangeArrowheads="1"/>
        </xdr:cNvSpPr>
      </xdr:nvSpPr>
      <xdr:spPr bwMode="auto">
        <a:xfrm>
          <a:off x="0" y="147123150"/>
          <a:ext cx="18903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1994</xdr:row>
      <xdr:rowOff>428625</xdr:rowOff>
    </xdr:from>
    <xdr:ext cx="189035" cy="161925"/>
    <xdr:sp macro="" textlink="">
      <xdr:nvSpPr>
        <xdr:cNvPr id="481" name="Rectangle 6">
          <a:extLst>
            <a:ext uri="{FF2B5EF4-FFF2-40B4-BE49-F238E27FC236}">
              <a16:creationId xmlns:a16="http://schemas.microsoft.com/office/drawing/2014/main" xmlns="" id="{00000000-0008-0000-0000-000041020000}"/>
            </a:ext>
          </a:extLst>
        </xdr:cNvPr>
        <xdr:cNvSpPr>
          <a:spLocks noChangeArrowheads="1"/>
        </xdr:cNvSpPr>
      </xdr:nvSpPr>
      <xdr:spPr bwMode="auto">
        <a:xfrm>
          <a:off x="0" y="1471231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1994</xdr:row>
      <xdr:rowOff>428625</xdr:rowOff>
    </xdr:from>
    <xdr:ext cx="189035" cy="314325"/>
    <xdr:sp macro="" textlink="">
      <xdr:nvSpPr>
        <xdr:cNvPr id="482" name="Rectangle 6">
          <a:extLst>
            <a:ext uri="{FF2B5EF4-FFF2-40B4-BE49-F238E27FC236}">
              <a16:creationId xmlns:a16="http://schemas.microsoft.com/office/drawing/2014/main" xmlns="" id="{00000000-0008-0000-0000-000042020000}"/>
            </a:ext>
          </a:extLst>
        </xdr:cNvPr>
        <xdr:cNvSpPr>
          <a:spLocks noChangeArrowheads="1"/>
        </xdr:cNvSpPr>
      </xdr:nvSpPr>
      <xdr:spPr bwMode="auto">
        <a:xfrm>
          <a:off x="0" y="14712315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1994</xdr:row>
      <xdr:rowOff>428625</xdr:rowOff>
    </xdr:from>
    <xdr:ext cx="189035" cy="161925"/>
    <xdr:sp macro="" textlink="">
      <xdr:nvSpPr>
        <xdr:cNvPr id="483" name="Rectangle 6">
          <a:extLst>
            <a:ext uri="{FF2B5EF4-FFF2-40B4-BE49-F238E27FC236}">
              <a16:creationId xmlns:a16="http://schemas.microsoft.com/office/drawing/2014/main" xmlns="" id="{00000000-0008-0000-0000-000043020000}"/>
            </a:ext>
          </a:extLst>
        </xdr:cNvPr>
        <xdr:cNvSpPr>
          <a:spLocks noChangeArrowheads="1"/>
        </xdr:cNvSpPr>
      </xdr:nvSpPr>
      <xdr:spPr bwMode="auto">
        <a:xfrm>
          <a:off x="0" y="1471231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1994</xdr:row>
      <xdr:rowOff>428625</xdr:rowOff>
    </xdr:from>
    <xdr:ext cx="189035" cy="161925"/>
    <xdr:sp macro="" textlink="">
      <xdr:nvSpPr>
        <xdr:cNvPr id="484" name="Rectangle 6">
          <a:extLst>
            <a:ext uri="{FF2B5EF4-FFF2-40B4-BE49-F238E27FC236}">
              <a16:creationId xmlns:a16="http://schemas.microsoft.com/office/drawing/2014/main" xmlns="" id="{00000000-0008-0000-0000-000044020000}"/>
            </a:ext>
          </a:extLst>
        </xdr:cNvPr>
        <xdr:cNvSpPr>
          <a:spLocks noChangeArrowheads="1"/>
        </xdr:cNvSpPr>
      </xdr:nvSpPr>
      <xdr:spPr bwMode="auto">
        <a:xfrm>
          <a:off x="0" y="1471231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1994</xdr:row>
      <xdr:rowOff>428625</xdr:rowOff>
    </xdr:from>
    <xdr:ext cx="189035" cy="85725"/>
    <xdr:sp macro="" textlink="">
      <xdr:nvSpPr>
        <xdr:cNvPr id="485" name="Rectangle 6">
          <a:extLst>
            <a:ext uri="{FF2B5EF4-FFF2-40B4-BE49-F238E27FC236}">
              <a16:creationId xmlns:a16="http://schemas.microsoft.com/office/drawing/2014/main" xmlns="" id="{00000000-0008-0000-0000-000045020000}"/>
            </a:ext>
          </a:extLst>
        </xdr:cNvPr>
        <xdr:cNvSpPr>
          <a:spLocks noChangeArrowheads="1"/>
        </xdr:cNvSpPr>
      </xdr:nvSpPr>
      <xdr:spPr bwMode="auto">
        <a:xfrm>
          <a:off x="0" y="147123150"/>
          <a:ext cx="18903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1994</xdr:row>
      <xdr:rowOff>428625</xdr:rowOff>
    </xdr:from>
    <xdr:ext cx="189035" cy="161925"/>
    <xdr:sp macro="" textlink="">
      <xdr:nvSpPr>
        <xdr:cNvPr id="486" name="Rectangle 6">
          <a:extLst>
            <a:ext uri="{FF2B5EF4-FFF2-40B4-BE49-F238E27FC236}">
              <a16:creationId xmlns:a16="http://schemas.microsoft.com/office/drawing/2014/main" xmlns="" id="{00000000-0008-0000-0000-000046020000}"/>
            </a:ext>
          </a:extLst>
        </xdr:cNvPr>
        <xdr:cNvSpPr>
          <a:spLocks noChangeArrowheads="1"/>
        </xdr:cNvSpPr>
      </xdr:nvSpPr>
      <xdr:spPr bwMode="auto">
        <a:xfrm>
          <a:off x="0" y="1471231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1994</xdr:row>
      <xdr:rowOff>428625</xdr:rowOff>
    </xdr:from>
    <xdr:ext cx="189035" cy="314325"/>
    <xdr:sp macro="" textlink="">
      <xdr:nvSpPr>
        <xdr:cNvPr id="487" name="Rectangle 6">
          <a:extLst>
            <a:ext uri="{FF2B5EF4-FFF2-40B4-BE49-F238E27FC236}">
              <a16:creationId xmlns:a16="http://schemas.microsoft.com/office/drawing/2014/main" xmlns="" id="{00000000-0008-0000-0000-000047020000}"/>
            </a:ext>
          </a:extLst>
        </xdr:cNvPr>
        <xdr:cNvSpPr>
          <a:spLocks noChangeArrowheads="1"/>
        </xdr:cNvSpPr>
      </xdr:nvSpPr>
      <xdr:spPr bwMode="auto">
        <a:xfrm>
          <a:off x="0" y="14712315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1994</xdr:row>
      <xdr:rowOff>428625</xdr:rowOff>
    </xdr:from>
    <xdr:ext cx="189035" cy="161925"/>
    <xdr:sp macro="" textlink="">
      <xdr:nvSpPr>
        <xdr:cNvPr id="488" name="Rectangle 6">
          <a:extLst>
            <a:ext uri="{FF2B5EF4-FFF2-40B4-BE49-F238E27FC236}">
              <a16:creationId xmlns:a16="http://schemas.microsoft.com/office/drawing/2014/main" xmlns="" id="{00000000-0008-0000-0000-000048020000}"/>
            </a:ext>
          </a:extLst>
        </xdr:cNvPr>
        <xdr:cNvSpPr>
          <a:spLocks noChangeArrowheads="1"/>
        </xdr:cNvSpPr>
      </xdr:nvSpPr>
      <xdr:spPr bwMode="auto">
        <a:xfrm>
          <a:off x="0" y="1471231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1994</xdr:row>
      <xdr:rowOff>428625</xdr:rowOff>
    </xdr:from>
    <xdr:ext cx="189035" cy="161925"/>
    <xdr:sp macro="" textlink="">
      <xdr:nvSpPr>
        <xdr:cNvPr id="489" name="Rectangle 6">
          <a:extLst>
            <a:ext uri="{FF2B5EF4-FFF2-40B4-BE49-F238E27FC236}">
              <a16:creationId xmlns:a16="http://schemas.microsoft.com/office/drawing/2014/main" xmlns="" id="{00000000-0008-0000-0000-000049020000}"/>
            </a:ext>
          </a:extLst>
        </xdr:cNvPr>
        <xdr:cNvSpPr>
          <a:spLocks noChangeArrowheads="1"/>
        </xdr:cNvSpPr>
      </xdr:nvSpPr>
      <xdr:spPr bwMode="auto">
        <a:xfrm>
          <a:off x="0" y="1471231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1994</xdr:row>
      <xdr:rowOff>428625</xdr:rowOff>
    </xdr:from>
    <xdr:ext cx="189035" cy="161925"/>
    <xdr:sp macro="" textlink="">
      <xdr:nvSpPr>
        <xdr:cNvPr id="490" name="Rectangle 6">
          <a:extLst>
            <a:ext uri="{FF2B5EF4-FFF2-40B4-BE49-F238E27FC236}">
              <a16:creationId xmlns:a16="http://schemas.microsoft.com/office/drawing/2014/main" xmlns="" id="{00000000-0008-0000-0000-00004A020000}"/>
            </a:ext>
          </a:extLst>
        </xdr:cNvPr>
        <xdr:cNvSpPr>
          <a:spLocks noChangeArrowheads="1"/>
        </xdr:cNvSpPr>
      </xdr:nvSpPr>
      <xdr:spPr bwMode="auto">
        <a:xfrm>
          <a:off x="0" y="1471231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1994</xdr:row>
      <xdr:rowOff>428625</xdr:rowOff>
    </xdr:from>
    <xdr:ext cx="189035" cy="161925"/>
    <xdr:sp macro="" textlink="">
      <xdr:nvSpPr>
        <xdr:cNvPr id="491" name="Rectangle 6">
          <a:extLst>
            <a:ext uri="{FF2B5EF4-FFF2-40B4-BE49-F238E27FC236}">
              <a16:creationId xmlns:a16="http://schemas.microsoft.com/office/drawing/2014/main" xmlns="" id="{00000000-0008-0000-0000-00004B020000}"/>
            </a:ext>
          </a:extLst>
        </xdr:cNvPr>
        <xdr:cNvSpPr>
          <a:spLocks noChangeArrowheads="1"/>
        </xdr:cNvSpPr>
      </xdr:nvSpPr>
      <xdr:spPr bwMode="auto">
        <a:xfrm>
          <a:off x="0" y="1471231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1994</xdr:row>
      <xdr:rowOff>428625</xdr:rowOff>
    </xdr:from>
    <xdr:ext cx="189035" cy="161925"/>
    <xdr:sp macro="" textlink="">
      <xdr:nvSpPr>
        <xdr:cNvPr id="492" name="Rectangle 6">
          <a:extLst>
            <a:ext uri="{FF2B5EF4-FFF2-40B4-BE49-F238E27FC236}">
              <a16:creationId xmlns:a16="http://schemas.microsoft.com/office/drawing/2014/main" xmlns="" id="{00000000-0008-0000-0000-00004C020000}"/>
            </a:ext>
          </a:extLst>
        </xdr:cNvPr>
        <xdr:cNvSpPr>
          <a:spLocks noChangeArrowheads="1"/>
        </xdr:cNvSpPr>
      </xdr:nvSpPr>
      <xdr:spPr bwMode="auto">
        <a:xfrm>
          <a:off x="0" y="1471231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1994</xdr:row>
      <xdr:rowOff>428625</xdr:rowOff>
    </xdr:from>
    <xdr:ext cx="189035" cy="314325"/>
    <xdr:sp macro="" textlink="">
      <xdr:nvSpPr>
        <xdr:cNvPr id="493" name="Rectangle 6">
          <a:extLst>
            <a:ext uri="{FF2B5EF4-FFF2-40B4-BE49-F238E27FC236}">
              <a16:creationId xmlns:a16="http://schemas.microsoft.com/office/drawing/2014/main" xmlns="" id="{00000000-0008-0000-0000-00004D020000}"/>
            </a:ext>
          </a:extLst>
        </xdr:cNvPr>
        <xdr:cNvSpPr>
          <a:spLocks noChangeArrowheads="1"/>
        </xdr:cNvSpPr>
      </xdr:nvSpPr>
      <xdr:spPr bwMode="auto">
        <a:xfrm>
          <a:off x="0" y="14712315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1994</xdr:row>
      <xdr:rowOff>428625</xdr:rowOff>
    </xdr:from>
    <xdr:ext cx="189035" cy="161925"/>
    <xdr:sp macro="" textlink="">
      <xdr:nvSpPr>
        <xdr:cNvPr id="494" name="Rectangle 6">
          <a:extLst>
            <a:ext uri="{FF2B5EF4-FFF2-40B4-BE49-F238E27FC236}">
              <a16:creationId xmlns:a16="http://schemas.microsoft.com/office/drawing/2014/main" xmlns="" id="{00000000-0008-0000-0000-00004E020000}"/>
            </a:ext>
          </a:extLst>
        </xdr:cNvPr>
        <xdr:cNvSpPr>
          <a:spLocks noChangeArrowheads="1"/>
        </xdr:cNvSpPr>
      </xdr:nvSpPr>
      <xdr:spPr bwMode="auto">
        <a:xfrm>
          <a:off x="0" y="1471231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1994</xdr:row>
      <xdr:rowOff>428625</xdr:rowOff>
    </xdr:from>
    <xdr:ext cx="189035" cy="161925"/>
    <xdr:sp macro="" textlink="">
      <xdr:nvSpPr>
        <xdr:cNvPr id="495" name="Rectangle 6">
          <a:extLst>
            <a:ext uri="{FF2B5EF4-FFF2-40B4-BE49-F238E27FC236}">
              <a16:creationId xmlns:a16="http://schemas.microsoft.com/office/drawing/2014/main" xmlns="" id="{00000000-0008-0000-0000-00004F020000}"/>
            </a:ext>
          </a:extLst>
        </xdr:cNvPr>
        <xdr:cNvSpPr>
          <a:spLocks noChangeArrowheads="1"/>
        </xdr:cNvSpPr>
      </xdr:nvSpPr>
      <xdr:spPr bwMode="auto">
        <a:xfrm>
          <a:off x="0" y="1471231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1994</xdr:row>
      <xdr:rowOff>428625</xdr:rowOff>
    </xdr:from>
    <xdr:ext cx="189035" cy="161925"/>
    <xdr:sp macro="" textlink="">
      <xdr:nvSpPr>
        <xdr:cNvPr id="496" name="Rectangle 6">
          <a:extLst>
            <a:ext uri="{FF2B5EF4-FFF2-40B4-BE49-F238E27FC236}">
              <a16:creationId xmlns:a16="http://schemas.microsoft.com/office/drawing/2014/main" xmlns="" id="{00000000-0008-0000-0000-000050020000}"/>
            </a:ext>
          </a:extLst>
        </xdr:cNvPr>
        <xdr:cNvSpPr>
          <a:spLocks noChangeArrowheads="1"/>
        </xdr:cNvSpPr>
      </xdr:nvSpPr>
      <xdr:spPr bwMode="auto">
        <a:xfrm>
          <a:off x="0" y="1471231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1994</xdr:row>
      <xdr:rowOff>428625</xdr:rowOff>
    </xdr:from>
    <xdr:ext cx="189035" cy="314325"/>
    <xdr:sp macro="" textlink="">
      <xdr:nvSpPr>
        <xdr:cNvPr id="497" name="Rectangle 6">
          <a:extLst>
            <a:ext uri="{FF2B5EF4-FFF2-40B4-BE49-F238E27FC236}">
              <a16:creationId xmlns:a16="http://schemas.microsoft.com/office/drawing/2014/main" xmlns="" id="{00000000-0008-0000-0000-000051020000}"/>
            </a:ext>
          </a:extLst>
        </xdr:cNvPr>
        <xdr:cNvSpPr>
          <a:spLocks noChangeArrowheads="1"/>
        </xdr:cNvSpPr>
      </xdr:nvSpPr>
      <xdr:spPr bwMode="auto">
        <a:xfrm>
          <a:off x="0" y="14712315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1994</xdr:row>
      <xdr:rowOff>428625</xdr:rowOff>
    </xdr:from>
    <xdr:ext cx="189035" cy="161925"/>
    <xdr:sp macro="" textlink="">
      <xdr:nvSpPr>
        <xdr:cNvPr id="498" name="Rectangle 6">
          <a:extLst>
            <a:ext uri="{FF2B5EF4-FFF2-40B4-BE49-F238E27FC236}">
              <a16:creationId xmlns:a16="http://schemas.microsoft.com/office/drawing/2014/main" xmlns="" id="{00000000-0008-0000-0000-000052020000}"/>
            </a:ext>
          </a:extLst>
        </xdr:cNvPr>
        <xdr:cNvSpPr>
          <a:spLocks noChangeArrowheads="1"/>
        </xdr:cNvSpPr>
      </xdr:nvSpPr>
      <xdr:spPr bwMode="auto">
        <a:xfrm>
          <a:off x="0" y="1471231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1994</xdr:row>
      <xdr:rowOff>428625</xdr:rowOff>
    </xdr:from>
    <xdr:ext cx="189035" cy="161925"/>
    <xdr:sp macro="" textlink="">
      <xdr:nvSpPr>
        <xdr:cNvPr id="499" name="Rectangle 6">
          <a:extLst>
            <a:ext uri="{FF2B5EF4-FFF2-40B4-BE49-F238E27FC236}">
              <a16:creationId xmlns:a16="http://schemas.microsoft.com/office/drawing/2014/main" xmlns="" id="{00000000-0008-0000-0000-000053020000}"/>
            </a:ext>
          </a:extLst>
        </xdr:cNvPr>
        <xdr:cNvSpPr>
          <a:spLocks noChangeArrowheads="1"/>
        </xdr:cNvSpPr>
      </xdr:nvSpPr>
      <xdr:spPr bwMode="auto">
        <a:xfrm>
          <a:off x="0" y="1471231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1994</xdr:row>
      <xdr:rowOff>428625</xdr:rowOff>
    </xdr:from>
    <xdr:ext cx="189035" cy="85725"/>
    <xdr:sp macro="" textlink="">
      <xdr:nvSpPr>
        <xdr:cNvPr id="500" name="Rectangle 6">
          <a:extLst>
            <a:ext uri="{FF2B5EF4-FFF2-40B4-BE49-F238E27FC236}">
              <a16:creationId xmlns:a16="http://schemas.microsoft.com/office/drawing/2014/main" xmlns="" id="{00000000-0008-0000-0000-000054020000}"/>
            </a:ext>
          </a:extLst>
        </xdr:cNvPr>
        <xdr:cNvSpPr>
          <a:spLocks noChangeArrowheads="1"/>
        </xdr:cNvSpPr>
      </xdr:nvSpPr>
      <xdr:spPr bwMode="auto">
        <a:xfrm>
          <a:off x="0" y="147123150"/>
          <a:ext cx="18903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1994</xdr:row>
      <xdr:rowOff>428625</xdr:rowOff>
    </xdr:from>
    <xdr:ext cx="189035" cy="161925"/>
    <xdr:sp macro="" textlink="">
      <xdr:nvSpPr>
        <xdr:cNvPr id="501" name="Rectangle 6">
          <a:extLst>
            <a:ext uri="{FF2B5EF4-FFF2-40B4-BE49-F238E27FC236}">
              <a16:creationId xmlns:a16="http://schemas.microsoft.com/office/drawing/2014/main" xmlns="" id="{00000000-0008-0000-0000-000055020000}"/>
            </a:ext>
          </a:extLst>
        </xdr:cNvPr>
        <xdr:cNvSpPr>
          <a:spLocks noChangeArrowheads="1"/>
        </xdr:cNvSpPr>
      </xdr:nvSpPr>
      <xdr:spPr bwMode="auto">
        <a:xfrm>
          <a:off x="0" y="1471231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1994</xdr:row>
      <xdr:rowOff>428625</xdr:rowOff>
    </xdr:from>
    <xdr:ext cx="189035" cy="314325"/>
    <xdr:sp macro="" textlink="">
      <xdr:nvSpPr>
        <xdr:cNvPr id="502" name="Rectangle 6">
          <a:extLst>
            <a:ext uri="{FF2B5EF4-FFF2-40B4-BE49-F238E27FC236}">
              <a16:creationId xmlns:a16="http://schemas.microsoft.com/office/drawing/2014/main" xmlns="" id="{00000000-0008-0000-0000-000056020000}"/>
            </a:ext>
          </a:extLst>
        </xdr:cNvPr>
        <xdr:cNvSpPr>
          <a:spLocks noChangeArrowheads="1"/>
        </xdr:cNvSpPr>
      </xdr:nvSpPr>
      <xdr:spPr bwMode="auto">
        <a:xfrm>
          <a:off x="0" y="14712315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1994</xdr:row>
      <xdr:rowOff>428625</xdr:rowOff>
    </xdr:from>
    <xdr:ext cx="189035" cy="161925"/>
    <xdr:sp macro="" textlink="">
      <xdr:nvSpPr>
        <xdr:cNvPr id="503" name="Rectangle 6">
          <a:extLst>
            <a:ext uri="{FF2B5EF4-FFF2-40B4-BE49-F238E27FC236}">
              <a16:creationId xmlns:a16="http://schemas.microsoft.com/office/drawing/2014/main" xmlns="" id="{00000000-0008-0000-0000-000057020000}"/>
            </a:ext>
          </a:extLst>
        </xdr:cNvPr>
        <xdr:cNvSpPr>
          <a:spLocks noChangeArrowheads="1"/>
        </xdr:cNvSpPr>
      </xdr:nvSpPr>
      <xdr:spPr bwMode="auto">
        <a:xfrm>
          <a:off x="0" y="1471231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1994</xdr:row>
      <xdr:rowOff>428625</xdr:rowOff>
    </xdr:from>
    <xdr:ext cx="189035" cy="161925"/>
    <xdr:sp macro="" textlink="">
      <xdr:nvSpPr>
        <xdr:cNvPr id="504" name="Rectangle 6">
          <a:extLst>
            <a:ext uri="{FF2B5EF4-FFF2-40B4-BE49-F238E27FC236}">
              <a16:creationId xmlns:a16="http://schemas.microsoft.com/office/drawing/2014/main" xmlns="" id="{00000000-0008-0000-0000-000058020000}"/>
            </a:ext>
          </a:extLst>
        </xdr:cNvPr>
        <xdr:cNvSpPr>
          <a:spLocks noChangeArrowheads="1"/>
        </xdr:cNvSpPr>
      </xdr:nvSpPr>
      <xdr:spPr bwMode="auto">
        <a:xfrm>
          <a:off x="0" y="1471231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1994</xdr:row>
      <xdr:rowOff>428625</xdr:rowOff>
    </xdr:from>
    <xdr:ext cx="189035" cy="85725"/>
    <xdr:sp macro="" textlink="">
      <xdr:nvSpPr>
        <xdr:cNvPr id="505" name="Rectangle 6">
          <a:extLst>
            <a:ext uri="{FF2B5EF4-FFF2-40B4-BE49-F238E27FC236}">
              <a16:creationId xmlns:a16="http://schemas.microsoft.com/office/drawing/2014/main" xmlns="" id="{00000000-0008-0000-0000-000059020000}"/>
            </a:ext>
          </a:extLst>
        </xdr:cNvPr>
        <xdr:cNvSpPr>
          <a:spLocks noChangeArrowheads="1"/>
        </xdr:cNvSpPr>
      </xdr:nvSpPr>
      <xdr:spPr bwMode="auto">
        <a:xfrm>
          <a:off x="0" y="147123150"/>
          <a:ext cx="18903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1994</xdr:row>
      <xdr:rowOff>428625</xdr:rowOff>
    </xdr:from>
    <xdr:ext cx="189035" cy="161925"/>
    <xdr:sp macro="" textlink="">
      <xdr:nvSpPr>
        <xdr:cNvPr id="506" name="Rectangle 6">
          <a:extLst>
            <a:ext uri="{FF2B5EF4-FFF2-40B4-BE49-F238E27FC236}">
              <a16:creationId xmlns:a16="http://schemas.microsoft.com/office/drawing/2014/main" xmlns="" id="{00000000-0008-0000-0000-00005A020000}"/>
            </a:ext>
          </a:extLst>
        </xdr:cNvPr>
        <xdr:cNvSpPr>
          <a:spLocks noChangeArrowheads="1"/>
        </xdr:cNvSpPr>
      </xdr:nvSpPr>
      <xdr:spPr bwMode="auto">
        <a:xfrm>
          <a:off x="0" y="1471231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1994</xdr:row>
      <xdr:rowOff>428625</xdr:rowOff>
    </xdr:from>
    <xdr:ext cx="189035" cy="314325"/>
    <xdr:sp macro="" textlink="">
      <xdr:nvSpPr>
        <xdr:cNvPr id="507" name="Rectangle 6">
          <a:extLst>
            <a:ext uri="{FF2B5EF4-FFF2-40B4-BE49-F238E27FC236}">
              <a16:creationId xmlns:a16="http://schemas.microsoft.com/office/drawing/2014/main" xmlns="" id="{00000000-0008-0000-0000-00005B020000}"/>
            </a:ext>
          </a:extLst>
        </xdr:cNvPr>
        <xdr:cNvSpPr>
          <a:spLocks noChangeArrowheads="1"/>
        </xdr:cNvSpPr>
      </xdr:nvSpPr>
      <xdr:spPr bwMode="auto">
        <a:xfrm>
          <a:off x="0" y="14712315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1994</xdr:row>
      <xdr:rowOff>428625</xdr:rowOff>
    </xdr:from>
    <xdr:ext cx="189035" cy="161925"/>
    <xdr:sp macro="" textlink="">
      <xdr:nvSpPr>
        <xdr:cNvPr id="508" name="Rectangle 6">
          <a:extLst>
            <a:ext uri="{FF2B5EF4-FFF2-40B4-BE49-F238E27FC236}">
              <a16:creationId xmlns:a16="http://schemas.microsoft.com/office/drawing/2014/main" xmlns="" id="{00000000-0008-0000-0000-00005C020000}"/>
            </a:ext>
          </a:extLst>
        </xdr:cNvPr>
        <xdr:cNvSpPr>
          <a:spLocks noChangeArrowheads="1"/>
        </xdr:cNvSpPr>
      </xdr:nvSpPr>
      <xdr:spPr bwMode="auto">
        <a:xfrm>
          <a:off x="0" y="1471231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1994</xdr:row>
      <xdr:rowOff>428625</xdr:rowOff>
    </xdr:from>
    <xdr:ext cx="189035" cy="161925"/>
    <xdr:sp macro="" textlink="">
      <xdr:nvSpPr>
        <xdr:cNvPr id="509" name="Rectangle 6">
          <a:extLst>
            <a:ext uri="{FF2B5EF4-FFF2-40B4-BE49-F238E27FC236}">
              <a16:creationId xmlns:a16="http://schemas.microsoft.com/office/drawing/2014/main" xmlns="" id="{00000000-0008-0000-0000-00005D020000}"/>
            </a:ext>
          </a:extLst>
        </xdr:cNvPr>
        <xdr:cNvSpPr>
          <a:spLocks noChangeArrowheads="1"/>
        </xdr:cNvSpPr>
      </xdr:nvSpPr>
      <xdr:spPr bwMode="auto">
        <a:xfrm>
          <a:off x="0" y="1471231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1994</xdr:row>
      <xdr:rowOff>428625</xdr:rowOff>
    </xdr:from>
    <xdr:ext cx="189035" cy="161925"/>
    <xdr:sp macro="" textlink="">
      <xdr:nvSpPr>
        <xdr:cNvPr id="510" name="Rectangle 6">
          <a:extLst>
            <a:ext uri="{FF2B5EF4-FFF2-40B4-BE49-F238E27FC236}">
              <a16:creationId xmlns:a16="http://schemas.microsoft.com/office/drawing/2014/main" xmlns="" id="{00000000-0008-0000-0000-00005E020000}"/>
            </a:ext>
          </a:extLst>
        </xdr:cNvPr>
        <xdr:cNvSpPr>
          <a:spLocks noChangeArrowheads="1"/>
        </xdr:cNvSpPr>
      </xdr:nvSpPr>
      <xdr:spPr bwMode="auto">
        <a:xfrm>
          <a:off x="0" y="1471231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1994</xdr:row>
      <xdr:rowOff>428625</xdr:rowOff>
    </xdr:from>
    <xdr:ext cx="189035" cy="161925"/>
    <xdr:sp macro="" textlink="">
      <xdr:nvSpPr>
        <xdr:cNvPr id="511" name="Rectangle 6">
          <a:extLst>
            <a:ext uri="{FF2B5EF4-FFF2-40B4-BE49-F238E27FC236}">
              <a16:creationId xmlns:a16="http://schemas.microsoft.com/office/drawing/2014/main" xmlns="" id="{00000000-0008-0000-0000-00005F020000}"/>
            </a:ext>
          </a:extLst>
        </xdr:cNvPr>
        <xdr:cNvSpPr>
          <a:spLocks noChangeArrowheads="1"/>
        </xdr:cNvSpPr>
      </xdr:nvSpPr>
      <xdr:spPr bwMode="auto">
        <a:xfrm>
          <a:off x="0" y="1471231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1994</xdr:row>
      <xdr:rowOff>428625</xdr:rowOff>
    </xdr:from>
    <xdr:ext cx="189035" cy="161925"/>
    <xdr:sp macro="" textlink="">
      <xdr:nvSpPr>
        <xdr:cNvPr id="512" name="Rectangle 6">
          <a:extLst>
            <a:ext uri="{FF2B5EF4-FFF2-40B4-BE49-F238E27FC236}">
              <a16:creationId xmlns:a16="http://schemas.microsoft.com/office/drawing/2014/main" xmlns="" id="{00000000-0008-0000-0000-000060020000}"/>
            </a:ext>
          </a:extLst>
        </xdr:cNvPr>
        <xdr:cNvSpPr>
          <a:spLocks noChangeArrowheads="1"/>
        </xdr:cNvSpPr>
      </xdr:nvSpPr>
      <xdr:spPr bwMode="auto">
        <a:xfrm>
          <a:off x="0" y="1471231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1994</xdr:row>
      <xdr:rowOff>428625</xdr:rowOff>
    </xdr:from>
    <xdr:ext cx="189035" cy="314325"/>
    <xdr:sp macro="" textlink="">
      <xdr:nvSpPr>
        <xdr:cNvPr id="513" name="Rectangle 6">
          <a:extLst>
            <a:ext uri="{FF2B5EF4-FFF2-40B4-BE49-F238E27FC236}">
              <a16:creationId xmlns:a16="http://schemas.microsoft.com/office/drawing/2014/main" xmlns="" id="{00000000-0008-0000-0000-000061020000}"/>
            </a:ext>
          </a:extLst>
        </xdr:cNvPr>
        <xdr:cNvSpPr>
          <a:spLocks noChangeArrowheads="1"/>
        </xdr:cNvSpPr>
      </xdr:nvSpPr>
      <xdr:spPr bwMode="auto">
        <a:xfrm>
          <a:off x="0" y="14712315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1994</xdr:row>
      <xdr:rowOff>428625</xdr:rowOff>
    </xdr:from>
    <xdr:ext cx="189035" cy="161925"/>
    <xdr:sp macro="" textlink="">
      <xdr:nvSpPr>
        <xdr:cNvPr id="514" name="Rectangle 6">
          <a:extLst>
            <a:ext uri="{FF2B5EF4-FFF2-40B4-BE49-F238E27FC236}">
              <a16:creationId xmlns:a16="http://schemas.microsoft.com/office/drawing/2014/main" xmlns="" id="{00000000-0008-0000-0000-000062020000}"/>
            </a:ext>
          </a:extLst>
        </xdr:cNvPr>
        <xdr:cNvSpPr>
          <a:spLocks noChangeArrowheads="1"/>
        </xdr:cNvSpPr>
      </xdr:nvSpPr>
      <xdr:spPr bwMode="auto">
        <a:xfrm>
          <a:off x="0" y="1471231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1994</xdr:row>
      <xdr:rowOff>428625</xdr:rowOff>
    </xdr:from>
    <xdr:ext cx="189035" cy="161925"/>
    <xdr:sp macro="" textlink="">
      <xdr:nvSpPr>
        <xdr:cNvPr id="515" name="Rectangle 6">
          <a:extLst>
            <a:ext uri="{FF2B5EF4-FFF2-40B4-BE49-F238E27FC236}">
              <a16:creationId xmlns:a16="http://schemas.microsoft.com/office/drawing/2014/main" xmlns="" id="{00000000-0008-0000-0000-000063020000}"/>
            </a:ext>
          </a:extLst>
        </xdr:cNvPr>
        <xdr:cNvSpPr>
          <a:spLocks noChangeArrowheads="1"/>
        </xdr:cNvSpPr>
      </xdr:nvSpPr>
      <xdr:spPr bwMode="auto">
        <a:xfrm>
          <a:off x="0" y="1471231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1994</xdr:row>
      <xdr:rowOff>428625</xdr:rowOff>
    </xdr:from>
    <xdr:ext cx="189035" cy="161925"/>
    <xdr:sp macro="" textlink="">
      <xdr:nvSpPr>
        <xdr:cNvPr id="516" name="Rectangle 6">
          <a:extLst>
            <a:ext uri="{FF2B5EF4-FFF2-40B4-BE49-F238E27FC236}">
              <a16:creationId xmlns:a16="http://schemas.microsoft.com/office/drawing/2014/main" xmlns="" id="{00000000-0008-0000-0000-000064020000}"/>
            </a:ext>
          </a:extLst>
        </xdr:cNvPr>
        <xdr:cNvSpPr>
          <a:spLocks noChangeArrowheads="1"/>
        </xdr:cNvSpPr>
      </xdr:nvSpPr>
      <xdr:spPr bwMode="auto">
        <a:xfrm>
          <a:off x="0" y="1471231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1994</xdr:row>
      <xdr:rowOff>428625</xdr:rowOff>
    </xdr:from>
    <xdr:ext cx="189035" cy="314325"/>
    <xdr:sp macro="" textlink="">
      <xdr:nvSpPr>
        <xdr:cNvPr id="517" name="Rectangle 6">
          <a:extLst>
            <a:ext uri="{FF2B5EF4-FFF2-40B4-BE49-F238E27FC236}">
              <a16:creationId xmlns:a16="http://schemas.microsoft.com/office/drawing/2014/main" xmlns="" id="{00000000-0008-0000-0000-000065020000}"/>
            </a:ext>
          </a:extLst>
        </xdr:cNvPr>
        <xdr:cNvSpPr>
          <a:spLocks noChangeArrowheads="1"/>
        </xdr:cNvSpPr>
      </xdr:nvSpPr>
      <xdr:spPr bwMode="auto">
        <a:xfrm>
          <a:off x="0" y="14712315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1994</xdr:row>
      <xdr:rowOff>428625</xdr:rowOff>
    </xdr:from>
    <xdr:ext cx="189035" cy="161925"/>
    <xdr:sp macro="" textlink="">
      <xdr:nvSpPr>
        <xdr:cNvPr id="518" name="Rectangle 6">
          <a:extLst>
            <a:ext uri="{FF2B5EF4-FFF2-40B4-BE49-F238E27FC236}">
              <a16:creationId xmlns:a16="http://schemas.microsoft.com/office/drawing/2014/main" xmlns="" id="{00000000-0008-0000-0000-000066020000}"/>
            </a:ext>
          </a:extLst>
        </xdr:cNvPr>
        <xdr:cNvSpPr>
          <a:spLocks noChangeArrowheads="1"/>
        </xdr:cNvSpPr>
      </xdr:nvSpPr>
      <xdr:spPr bwMode="auto">
        <a:xfrm>
          <a:off x="0" y="1471231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1994</xdr:row>
      <xdr:rowOff>428625</xdr:rowOff>
    </xdr:from>
    <xdr:ext cx="189035" cy="161925"/>
    <xdr:sp macro="" textlink="">
      <xdr:nvSpPr>
        <xdr:cNvPr id="519" name="Rectangle 6">
          <a:extLst>
            <a:ext uri="{FF2B5EF4-FFF2-40B4-BE49-F238E27FC236}">
              <a16:creationId xmlns:a16="http://schemas.microsoft.com/office/drawing/2014/main" xmlns="" id="{00000000-0008-0000-0000-000067020000}"/>
            </a:ext>
          </a:extLst>
        </xdr:cNvPr>
        <xdr:cNvSpPr>
          <a:spLocks noChangeArrowheads="1"/>
        </xdr:cNvSpPr>
      </xdr:nvSpPr>
      <xdr:spPr bwMode="auto">
        <a:xfrm>
          <a:off x="0" y="1471231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1994</xdr:row>
      <xdr:rowOff>428625</xdr:rowOff>
    </xdr:from>
    <xdr:ext cx="189035" cy="161925"/>
    <xdr:sp macro="" textlink="">
      <xdr:nvSpPr>
        <xdr:cNvPr id="520" name="Rectangle 6">
          <a:extLst>
            <a:ext uri="{FF2B5EF4-FFF2-40B4-BE49-F238E27FC236}">
              <a16:creationId xmlns:a16="http://schemas.microsoft.com/office/drawing/2014/main" xmlns="" id="{00000000-0008-0000-0000-000068020000}"/>
            </a:ext>
          </a:extLst>
        </xdr:cNvPr>
        <xdr:cNvSpPr>
          <a:spLocks noChangeArrowheads="1"/>
        </xdr:cNvSpPr>
      </xdr:nvSpPr>
      <xdr:spPr bwMode="auto">
        <a:xfrm>
          <a:off x="0" y="1471231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1994</xdr:row>
      <xdr:rowOff>428625</xdr:rowOff>
    </xdr:from>
    <xdr:ext cx="189035" cy="161925"/>
    <xdr:sp macro="" textlink="">
      <xdr:nvSpPr>
        <xdr:cNvPr id="521" name="Rectangle 6">
          <a:extLst>
            <a:ext uri="{FF2B5EF4-FFF2-40B4-BE49-F238E27FC236}">
              <a16:creationId xmlns:a16="http://schemas.microsoft.com/office/drawing/2014/main" xmlns="" id="{00000000-0008-0000-0000-000069020000}"/>
            </a:ext>
          </a:extLst>
        </xdr:cNvPr>
        <xdr:cNvSpPr>
          <a:spLocks noChangeArrowheads="1"/>
        </xdr:cNvSpPr>
      </xdr:nvSpPr>
      <xdr:spPr bwMode="auto">
        <a:xfrm>
          <a:off x="0" y="1471231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1994</xdr:row>
      <xdr:rowOff>428625</xdr:rowOff>
    </xdr:from>
    <xdr:ext cx="189035" cy="85725"/>
    <xdr:sp macro="" textlink="">
      <xdr:nvSpPr>
        <xdr:cNvPr id="522" name="Rectangle 6">
          <a:extLst>
            <a:ext uri="{FF2B5EF4-FFF2-40B4-BE49-F238E27FC236}">
              <a16:creationId xmlns:a16="http://schemas.microsoft.com/office/drawing/2014/main" xmlns="" id="{00000000-0008-0000-0000-00006A020000}"/>
            </a:ext>
          </a:extLst>
        </xdr:cNvPr>
        <xdr:cNvSpPr>
          <a:spLocks noChangeArrowheads="1"/>
        </xdr:cNvSpPr>
      </xdr:nvSpPr>
      <xdr:spPr bwMode="auto">
        <a:xfrm>
          <a:off x="0" y="147123150"/>
          <a:ext cx="18903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1994</xdr:row>
      <xdr:rowOff>428625</xdr:rowOff>
    </xdr:from>
    <xdr:ext cx="189035" cy="161925"/>
    <xdr:sp macro="" textlink="">
      <xdr:nvSpPr>
        <xdr:cNvPr id="523" name="Rectangle 6">
          <a:extLst>
            <a:ext uri="{FF2B5EF4-FFF2-40B4-BE49-F238E27FC236}">
              <a16:creationId xmlns:a16="http://schemas.microsoft.com/office/drawing/2014/main" xmlns="" id="{00000000-0008-0000-0000-00006B020000}"/>
            </a:ext>
          </a:extLst>
        </xdr:cNvPr>
        <xdr:cNvSpPr>
          <a:spLocks noChangeArrowheads="1"/>
        </xdr:cNvSpPr>
      </xdr:nvSpPr>
      <xdr:spPr bwMode="auto">
        <a:xfrm>
          <a:off x="0" y="1471231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1994</xdr:row>
      <xdr:rowOff>428625</xdr:rowOff>
    </xdr:from>
    <xdr:ext cx="189035" cy="314325"/>
    <xdr:sp macro="" textlink="">
      <xdr:nvSpPr>
        <xdr:cNvPr id="524" name="Rectangle 6">
          <a:extLst>
            <a:ext uri="{FF2B5EF4-FFF2-40B4-BE49-F238E27FC236}">
              <a16:creationId xmlns:a16="http://schemas.microsoft.com/office/drawing/2014/main" xmlns="" id="{00000000-0008-0000-0000-00006C020000}"/>
            </a:ext>
          </a:extLst>
        </xdr:cNvPr>
        <xdr:cNvSpPr>
          <a:spLocks noChangeArrowheads="1"/>
        </xdr:cNvSpPr>
      </xdr:nvSpPr>
      <xdr:spPr bwMode="auto">
        <a:xfrm>
          <a:off x="0" y="14712315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1994</xdr:row>
      <xdr:rowOff>428625</xdr:rowOff>
    </xdr:from>
    <xdr:ext cx="189035" cy="161925"/>
    <xdr:sp macro="" textlink="">
      <xdr:nvSpPr>
        <xdr:cNvPr id="525" name="Rectangle 6">
          <a:extLst>
            <a:ext uri="{FF2B5EF4-FFF2-40B4-BE49-F238E27FC236}">
              <a16:creationId xmlns:a16="http://schemas.microsoft.com/office/drawing/2014/main" xmlns="" id="{00000000-0008-0000-0000-00006D020000}"/>
            </a:ext>
          </a:extLst>
        </xdr:cNvPr>
        <xdr:cNvSpPr>
          <a:spLocks noChangeArrowheads="1"/>
        </xdr:cNvSpPr>
      </xdr:nvSpPr>
      <xdr:spPr bwMode="auto">
        <a:xfrm>
          <a:off x="0" y="1471231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1994</xdr:row>
      <xdr:rowOff>428625</xdr:rowOff>
    </xdr:from>
    <xdr:ext cx="189035" cy="161925"/>
    <xdr:sp macro="" textlink="">
      <xdr:nvSpPr>
        <xdr:cNvPr id="526" name="Rectangle 6">
          <a:extLst>
            <a:ext uri="{FF2B5EF4-FFF2-40B4-BE49-F238E27FC236}">
              <a16:creationId xmlns:a16="http://schemas.microsoft.com/office/drawing/2014/main" xmlns="" id="{00000000-0008-0000-0000-00006E020000}"/>
            </a:ext>
          </a:extLst>
        </xdr:cNvPr>
        <xdr:cNvSpPr>
          <a:spLocks noChangeArrowheads="1"/>
        </xdr:cNvSpPr>
      </xdr:nvSpPr>
      <xdr:spPr bwMode="auto">
        <a:xfrm>
          <a:off x="0" y="1471231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1994</xdr:row>
      <xdr:rowOff>428625</xdr:rowOff>
    </xdr:from>
    <xdr:ext cx="189035" cy="85725"/>
    <xdr:sp macro="" textlink="">
      <xdr:nvSpPr>
        <xdr:cNvPr id="527" name="Rectangle 6">
          <a:extLst>
            <a:ext uri="{FF2B5EF4-FFF2-40B4-BE49-F238E27FC236}">
              <a16:creationId xmlns:a16="http://schemas.microsoft.com/office/drawing/2014/main" xmlns="" id="{00000000-0008-0000-0000-00006F020000}"/>
            </a:ext>
          </a:extLst>
        </xdr:cNvPr>
        <xdr:cNvSpPr>
          <a:spLocks noChangeArrowheads="1"/>
        </xdr:cNvSpPr>
      </xdr:nvSpPr>
      <xdr:spPr bwMode="auto">
        <a:xfrm>
          <a:off x="0" y="147123150"/>
          <a:ext cx="18903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1994</xdr:row>
      <xdr:rowOff>428625</xdr:rowOff>
    </xdr:from>
    <xdr:ext cx="189035" cy="161925"/>
    <xdr:sp macro="" textlink="">
      <xdr:nvSpPr>
        <xdr:cNvPr id="528" name="Rectangle 6">
          <a:extLst>
            <a:ext uri="{FF2B5EF4-FFF2-40B4-BE49-F238E27FC236}">
              <a16:creationId xmlns:a16="http://schemas.microsoft.com/office/drawing/2014/main" xmlns="" id="{00000000-0008-0000-0000-000070020000}"/>
            </a:ext>
          </a:extLst>
        </xdr:cNvPr>
        <xdr:cNvSpPr>
          <a:spLocks noChangeArrowheads="1"/>
        </xdr:cNvSpPr>
      </xdr:nvSpPr>
      <xdr:spPr bwMode="auto">
        <a:xfrm>
          <a:off x="0" y="1471231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1994</xdr:row>
      <xdr:rowOff>428625</xdr:rowOff>
    </xdr:from>
    <xdr:ext cx="189035" cy="314325"/>
    <xdr:sp macro="" textlink="">
      <xdr:nvSpPr>
        <xdr:cNvPr id="529" name="Rectangle 6">
          <a:extLst>
            <a:ext uri="{FF2B5EF4-FFF2-40B4-BE49-F238E27FC236}">
              <a16:creationId xmlns:a16="http://schemas.microsoft.com/office/drawing/2014/main" xmlns="" id="{00000000-0008-0000-0000-000071020000}"/>
            </a:ext>
          </a:extLst>
        </xdr:cNvPr>
        <xdr:cNvSpPr>
          <a:spLocks noChangeArrowheads="1"/>
        </xdr:cNvSpPr>
      </xdr:nvSpPr>
      <xdr:spPr bwMode="auto">
        <a:xfrm>
          <a:off x="0" y="14712315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1994</xdr:row>
      <xdr:rowOff>428625</xdr:rowOff>
    </xdr:from>
    <xdr:ext cx="189035" cy="161925"/>
    <xdr:sp macro="" textlink="">
      <xdr:nvSpPr>
        <xdr:cNvPr id="530" name="Rectangle 6">
          <a:extLst>
            <a:ext uri="{FF2B5EF4-FFF2-40B4-BE49-F238E27FC236}">
              <a16:creationId xmlns:a16="http://schemas.microsoft.com/office/drawing/2014/main" xmlns="" id="{00000000-0008-0000-0000-000072020000}"/>
            </a:ext>
          </a:extLst>
        </xdr:cNvPr>
        <xdr:cNvSpPr>
          <a:spLocks noChangeArrowheads="1"/>
        </xdr:cNvSpPr>
      </xdr:nvSpPr>
      <xdr:spPr bwMode="auto">
        <a:xfrm>
          <a:off x="0" y="1471231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1994</xdr:row>
      <xdr:rowOff>428625</xdr:rowOff>
    </xdr:from>
    <xdr:ext cx="189035" cy="161925"/>
    <xdr:sp macro="" textlink="">
      <xdr:nvSpPr>
        <xdr:cNvPr id="531" name="Rectangle 6">
          <a:extLst>
            <a:ext uri="{FF2B5EF4-FFF2-40B4-BE49-F238E27FC236}">
              <a16:creationId xmlns:a16="http://schemas.microsoft.com/office/drawing/2014/main" xmlns="" id="{00000000-0008-0000-0000-000073020000}"/>
            </a:ext>
          </a:extLst>
        </xdr:cNvPr>
        <xdr:cNvSpPr>
          <a:spLocks noChangeArrowheads="1"/>
        </xdr:cNvSpPr>
      </xdr:nvSpPr>
      <xdr:spPr bwMode="auto">
        <a:xfrm>
          <a:off x="0" y="1471231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1994</xdr:row>
      <xdr:rowOff>428625</xdr:rowOff>
    </xdr:from>
    <xdr:ext cx="189035" cy="161925"/>
    <xdr:sp macro="" textlink="">
      <xdr:nvSpPr>
        <xdr:cNvPr id="532" name="Rectangle 6">
          <a:extLst>
            <a:ext uri="{FF2B5EF4-FFF2-40B4-BE49-F238E27FC236}">
              <a16:creationId xmlns:a16="http://schemas.microsoft.com/office/drawing/2014/main" xmlns="" id="{00000000-0008-0000-0000-000074020000}"/>
            </a:ext>
          </a:extLst>
        </xdr:cNvPr>
        <xdr:cNvSpPr>
          <a:spLocks noChangeArrowheads="1"/>
        </xdr:cNvSpPr>
      </xdr:nvSpPr>
      <xdr:spPr bwMode="auto">
        <a:xfrm>
          <a:off x="0" y="1471231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1994</xdr:row>
      <xdr:rowOff>428625</xdr:rowOff>
    </xdr:from>
    <xdr:ext cx="189035" cy="161925"/>
    <xdr:sp macro="" textlink="">
      <xdr:nvSpPr>
        <xdr:cNvPr id="533" name="Rectangle 6">
          <a:extLst>
            <a:ext uri="{FF2B5EF4-FFF2-40B4-BE49-F238E27FC236}">
              <a16:creationId xmlns:a16="http://schemas.microsoft.com/office/drawing/2014/main" xmlns="" id="{00000000-0008-0000-0000-000075020000}"/>
            </a:ext>
          </a:extLst>
        </xdr:cNvPr>
        <xdr:cNvSpPr>
          <a:spLocks noChangeArrowheads="1"/>
        </xdr:cNvSpPr>
      </xdr:nvSpPr>
      <xdr:spPr bwMode="auto">
        <a:xfrm>
          <a:off x="0" y="1471231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1994</xdr:row>
      <xdr:rowOff>428625</xdr:rowOff>
    </xdr:from>
    <xdr:ext cx="189035" cy="161925"/>
    <xdr:sp macro="" textlink="">
      <xdr:nvSpPr>
        <xdr:cNvPr id="534" name="Rectangle 6">
          <a:extLst>
            <a:ext uri="{FF2B5EF4-FFF2-40B4-BE49-F238E27FC236}">
              <a16:creationId xmlns:a16="http://schemas.microsoft.com/office/drawing/2014/main" xmlns="" id="{00000000-0008-0000-0000-000076020000}"/>
            </a:ext>
          </a:extLst>
        </xdr:cNvPr>
        <xdr:cNvSpPr>
          <a:spLocks noChangeArrowheads="1"/>
        </xdr:cNvSpPr>
      </xdr:nvSpPr>
      <xdr:spPr bwMode="auto">
        <a:xfrm>
          <a:off x="0" y="1471231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1994</xdr:row>
      <xdr:rowOff>428625</xdr:rowOff>
    </xdr:from>
    <xdr:ext cx="189035" cy="314325"/>
    <xdr:sp macro="" textlink="">
      <xdr:nvSpPr>
        <xdr:cNvPr id="535" name="Rectangle 6">
          <a:extLst>
            <a:ext uri="{FF2B5EF4-FFF2-40B4-BE49-F238E27FC236}">
              <a16:creationId xmlns:a16="http://schemas.microsoft.com/office/drawing/2014/main" xmlns="" id="{00000000-0008-0000-0000-000077020000}"/>
            </a:ext>
          </a:extLst>
        </xdr:cNvPr>
        <xdr:cNvSpPr>
          <a:spLocks noChangeArrowheads="1"/>
        </xdr:cNvSpPr>
      </xdr:nvSpPr>
      <xdr:spPr bwMode="auto">
        <a:xfrm>
          <a:off x="0" y="14712315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1994</xdr:row>
      <xdr:rowOff>428625</xdr:rowOff>
    </xdr:from>
    <xdr:ext cx="189035" cy="161925"/>
    <xdr:sp macro="" textlink="">
      <xdr:nvSpPr>
        <xdr:cNvPr id="536" name="Rectangle 6">
          <a:extLst>
            <a:ext uri="{FF2B5EF4-FFF2-40B4-BE49-F238E27FC236}">
              <a16:creationId xmlns:a16="http://schemas.microsoft.com/office/drawing/2014/main" xmlns="" id="{00000000-0008-0000-0000-000078020000}"/>
            </a:ext>
          </a:extLst>
        </xdr:cNvPr>
        <xdr:cNvSpPr>
          <a:spLocks noChangeArrowheads="1"/>
        </xdr:cNvSpPr>
      </xdr:nvSpPr>
      <xdr:spPr bwMode="auto">
        <a:xfrm>
          <a:off x="0" y="1471231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1994</xdr:row>
      <xdr:rowOff>428625</xdr:rowOff>
    </xdr:from>
    <xdr:ext cx="189035" cy="161925"/>
    <xdr:sp macro="" textlink="">
      <xdr:nvSpPr>
        <xdr:cNvPr id="537" name="Rectangle 6">
          <a:extLst>
            <a:ext uri="{FF2B5EF4-FFF2-40B4-BE49-F238E27FC236}">
              <a16:creationId xmlns:a16="http://schemas.microsoft.com/office/drawing/2014/main" xmlns="" id="{00000000-0008-0000-0000-000079020000}"/>
            </a:ext>
          </a:extLst>
        </xdr:cNvPr>
        <xdr:cNvSpPr>
          <a:spLocks noChangeArrowheads="1"/>
        </xdr:cNvSpPr>
      </xdr:nvSpPr>
      <xdr:spPr bwMode="auto">
        <a:xfrm>
          <a:off x="0" y="1471231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1994</xdr:row>
      <xdr:rowOff>428625</xdr:rowOff>
    </xdr:from>
    <xdr:ext cx="189035" cy="161925"/>
    <xdr:sp macro="" textlink="">
      <xdr:nvSpPr>
        <xdr:cNvPr id="538" name="Rectangle 6">
          <a:extLst>
            <a:ext uri="{FF2B5EF4-FFF2-40B4-BE49-F238E27FC236}">
              <a16:creationId xmlns:a16="http://schemas.microsoft.com/office/drawing/2014/main" xmlns="" id="{00000000-0008-0000-0000-00007A020000}"/>
            </a:ext>
          </a:extLst>
        </xdr:cNvPr>
        <xdr:cNvSpPr>
          <a:spLocks noChangeArrowheads="1"/>
        </xdr:cNvSpPr>
      </xdr:nvSpPr>
      <xdr:spPr bwMode="auto">
        <a:xfrm>
          <a:off x="0" y="1471231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1994</xdr:row>
      <xdr:rowOff>428625</xdr:rowOff>
    </xdr:from>
    <xdr:ext cx="189035" cy="314325"/>
    <xdr:sp macro="" textlink="">
      <xdr:nvSpPr>
        <xdr:cNvPr id="539" name="Rectangle 6">
          <a:extLst>
            <a:ext uri="{FF2B5EF4-FFF2-40B4-BE49-F238E27FC236}">
              <a16:creationId xmlns:a16="http://schemas.microsoft.com/office/drawing/2014/main" xmlns="" id="{00000000-0008-0000-0000-00007B020000}"/>
            </a:ext>
          </a:extLst>
        </xdr:cNvPr>
        <xdr:cNvSpPr>
          <a:spLocks noChangeArrowheads="1"/>
        </xdr:cNvSpPr>
      </xdr:nvSpPr>
      <xdr:spPr bwMode="auto">
        <a:xfrm>
          <a:off x="0" y="14712315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1994</xdr:row>
      <xdr:rowOff>428625</xdr:rowOff>
    </xdr:from>
    <xdr:ext cx="189035" cy="161925"/>
    <xdr:sp macro="" textlink="">
      <xdr:nvSpPr>
        <xdr:cNvPr id="540" name="Rectangle 6">
          <a:extLst>
            <a:ext uri="{FF2B5EF4-FFF2-40B4-BE49-F238E27FC236}">
              <a16:creationId xmlns:a16="http://schemas.microsoft.com/office/drawing/2014/main" xmlns="" id="{00000000-0008-0000-0000-00007C020000}"/>
            </a:ext>
          </a:extLst>
        </xdr:cNvPr>
        <xdr:cNvSpPr>
          <a:spLocks noChangeArrowheads="1"/>
        </xdr:cNvSpPr>
      </xdr:nvSpPr>
      <xdr:spPr bwMode="auto">
        <a:xfrm>
          <a:off x="0" y="1471231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1994</xdr:row>
      <xdr:rowOff>428625</xdr:rowOff>
    </xdr:from>
    <xdr:ext cx="189035" cy="161925"/>
    <xdr:sp macro="" textlink="">
      <xdr:nvSpPr>
        <xdr:cNvPr id="541" name="Rectangle 6">
          <a:extLst>
            <a:ext uri="{FF2B5EF4-FFF2-40B4-BE49-F238E27FC236}">
              <a16:creationId xmlns:a16="http://schemas.microsoft.com/office/drawing/2014/main" xmlns="" id="{00000000-0008-0000-0000-00007D020000}"/>
            </a:ext>
          </a:extLst>
        </xdr:cNvPr>
        <xdr:cNvSpPr>
          <a:spLocks noChangeArrowheads="1"/>
        </xdr:cNvSpPr>
      </xdr:nvSpPr>
      <xdr:spPr bwMode="auto">
        <a:xfrm>
          <a:off x="0" y="1471231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2890"/>
  <sheetViews>
    <sheetView tabSelected="1" topLeftCell="A2829" workbookViewId="0">
      <selection activeCell="P2798" sqref="P2798:P2799"/>
    </sheetView>
  </sheetViews>
  <sheetFormatPr defaultRowHeight="12.75"/>
  <cols>
    <col min="1" max="1" width="9.42578125" style="273" customWidth="1"/>
    <col min="2" max="2" width="12.42578125" style="273" customWidth="1"/>
    <col min="3" max="3" width="46.28515625" style="179" customWidth="1"/>
    <col min="4" max="4" width="4.5703125" style="273" customWidth="1"/>
    <col min="5" max="5" width="8.5703125" style="273" customWidth="1"/>
    <col min="6" max="6" width="8.140625" style="273" customWidth="1"/>
    <col min="7" max="7" width="13.28515625" style="273" bestFit="1" customWidth="1"/>
    <col min="8" max="9" width="5.5703125" style="273" customWidth="1"/>
    <col min="10" max="10" width="5.28515625" style="140" customWidth="1"/>
    <col min="11" max="11" width="11.28515625" style="140" customWidth="1"/>
    <col min="12" max="12" width="6.140625" style="140" customWidth="1"/>
    <col min="13" max="13" width="11" style="273" customWidth="1"/>
    <col min="14" max="14" width="6.140625" style="205" customWidth="1"/>
    <col min="15" max="15" width="11.140625" style="205" customWidth="1"/>
    <col min="16" max="16" width="10.7109375" style="205" customWidth="1"/>
    <col min="17" max="16384" width="9.140625" style="138"/>
  </cols>
  <sheetData>
    <row r="1" spans="1:16" ht="14.25" customHeight="1">
      <c r="A1" s="299" t="s">
        <v>3220</v>
      </c>
      <c r="B1" s="299"/>
      <c r="C1" s="299"/>
      <c r="D1" s="299"/>
      <c r="E1" s="299"/>
      <c r="F1" s="299"/>
      <c r="G1" s="299"/>
      <c r="H1" s="299"/>
      <c r="I1" s="299"/>
      <c r="J1" s="299"/>
      <c r="K1" s="299"/>
      <c r="L1" s="299"/>
      <c r="M1" s="299"/>
      <c r="N1" s="299"/>
      <c r="O1" s="129"/>
      <c r="P1" s="129"/>
    </row>
    <row r="2" spans="1:16" ht="14.25" customHeight="1">
      <c r="A2" s="129" t="s">
        <v>265</v>
      </c>
      <c r="B2" s="129"/>
      <c r="C2" s="129" t="s">
        <v>266</v>
      </c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</row>
    <row r="3" spans="1:16" ht="13.5" customHeight="1">
      <c r="A3" s="129" t="s">
        <v>267</v>
      </c>
      <c r="B3" s="129"/>
      <c r="C3" s="129" t="s">
        <v>268</v>
      </c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29"/>
    </row>
    <row r="4" spans="1:16" ht="10.5" customHeight="1">
      <c r="A4" s="139" t="s">
        <v>269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</row>
    <row r="5" spans="1:16" s="140" customFormat="1" ht="15.75" customHeight="1">
      <c r="A5" s="123" t="s">
        <v>270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123"/>
      <c r="P5" s="123"/>
    </row>
    <row r="6" spans="1:16" ht="10.5" customHeight="1">
      <c r="A6" s="299" t="s">
        <v>271</v>
      </c>
      <c r="B6" s="299"/>
      <c r="C6" s="299"/>
      <c r="D6" s="299"/>
      <c r="E6" s="299"/>
      <c r="F6" s="299"/>
      <c r="G6" s="299"/>
      <c r="H6" s="299"/>
      <c r="I6" s="299"/>
      <c r="J6" s="299"/>
      <c r="K6" s="299"/>
      <c r="L6" s="299"/>
      <c r="M6" s="299"/>
      <c r="N6" s="299"/>
      <c r="O6" s="129"/>
      <c r="P6" s="129"/>
    </row>
    <row r="7" spans="1:16" ht="12.75" customHeight="1">
      <c r="A7" s="321" t="s">
        <v>272</v>
      </c>
      <c r="B7" s="321" t="s">
        <v>273</v>
      </c>
      <c r="C7" s="318" t="s">
        <v>274</v>
      </c>
      <c r="D7" s="336" t="s">
        <v>13</v>
      </c>
      <c r="E7" s="336" t="s">
        <v>275</v>
      </c>
      <c r="F7" s="337" t="s">
        <v>276</v>
      </c>
      <c r="G7" s="338"/>
      <c r="H7" s="337" t="s">
        <v>277</v>
      </c>
      <c r="I7" s="338"/>
      <c r="J7" s="17" t="s">
        <v>278</v>
      </c>
      <c r="K7" s="17"/>
      <c r="L7" s="343" t="s">
        <v>18</v>
      </c>
      <c r="M7" s="344"/>
      <c r="N7" s="310" t="s">
        <v>238</v>
      </c>
      <c r="O7" s="311"/>
      <c r="P7" s="318" t="s">
        <v>279</v>
      </c>
    </row>
    <row r="8" spans="1:16" s="140" customFormat="1" ht="33.75" customHeight="1">
      <c r="A8" s="322"/>
      <c r="B8" s="322"/>
      <c r="C8" s="319"/>
      <c r="D8" s="336"/>
      <c r="E8" s="336"/>
      <c r="F8" s="128" t="s">
        <v>21</v>
      </c>
      <c r="G8" s="125" t="s">
        <v>23</v>
      </c>
      <c r="H8" s="128" t="s">
        <v>21</v>
      </c>
      <c r="I8" s="125" t="s">
        <v>23</v>
      </c>
      <c r="J8" s="128" t="s">
        <v>21</v>
      </c>
      <c r="K8" s="125" t="s">
        <v>23</v>
      </c>
      <c r="L8" s="128" t="s">
        <v>21</v>
      </c>
      <c r="M8" s="125" t="s">
        <v>23</v>
      </c>
      <c r="N8" s="128" t="s">
        <v>21</v>
      </c>
      <c r="O8" s="125" t="s">
        <v>23</v>
      </c>
      <c r="P8" s="319"/>
    </row>
    <row r="9" spans="1:16" s="140" customFormat="1">
      <c r="A9" s="27"/>
      <c r="B9" s="141"/>
      <c r="C9" s="6" t="s">
        <v>280</v>
      </c>
      <c r="D9" s="128"/>
      <c r="E9" s="142"/>
      <c r="F9" s="27"/>
      <c r="G9" s="127"/>
      <c r="H9" s="27"/>
      <c r="I9" s="127"/>
      <c r="J9" s="128"/>
      <c r="K9" s="127"/>
      <c r="L9" s="71"/>
      <c r="M9" s="125"/>
      <c r="N9" s="128"/>
      <c r="O9" s="125"/>
      <c r="P9" s="125"/>
    </row>
    <row r="10" spans="1:16">
      <c r="A10" s="128">
        <v>1</v>
      </c>
      <c r="B10" s="16" t="s">
        <v>281</v>
      </c>
      <c r="C10" s="23" t="s">
        <v>282</v>
      </c>
      <c r="D10" s="128" t="s">
        <v>132</v>
      </c>
      <c r="E10" s="143">
        <v>30</v>
      </c>
      <c r="F10" s="27">
        <v>723.83</v>
      </c>
      <c r="G10" s="27">
        <f>F10*E10</f>
        <v>21714.9</v>
      </c>
      <c r="H10" s="27"/>
      <c r="I10" s="27"/>
      <c r="J10" s="17"/>
      <c r="K10" s="144"/>
      <c r="L10" s="145"/>
      <c r="M10" s="128"/>
      <c r="N10" s="13"/>
      <c r="O10" s="13"/>
      <c r="P10" s="13">
        <f>G10+I10+K10+M10+O10</f>
        <v>21714.9</v>
      </c>
    </row>
    <row r="11" spans="1:16">
      <c r="A11" s="128">
        <v>2</v>
      </c>
      <c r="B11" s="17"/>
      <c r="C11" s="23" t="s">
        <v>283</v>
      </c>
      <c r="D11" s="128" t="s">
        <v>132</v>
      </c>
      <c r="E11" s="143">
        <v>30</v>
      </c>
      <c r="F11" s="128">
        <v>394</v>
      </c>
      <c r="G11" s="146">
        <f t="shared" ref="G11:G27" si="0">F11*E11</f>
        <v>11820</v>
      </c>
      <c r="H11" s="128"/>
      <c r="I11" s="128"/>
      <c r="J11" s="17"/>
      <c r="K11" s="17"/>
      <c r="L11" s="147"/>
      <c r="M11" s="128"/>
      <c r="N11" s="13"/>
      <c r="O11" s="13"/>
      <c r="P11" s="13">
        <f t="shared" ref="P11:P48" si="1">G11+I11+K11+M11+O11</f>
        <v>11820</v>
      </c>
    </row>
    <row r="12" spans="1:16">
      <c r="A12" s="128">
        <v>3</v>
      </c>
      <c r="B12" s="16"/>
      <c r="C12" s="23" t="s">
        <v>284</v>
      </c>
      <c r="D12" s="128" t="s">
        <v>128</v>
      </c>
      <c r="E12" s="143">
        <v>20</v>
      </c>
      <c r="F12" s="128">
        <v>16</v>
      </c>
      <c r="G12" s="27">
        <f t="shared" si="0"/>
        <v>320</v>
      </c>
      <c r="H12" s="128"/>
      <c r="I12" s="128"/>
      <c r="J12" s="17"/>
      <c r="K12" s="17"/>
      <c r="L12" s="147"/>
      <c r="M12" s="128"/>
      <c r="N12" s="13"/>
      <c r="O12" s="13"/>
      <c r="P12" s="13">
        <f t="shared" si="1"/>
        <v>320</v>
      </c>
    </row>
    <row r="13" spans="1:16">
      <c r="A13" s="128">
        <v>4</v>
      </c>
      <c r="B13" s="128"/>
      <c r="C13" s="23" t="s">
        <v>285</v>
      </c>
      <c r="D13" s="128" t="s">
        <v>132</v>
      </c>
      <c r="E13" s="143">
        <v>30</v>
      </c>
      <c r="F13" s="128">
        <v>7612</v>
      </c>
      <c r="G13" s="27">
        <f t="shared" si="0"/>
        <v>228360</v>
      </c>
      <c r="H13" s="128"/>
      <c r="I13" s="128"/>
      <c r="J13" s="17"/>
      <c r="K13" s="17"/>
      <c r="L13" s="147"/>
      <c r="M13" s="128"/>
      <c r="N13" s="13"/>
      <c r="O13" s="13"/>
      <c r="P13" s="13">
        <f t="shared" si="1"/>
        <v>228360</v>
      </c>
    </row>
    <row r="14" spans="1:16">
      <c r="A14" s="128">
        <v>5</v>
      </c>
      <c r="B14" s="128"/>
      <c r="C14" s="23" t="s">
        <v>286</v>
      </c>
      <c r="D14" s="128" t="s">
        <v>132</v>
      </c>
      <c r="E14" s="143">
        <v>30</v>
      </c>
      <c r="F14" s="128">
        <v>511</v>
      </c>
      <c r="G14" s="27">
        <f t="shared" si="0"/>
        <v>15330</v>
      </c>
      <c r="H14" s="128"/>
      <c r="I14" s="128"/>
      <c r="J14" s="17"/>
      <c r="K14" s="17"/>
      <c r="L14" s="147"/>
      <c r="M14" s="128"/>
      <c r="N14" s="13"/>
      <c r="O14" s="13"/>
      <c r="P14" s="13">
        <f t="shared" si="1"/>
        <v>15330</v>
      </c>
    </row>
    <row r="15" spans="1:16" ht="25.5">
      <c r="A15" s="128">
        <v>6</v>
      </c>
      <c r="B15" s="128"/>
      <c r="C15" s="23" t="s">
        <v>287</v>
      </c>
      <c r="D15" s="128" t="s">
        <v>132</v>
      </c>
      <c r="E15" s="143">
        <v>30</v>
      </c>
      <c r="F15" s="128">
        <v>8138</v>
      </c>
      <c r="G15" s="27">
        <f t="shared" si="0"/>
        <v>244140</v>
      </c>
      <c r="H15" s="128"/>
      <c r="I15" s="128"/>
      <c r="J15" s="17"/>
      <c r="K15" s="17"/>
      <c r="L15" s="147"/>
      <c r="M15" s="128"/>
      <c r="N15" s="13"/>
      <c r="O15" s="13"/>
      <c r="P15" s="13">
        <f t="shared" si="1"/>
        <v>244140</v>
      </c>
    </row>
    <row r="16" spans="1:16" ht="25.5">
      <c r="A16" s="128">
        <v>7</v>
      </c>
      <c r="B16" s="128"/>
      <c r="C16" s="23" t="s">
        <v>288</v>
      </c>
      <c r="D16" s="128" t="s">
        <v>74</v>
      </c>
      <c r="E16" s="143">
        <v>30000</v>
      </c>
      <c r="F16" s="128">
        <v>21.008400000000002</v>
      </c>
      <c r="G16" s="27">
        <f t="shared" si="0"/>
        <v>630252</v>
      </c>
      <c r="H16" s="128"/>
      <c r="I16" s="128"/>
      <c r="J16" s="17"/>
      <c r="K16" s="17"/>
      <c r="L16" s="147"/>
      <c r="M16" s="128"/>
      <c r="N16" s="13"/>
      <c r="O16" s="13"/>
      <c r="P16" s="13">
        <f t="shared" si="1"/>
        <v>630252</v>
      </c>
    </row>
    <row r="17" spans="1:16">
      <c r="A17" s="128">
        <v>8</v>
      </c>
      <c r="B17" s="138"/>
      <c r="C17" s="23" t="s">
        <v>289</v>
      </c>
      <c r="D17" s="128" t="s">
        <v>132</v>
      </c>
      <c r="E17" s="143">
        <v>30</v>
      </c>
      <c r="F17" s="128">
        <v>426.28</v>
      </c>
      <c r="G17" s="27">
        <f t="shared" si="0"/>
        <v>12788.4</v>
      </c>
      <c r="H17" s="128"/>
      <c r="I17" s="128"/>
      <c r="J17" s="17"/>
      <c r="K17" s="17"/>
      <c r="L17" s="147"/>
      <c r="M17" s="128"/>
      <c r="N17" s="13"/>
      <c r="O17" s="13"/>
      <c r="P17" s="13">
        <f t="shared" si="1"/>
        <v>12788.4</v>
      </c>
    </row>
    <row r="18" spans="1:16">
      <c r="A18" s="128">
        <v>9</v>
      </c>
      <c r="B18" s="128"/>
      <c r="C18" s="23" t="s">
        <v>290</v>
      </c>
      <c r="D18" s="128" t="s">
        <v>132</v>
      </c>
      <c r="E18" s="143">
        <v>30</v>
      </c>
      <c r="F18" s="128">
        <f>8476-115</f>
        <v>8361</v>
      </c>
      <c r="G18" s="27">
        <f t="shared" si="0"/>
        <v>250830</v>
      </c>
      <c r="H18" s="128"/>
      <c r="I18" s="128"/>
      <c r="J18" s="17"/>
      <c r="K18" s="17"/>
      <c r="L18" s="147"/>
      <c r="M18" s="128"/>
      <c r="N18" s="13"/>
      <c r="O18" s="13"/>
      <c r="P18" s="13">
        <f t="shared" si="1"/>
        <v>250830</v>
      </c>
    </row>
    <row r="19" spans="1:16" ht="25.5">
      <c r="A19" s="128">
        <v>10</v>
      </c>
      <c r="B19" s="128"/>
      <c r="C19" s="23" t="s">
        <v>291</v>
      </c>
      <c r="D19" s="128" t="s">
        <v>74</v>
      </c>
      <c r="E19" s="143">
        <v>30000</v>
      </c>
      <c r="F19" s="128">
        <v>2.0720000000000001</v>
      </c>
      <c r="G19" s="27">
        <f t="shared" si="0"/>
        <v>62160</v>
      </c>
      <c r="H19" s="128"/>
      <c r="I19" s="128"/>
      <c r="J19" s="17"/>
      <c r="K19" s="17"/>
      <c r="L19" s="147"/>
      <c r="M19" s="128"/>
      <c r="N19" s="13"/>
      <c r="O19" s="13"/>
      <c r="P19" s="13">
        <f t="shared" si="1"/>
        <v>62160</v>
      </c>
    </row>
    <row r="20" spans="1:16">
      <c r="A20" s="128">
        <v>11</v>
      </c>
      <c r="B20" s="128"/>
      <c r="C20" s="23" t="s">
        <v>292</v>
      </c>
      <c r="D20" s="128" t="s">
        <v>128</v>
      </c>
      <c r="E20" s="143">
        <v>500</v>
      </c>
      <c r="F20" s="128">
        <v>1</v>
      </c>
      <c r="G20" s="27">
        <f t="shared" si="0"/>
        <v>500</v>
      </c>
      <c r="H20" s="128"/>
      <c r="I20" s="128"/>
      <c r="J20" s="17"/>
      <c r="K20" s="17"/>
      <c r="L20" s="147"/>
      <c r="M20" s="128"/>
      <c r="N20" s="13"/>
      <c r="O20" s="13"/>
      <c r="P20" s="13">
        <f t="shared" si="1"/>
        <v>500</v>
      </c>
    </row>
    <row r="21" spans="1:16">
      <c r="A21" s="128">
        <v>12</v>
      </c>
      <c r="B21" s="128"/>
      <c r="C21" s="23" t="s">
        <v>293</v>
      </c>
      <c r="D21" s="128" t="s">
        <v>294</v>
      </c>
      <c r="E21" s="143">
        <v>10000</v>
      </c>
      <c r="F21" s="128">
        <v>1</v>
      </c>
      <c r="G21" s="27">
        <f t="shared" si="0"/>
        <v>10000</v>
      </c>
      <c r="H21" s="128"/>
      <c r="I21" s="128"/>
      <c r="J21" s="17"/>
      <c r="K21" s="17"/>
      <c r="L21" s="147"/>
      <c r="M21" s="128"/>
      <c r="N21" s="13"/>
      <c r="O21" s="13"/>
      <c r="P21" s="13">
        <f t="shared" si="1"/>
        <v>10000</v>
      </c>
    </row>
    <row r="22" spans="1:16">
      <c r="A22" s="128">
        <v>13</v>
      </c>
      <c r="B22" s="128"/>
      <c r="C22" s="23" t="s">
        <v>295</v>
      </c>
      <c r="D22" s="128" t="s">
        <v>294</v>
      </c>
      <c r="E22" s="143">
        <v>10000</v>
      </c>
      <c r="F22" s="128">
        <v>2</v>
      </c>
      <c r="G22" s="27">
        <f t="shared" si="0"/>
        <v>20000</v>
      </c>
      <c r="H22" s="128"/>
      <c r="I22" s="128"/>
      <c r="J22" s="17"/>
      <c r="K22" s="17"/>
      <c r="L22" s="147"/>
      <c r="M22" s="128"/>
      <c r="N22" s="13"/>
      <c r="O22" s="13"/>
      <c r="P22" s="13">
        <f t="shared" si="1"/>
        <v>20000</v>
      </c>
    </row>
    <row r="23" spans="1:16">
      <c r="A23" s="128">
        <v>14</v>
      </c>
      <c r="B23" s="128"/>
      <c r="C23" s="23" t="s">
        <v>296</v>
      </c>
      <c r="D23" s="128" t="s">
        <v>294</v>
      </c>
      <c r="E23" s="143">
        <v>8000</v>
      </c>
      <c r="F23" s="128">
        <v>1</v>
      </c>
      <c r="G23" s="27">
        <f t="shared" si="0"/>
        <v>8000</v>
      </c>
      <c r="H23" s="128"/>
      <c r="I23" s="128"/>
      <c r="J23" s="17"/>
      <c r="K23" s="17"/>
      <c r="L23" s="147"/>
      <c r="M23" s="128"/>
      <c r="N23" s="13"/>
      <c r="O23" s="13"/>
      <c r="P23" s="13">
        <f t="shared" si="1"/>
        <v>8000</v>
      </c>
    </row>
    <row r="24" spans="1:16" ht="25.5">
      <c r="A24" s="128">
        <v>15</v>
      </c>
      <c r="B24" s="128"/>
      <c r="C24" s="23" t="s">
        <v>297</v>
      </c>
      <c r="D24" s="128" t="s">
        <v>132</v>
      </c>
      <c r="E24" s="148">
        <v>30</v>
      </c>
      <c r="F24" s="10">
        <v>245.4</v>
      </c>
      <c r="G24" s="149">
        <f>F24*E24</f>
        <v>7362</v>
      </c>
      <c r="H24" s="128"/>
      <c r="I24" s="128"/>
      <c r="J24" s="128"/>
      <c r="K24" s="128"/>
      <c r="L24" s="142"/>
      <c r="M24" s="128" t="s">
        <v>298</v>
      </c>
      <c r="N24" s="13"/>
      <c r="O24" s="13"/>
      <c r="P24" s="150">
        <f>G24</f>
        <v>7362</v>
      </c>
    </row>
    <row r="25" spans="1:16">
      <c r="A25" s="128">
        <v>16</v>
      </c>
      <c r="B25" s="128"/>
      <c r="C25" s="23" t="s">
        <v>299</v>
      </c>
      <c r="D25" s="128" t="s">
        <v>300</v>
      </c>
      <c r="E25" s="143">
        <v>30000</v>
      </c>
      <c r="F25" s="128">
        <v>4.8760000000000003</v>
      </c>
      <c r="G25" s="27">
        <f t="shared" si="0"/>
        <v>146280</v>
      </c>
      <c r="H25" s="128"/>
      <c r="I25" s="128"/>
      <c r="J25" s="17"/>
      <c r="K25" s="17"/>
      <c r="L25" s="147"/>
      <c r="M25" s="128"/>
      <c r="N25" s="13"/>
      <c r="O25" s="13"/>
      <c r="P25" s="13">
        <f t="shared" si="1"/>
        <v>146280</v>
      </c>
    </row>
    <row r="26" spans="1:16" ht="25.5">
      <c r="A26" s="128">
        <v>17</v>
      </c>
      <c r="B26" s="128"/>
      <c r="C26" s="23" t="s">
        <v>301</v>
      </c>
      <c r="D26" s="128" t="s">
        <v>300</v>
      </c>
      <c r="E26" s="143">
        <v>50000</v>
      </c>
      <c r="F26" s="128">
        <v>5.3860000000000001</v>
      </c>
      <c r="G26" s="27">
        <f t="shared" si="0"/>
        <v>269300</v>
      </c>
      <c r="H26" s="128"/>
      <c r="I26" s="128"/>
      <c r="J26" s="17"/>
      <c r="K26" s="17"/>
      <c r="L26" s="147"/>
      <c r="M26" s="128"/>
      <c r="N26" s="13"/>
      <c r="O26" s="13"/>
      <c r="P26" s="13">
        <f t="shared" si="1"/>
        <v>269300</v>
      </c>
    </row>
    <row r="27" spans="1:16">
      <c r="A27" s="128">
        <v>18</v>
      </c>
      <c r="B27" s="128" t="s">
        <v>302</v>
      </c>
      <c r="C27" s="23" t="s">
        <v>303</v>
      </c>
      <c r="D27" s="128" t="s">
        <v>74</v>
      </c>
      <c r="E27" s="143">
        <v>50000</v>
      </c>
      <c r="F27" s="128">
        <v>1.28</v>
      </c>
      <c r="G27" s="27">
        <f t="shared" si="0"/>
        <v>64000</v>
      </c>
      <c r="H27" s="128"/>
      <c r="I27" s="128"/>
      <c r="J27" s="17"/>
      <c r="K27" s="17"/>
      <c r="L27" s="147"/>
      <c r="M27" s="128"/>
      <c r="N27" s="13"/>
      <c r="O27" s="13"/>
      <c r="P27" s="13">
        <f t="shared" si="1"/>
        <v>64000</v>
      </c>
    </row>
    <row r="28" spans="1:16">
      <c r="A28" s="72"/>
      <c r="B28" s="151"/>
      <c r="C28" s="1" t="s">
        <v>304</v>
      </c>
      <c r="D28" s="128"/>
      <c r="E28" s="143"/>
      <c r="F28" s="142"/>
      <c r="G28" s="152"/>
      <c r="H28" s="142"/>
      <c r="I28" s="152"/>
      <c r="J28" s="17"/>
      <c r="K28" s="17"/>
      <c r="L28" s="142"/>
      <c r="M28" s="16"/>
      <c r="N28" s="16"/>
      <c r="O28" s="16"/>
      <c r="P28" s="13"/>
    </row>
    <row r="29" spans="1:16">
      <c r="A29" s="128">
        <v>1</v>
      </c>
      <c r="B29" s="128"/>
      <c r="C29" s="23" t="s">
        <v>305</v>
      </c>
      <c r="D29" s="128" t="s">
        <v>132</v>
      </c>
      <c r="E29" s="143">
        <v>30</v>
      </c>
      <c r="F29" s="128">
        <v>49</v>
      </c>
      <c r="G29" s="128">
        <f>F29*E29</f>
        <v>1470</v>
      </c>
      <c r="H29" s="128"/>
      <c r="I29" s="128"/>
      <c r="J29" s="17"/>
      <c r="K29" s="17"/>
      <c r="L29" s="147"/>
      <c r="M29" s="128"/>
      <c r="N29" s="13"/>
      <c r="O29" s="13"/>
      <c r="P29" s="13">
        <f t="shared" si="1"/>
        <v>1470</v>
      </c>
    </row>
    <row r="30" spans="1:16">
      <c r="A30" s="128">
        <v>2</v>
      </c>
      <c r="B30" s="128"/>
      <c r="C30" s="23" t="s">
        <v>306</v>
      </c>
      <c r="D30" s="128" t="s">
        <v>132</v>
      </c>
      <c r="E30" s="143">
        <v>30</v>
      </c>
      <c r="F30" s="128">
        <v>422</v>
      </c>
      <c r="G30" s="128">
        <f t="shared" ref="G30:G32" si="2">F30*E30</f>
        <v>12660</v>
      </c>
      <c r="H30" s="128"/>
      <c r="I30" s="128"/>
      <c r="J30" s="17"/>
      <c r="K30" s="17"/>
      <c r="L30" s="147"/>
      <c r="M30" s="128"/>
      <c r="N30" s="13"/>
      <c r="O30" s="13"/>
      <c r="P30" s="13">
        <f t="shared" si="1"/>
        <v>12660</v>
      </c>
    </row>
    <row r="31" spans="1:16">
      <c r="A31" s="128">
        <v>3</v>
      </c>
      <c r="B31" s="128"/>
      <c r="C31" s="23" t="s">
        <v>307</v>
      </c>
      <c r="D31" s="128" t="s">
        <v>132</v>
      </c>
      <c r="E31" s="143">
        <v>30</v>
      </c>
      <c r="F31" s="128">
        <v>734</v>
      </c>
      <c r="G31" s="128">
        <f t="shared" si="2"/>
        <v>22020</v>
      </c>
      <c r="H31" s="128"/>
      <c r="I31" s="128"/>
      <c r="J31" s="17"/>
      <c r="K31" s="17"/>
      <c r="L31" s="147"/>
      <c r="M31" s="128"/>
      <c r="N31" s="13"/>
      <c r="O31" s="13"/>
      <c r="P31" s="13">
        <f t="shared" si="1"/>
        <v>22020</v>
      </c>
    </row>
    <row r="32" spans="1:16">
      <c r="A32" s="128">
        <v>4</v>
      </c>
      <c r="B32" s="138"/>
      <c r="C32" s="23" t="s">
        <v>308</v>
      </c>
      <c r="D32" s="128" t="s">
        <v>128</v>
      </c>
      <c r="E32" s="143">
        <v>1</v>
      </c>
      <c r="F32" s="128">
        <v>320</v>
      </c>
      <c r="G32" s="128">
        <f t="shared" si="2"/>
        <v>320</v>
      </c>
      <c r="H32" s="128"/>
      <c r="I32" s="128"/>
      <c r="J32" s="17"/>
      <c r="K32" s="17"/>
      <c r="L32" s="147"/>
      <c r="M32" s="128"/>
      <c r="N32" s="13"/>
      <c r="O32" s="13"/>
      <c r="P32" s="13">
        <f t="shared" si="1"/>
        <v>320</v>
      </c>
    </row>
    <row r="33" spans="1:16">
      <c r="A33" s="128">
        <v>5</v>
      </c>
      <c r="B33" s="128"/>
      <c r="C33" s="23" t="s">
        <v>309</v>
      </c>
      <c r="D33" s="128" t="s">
        <v>128</v>
      </c>
      <c r="E33" s="143">
        <v>1</v>
      </c>
      <c r="F33" s="128">
        <v>144</v>
      </c>
      <c r="G33" s="128">
        <f>F33*E33</f>
        <v>144</v>
      </c>
      <c r="H33" s="128"/>
      <c r="I33" s="128"/>
      <c r="J33" s="17"/>
      <c r="K33" s="17"/>
      <c r="L33" s="147"/>
      <c r="M33" s="128"/>
      <c r="N33" s="13"/>
      <c r="O33" s="13"/>
      <c r="P33" s="13">
        <f t="shared" si="1"/>
        <v>144</v>
      </c>
    </row>
    <row r="34" spans="1:16">
      <c r="A34" s="128">
        <v>6</v>
      </c>
      <c r="B34" s="128"/>
      <c r="C34" s="23" t="s">
        <v>310</v>
      </c>
      <c r="D34" s="128" t="s">
        <v>128</v>
      </c>
      <c r="E34" s="143">
        <v>1</v>
      </c>
      <c r="F34" s="128">
        <v>33</v>
      </c>
      <c r="G34" s="128">
        <f t="shared" ref="G34" si="3">F34*E34</f>
        <v>33</v>
      </c>
      <c r="H34" s="128"/>
      <c r="I34" s="128"/>
      <c r="J34" s="17"/>
      <c r="K34" s="17"/>
      <c r="L34" s="147"/>
      <c r="M34" s="128"/>
      <c r="N34" s="13"/>
      <c r="O34" s="13"/>
      <c r="P34" s="13">
        <f t="shared" si="1"/>
        <v>33</v>
      </c>
    </row>
    <row r="35" spans="1:16">
      <c r="A35" s="72"/>
      <c r="B35" s="153"/>
      <c r="C35" s="1" t="s">
        <v>311</v>
      </c>
      <c r="D35" s="128"/>
      <c r="E35" s="143"/>
      <c r="F35" s="142"/>
      <c r="G35" s="152"/>
      <c r="H35" s="142"/>
      <c r="I35" s="152"/>
      <c r="J35" s="17"/>
      <c r="K35" s="17"/>
      <c r="L35" s="147"/>
      <c r="M35" s="128"/>
      <c r="N35" s="13"/>
      <c r="O35" s="13"/>
      <c r="P35" s="13"/>
    </row>
    <row r="36" spans="1:16">
      <c r="A36" s="128">
        <v>1</v>
      </c>
      <c r="B36" s="128"/>
      <c r="C36" s="23" t="s">
        <v>312</v>
      </c>
      <c r="D36" s="128" t="s">
        <v>128</v>
      </c>
      <c r="E36" s="143">
        <v>30000</v>
      </c>
      <c r="F36" s="128"/>
      <c r="G36" s="128"/>
      <c r="H36" s="128"/>
      <c r="I36" s="128"/>
      <c r="J36" s="17"/>
      <c r="K36" s="17"/>
      <c r="L36" s="147">
        <v>1</v>
      </c>
      <c r="M36" s="128">
        <f>L36*E36</f>
        <v>30000</v>
      </c>
      <c r="N36" s="13"/>
      <c r="O36" s="13"/>
      <c r="P36" s="13">
        <f t="shared" si="1"/>
        <v>30000</v>
      </c>
    </row>
    <row r="37" spans="1:16">
      <c r="A37" s="128">
        <v>2</v>
      </c>
      <c r="B37" s="128"/>
      <c r="C37" s="23" t="s">
        <v>313</v>
      </c>
      <c r="D37" s="128" t="s">
        <v>128</v>
      </c>
      <c r="E37" s="154">
        <v>108800</v>
      </c>
      <c r="F37" s="128">
        <v>1</v>
      </c>
      <c r="G37" s="128">
        <f>F37*E37</f>
        <v>108800</v>
      </c>
      <c r="H37" s="128"/>
      <c r="I37" s="128"/>
      <c r="J37" s="17"/>
      <c r="K37" s="17"/>
      <c r="L37" s="147"/>
      <c r="M37" s="128"/>
      <c r="N37" s="13"/>
      <c r="O37" s="13"/>
      <c r="P37" s="13">
        <f t="shared" si="1"/>
        <v>108800</v>
      </c>
    </row>
    <row r="38" spans="1:16">
      <c r="A38" s="128">
        <v>3</v>
      </c>
      <c r="B38" s="128"/>
      <c r="C38" s="23" t="s">
        <v>314</v>
      </c>
      <c r="D38" s="128" t="s">
        <v>128</v>
      </c>
      <c r="E38" s="154">
        <v>100000</v>
      </c>
      <c r="F38" s="128">
        <v>1</v>
      </c>
      <c r="G38" s="128">
        <f>F38*E38</f>
        <v>100000</v>
      </c>
      <c r="H38" s="128"/>
      <c r="I38" s="128"/>
      <c r="J38" s="17"/>
      <c r="K38" s="17"/>
      <c r="L38" s="147"/>
      <c r="M38" s="128"/>
      <c r="N38" s="13"/>
      <c r="O38" s="13"/>
      <c r="P38" s="13">
        <f t="shared" si="1"/>
        <v>100000</v>
      </c>
    </row>
    <row r="39" spans="1:16">
      <c r="A39" s="128">
        <v>4</v>
      </c>
      <c r="B39" s="155" t="s">
        <v>315</v>
      </c>
      <c r="C39" s="23" t="s">
        <v>316</v>
      </c>
      <c r="D39" s="128" t="s">
        <v>128</v>
      </c>
      <c r="E39" s="143">
        <v>98000</v>
      </c>
      <c r="F39" s="16"/>
      <c r="G39" s="152"/>
      <c r="H39" s="128"/>
      <c r="I39" s="128"/>
      <c r="J39" s="17"/>
      <c r="K39" s="17"/>
      <c r="L39" s="142">
        <v>1</v>
      </c>
      <c r="M39" s="128">
        <f>L39*E39</f>
        <v>98000</v>
      </c>
      <c r="N39" s="13"/>
      <c r="O39" s="13"/>
      <c r="P39" s="13">
        <f t="shared" si="1"/>
        <v>98000</v>
      </c>
    </row>
    <row r="40" spans="1:16">
      <c r="A40" s="72"/>
      <c r="B40" s="153"/>
      <c r="C40" s="1" t="s">
        <v>317</v>
      </c>
      <c r="D40" s="128"/>
      <c r="E40" s="143"/>
      <c r="F40" s="16"/>
      <c r="G40" s="152"/>
      <c r="H40" s="128"/>
      <c r="I40" s="152"/>
      <c r="J40" s="17"/>
      <c r="K40" s="17"/>
      <c r="L40" s="142"/>
      <c r="M40" s="128"/>
      <c r="N40" s="13"/>
      <c r="O40" s="13"/>
      <c r="P40" s="13"/>
    </row>
    <row r="41" spans="1:16">
      <c r="A41" s="128">
        <v>1</v>
      </c>
      <c r="B41" s="128"/>
      <c r="C41" s="23" t="s">
        <v>318</v>
      </c>
      <c r="D41" s="128" t="s">
        <v>128</v>
      </c>
      <c r="E41" s="143">
        <v>50000</v>
      </c>
      <c r="F41" s="128"/>
      <c r="G41" s="128"/>
      <c r="H41" s="128"/>
      <c r="I41" s="128"/>
      <c r="J41" s="17"/>
      <c r="K41" s="17"/>
      <c r="L41" s="142">
        <v>2</v>
      </c>
      <c r="M41" s="16">
        <f>L41*E41</f>
        <v>100000</v>
      </c>
      <c r="N41" s="16"/>
      <c r="O41" s="16"/>
      <c r="P41" s="13">
        <f t="shared" si="1"/>
        <v>100000</v>
      </c>
    </row>
    <row r="42" spans="1:16" ht="14.25" customHeight="1">
      <c r="A42" s="128">
        <v>2</v>
      </c>
      <c r="B42" s="128"/>
      <c r="C42" s="23" t="s">
        <v>319</v>
      </c>
      <c r="D42" s="128" t="s">
        <v>128</v>
      </c>
      <c r="E42" s="143">
        <v>20000</v>
      </c>
      <c r="F42" s="128"/>
      <c r="G42" s="128"/>
      <c r="H42" s="128"/>
      <c r="I42" s="128"/>
      <c r="J42" s="17"/>
      <c r="K42" s="17"/>
      <c r="L42" s="142">
        <v>1</v>
      </c>
      <c r="M42" s="16">
        <f t="shared" ref="M42:M48" si="4">L42*E42</f>
        <v>20000</v>
      </c>
      <c r="N42" s="16"/>
      <c r="O42" s="16"/>
      <c r="P42" s="13">
        <f t="shared" si="1"/>
        <v>20000</v>
      </c>
    </row>
    <row r="43" spans="1:16" ht="25.5">
      <c r="A43" s="128">
        <v>3</v>
      </c>
      <c r="B43" s="128"/>
      <c r="C43" s="23" t="s">
        <v>320</v>
      </c>
      <c r="D43" s="128" t="s">
        <v>128</v>
      </c>
      <c r="E43" s="143">
        <v>50000</v>
      </c>
      <c r="F43" s="128"/>
      <c r="G43" s="128"/>
      <c r="H43" s="128"/>
      <c r="I43" s="128"/>
      <c r="J43" s="17"/>
      <c r="K43" s="17"/>
      <c r="L43" s="142">
        <v>1</v>
      </c>
      <c r="M43" s="16">
        <f t="shared" si="4"/>
        <v>50000</v>
      </c>
      <c r="N43" s="16"/>
      <c r="O43" s="16"/>
      <c r="P43" s="13">
        <f t="shared" si="1"/>
        <v>50000</v>
      </c>
    </row>
    <row r="44" spans="1:16" ht="25.5">
      <c r="A44" s="128">
        <v>4</v>
      </c>
      <c r="B44" s="128"/>
      <c r="C44" s="1" t="s">
        <v>321</v>
      </c>
      <c r="D44" s="125" t="s">
        <v>128</v>
      </c>
      <c r="E44" s="143">
        <v>30000</v>
      </c>
      <c r="F44" s="128"/>
      <c r="G44" s="128"/>
      <c r="H44" s="128"/>
      <c r="I44" s="128"/>
      <c r="J44" s="6"/>
      <c r="K44" s="6"/>
      <c r="L44" s="142">
        <v>1</v>
      </c>
      <c r="M44" s="16">
        <f t="shared" si="4"/>
        <v>30000</v>
      </c>
      <c r="N44" s="16"/>
      <c r="O44" s="16"/>
      <c r="P44" s="13">
        <f t="shared" si="1"/>
        <v>30000</v>
      </c>
    </row>
    <row r="45" spans="1:16">
      <c r="A45" s="128">
        <v>5</v>
      </c>
      <c r="B45" s="128"/>
      <c r="C45" s="23" t="s">
        <v>322</v>
      </c>
      <c r="D45" s="128" t="s">
        <v>128</v>
      </c>
      <c r="E45" s="143">
        <v>5000</v>
      </c>
      <c r="F45" s="128"/>
      <c r="G45" s="128"/>
      <c r="H45" s="128"/>
      <c r="I45" s="128"/>
      <c r="J45" s="17"/>
      <c r="K45" s="17"/>
      <c r="L45" s="142">
        <v>1</v>
      </c>
      <c r="M45" s="16">
        <f t="shared" si="4"/>
        <v>5000</v>
      </c>
      <c r="N45" s="16"/>
      <c r="O45" s="16"/>
      <c r="P45" s="13">
        <f t="shared" si="1"/>
        <v>5000</v>
      </c>
    </row>
    <row r="46" spans="1:16">
      <c r="A46" s="128">
        <v>6</v>
      </c>
      <c r="B46" s="128"/>
      <c r="C46" s="23" t="s">
        <v>323</v>
      </c>
      <c r="D46" s="128" t="s">
        <v>128</v>
      </c>
      <c r="E46" s="143">
        <v>15000</v>
      </c>
      <c r="F46" s="128"/>
      <c r="G46" s="128"/>
      <c r="H46" s="128"/>
      <c r="I46" s="128"/>
      <c r="J46" s="17"/>
      <c r="K46" s="17"/>
      <c r="L46" s="142">
        <v>1</v>
      </c>
      <c r="M46" s="16">
        <f t="shared" si="4"/>
        <v>15000</v>
      </c>
      <c r="N46" s="16"/>
      <c r="O46" s="16"/>
      <c r="P46" s="13">
        <f t="shared" si="1"/>
        <v>15000</v>
      </c>
    </row>
    <row r="47" spans="1:16">
      <c r="A47" s="128">
        <v>7</v>
      </c>
      <c r="B47" s="128"/>
      <c r="C47" s="23" t="s">
        <v>324</v>
      </c>
      <c r="D47" s="128" t="s">
        <v>128</v>
      </c>
      <c r="E47" s="143">
        <v>25000</v>
      </c>
      <c r="F47" s="128"/>
      <c r="G47" s="128"/>
      <c r="H47" s="128"/>
      <c r="I47" s="128"/>
      <c r="J47" s="17"/>
      <c r="K47" s="17"/>
      <c r="L47" s="142">
        <v>2</v>
      </c>
      <c r="M47" s="16">
        <f t="shared" si="4"/>
        <v>50000</v>
      </c>
      <c r="N47" s="16"/>
      <c r="O47" s="16"/>
      <c r="P47" s="13">
        <f t="shared" si="1"/>
        <v>50000</v>
      </c>
    </row>
    <row r="48" spans="1:16">
      <c r="A48" s="128">
        <v>8</v>
      </c>
      <c r="B48" s="128"/>
      <c r="C48" s="23" t="s">
        <v>325</v>
      </c>
      <c r="D48" s="128" t="s">
        <v>128</v>
      </c>
      <c r="E48" s="143">
        <v>15000</v>
      </c>
      <c r="F48" s="128"/>
      <c r="G48" s="128"/>
      <c r="H48" s="128"/>
      <c r="I48" s="128"/>
      <c r="J48" s="17"/>
      <c r="K48" s="17"/>
      <c r="L48" s="142">
        <v>4</v>
      </c>
      <c r="M48" s="16">
        <f t="shared" si="4"/>
        <v>60000</v>
      </c>
      <c r="N48" s="16"/>
      <c r="O48" s="16"/>
      <c r="P48" s="13">
        <f t="shared" si="1"/>
        <v>60000</v>
      </c>
    </row>
    <row r="49" spans="1:16">
      <c r="A49" s="72"/>
      <c r="B49" s="72"/>
      <c r="C49" s="1" t="s">
        <v>326</v>
      </c>
      <c r="D49" s="128"/>
      <c r="E49" s="143"/>
      <c r="F49" s="142"/>
      <c r="G49" s="152"/>
      <c r="H49" s="142"/>
      <c r="I49" s="152"/>
      <c r="J49" s="17"/>
      <c r="K49" s="17"/>
      <c r="L49" s="142"/>
      <c r="M49" s="16"/>
      <c r="N49" s="16"/>
      <c r="O49" s="16"/>
      <c r="P49" s="13"/>
    </row>
    <row r="50" spans="1:16">
      <c r="A50" s="128">
        <v>1</v>
      </c>
      <c r="B50" s="16" t="s">
        <v>327</v>
      </c>
      <c r="C50" s="23" t="s">
        <v>328</v>
      </c>
      <c r="D50" s="128" t="s">
        <v>128</v>
      </c>
      <c r="E50" s="143">
        <v>250</v>
      </c>
      <c r="F50" s="128"/>
      <c r="G50" s="128"/>
      <c r="H50" s="128"/>
      <c r="I50" s="128"/>
      <c r="J50" s="17"/>
      <c r="K50" s="17"/>
      <c r="L50" s="142">
        <v>46</v>
      </c>
      <c r="M50" s="16">
        <f>L50*E50</f>
        <v>11500</v>
      </c>
      <c r="N50" s="13"/>
      <c r="O50" s="13"/>
      <c r="P50" s="13">
        <f t="shared" ref="P50:P78" si="5">G50+I50+K50+M50+O50</f>
        <v>11500</v>
      </c>
    </row>
    <row r="51" spans="1:16">
      <c r="A51" s="128">
        <v>2</v>
      </c>
      <c r="B51" s="156" t="s">
        <v>329</v>
      </c>
      <c r="C51" s="23" t="s">
        <v>330</v>
      </c>
      <c r="D51" s="128" t="s">
        <v>128</v>
      </c>
      <c r="E51" s="143">
        <v>250</v>
      </c>
      <c r="F51" s="128">
        <v>24</v>
      </c>
      <c r="G51" s="128">
        <f>F51*E51</f>
        <v>6000</v>
      </c>
      <c r="H51" s="128"/>
      <c r="I51" s="128"/>
      <c r="J51" s="17"/>
      <c r="K51" s="17"/>
      <c r="L51" s="142"/>
      <c r="M51" s="16"/>
      <c r="N51" s="13"/>
      <c r="O51" s="13"/>
      <c r="P51" s="13">
        <f t="shared" si="5"/>
        <v>6000</v>
      </c>
    </row>
    <row r="52" spans="1:16">
      <c r="A52" s="128">
        <v>3</v>
      </c>
      <c r="B52" s="128"/>
      <c r="C52" s="23" t="s">
        <v>331</v>
      </c>
      <c r="D52" s="128" t="s">
        <v>128</v>
      </c>
      <c r="E52" s="143">
        <v>150</v>
      </c>
      <c r="F52" s="128"/>
      <c r="G52" s="128"/>
      <c r="H52" s="128"/>
      <c r="I52" s="128"/>
      <c r="J52" s="17"/>
      <c r="K52" s="17"/>
      <c r="L52" s="142">
        <v>7</v>
      </c>
      <c r="M52" s="16">
        <f>L52*E52</f>
        <v>1050</v>
      </c>
      <c r="N52" s="13"/>
      <c r="O52" s="13"/>
      <c r="P52" s="13">
        <f t="shared" si="5"/>
        <v>1050</v>
      </c>
    </row>
    <row r="53" spans="1:16">
      <c r="A53" s="128">
        <v>4</v>
      </c>
      <c r="B53" s="155" t="s">
        <v>332</v>
      </c>
      <c r="C53" s="23" t="s">
        <v>333</v>
      </c>
      <c r="D53" s="128" t="s">
        <v>128</v>
      </c>
      <c r="E53" s="143">
        <v>100</v>
      </c>
      <c r="F53" s="128">
        <v>10</v>
      </c>
      <c r="G53" s="128">
        <f>F53*E53</f>
        <v>1000</v>
      </c>
      <c r="H53" s="128"/>
      <c r="I53" s="128"/>
      <c r="J53" s="17"/>
      <c r="K53" s="17"/>
      <c r="L53" s="142"/>
      <c r="M53" s="16"/>
      <c r="N53" s="13"/>
      <c r="O53" s="13"/>
      <c r="P53" s="13">
        <f t="shared" si="5"/>
        <v>1000</v>
      </c>
    </row>
    <row r="54" spans="1:16">
      <c r="A54" s="128">
        <v>5</v>
      </c>
      <c r="B54" s="128"/>
      <c r="C54" s="23" t="s">
        <v>334</v>
      </c>
      <c r="D54" s="128" t="s">
        <v>128</v>
      </c>
      <c r="E54" s="143">
        <v>150</v>
      </c>
      <c r="F54" s="128">
        <v>19</v>
      </c>
      <c r="G54" s="128">
        <f t="shared" ref="G54:G55" si="6">F54*E54</f>
        <v>2850</v>
      </c>
      <c r="H54" s="128"/>
      <c r="I54" s="128"/>
      <c r="J54" s="17"/>
      <c r="K54" s="17"/>
      <c r="L54" s="142"/>
      <c r="M54" s="16"/>
      <c r="N54" s="13"/>
      <c r="O54" s="13"/>
      <c r="P54" s="13">
        <f t="shared" si="5"/>
        <v>2850</v>
      </c>
    </row>
    <row r="55" spans="1:16">
      <c r="A55" s="128">
        <v>6</v>
      </c>
      <c r="B55" s="155"/>
      <c r="C55" s="23" t="s">
        <v>335</v>
      </c>
      <c r="D55" s="128" t="s">
        <v>128</v>
      </c>
      <c r="E55" s="143">
        <v>100</v>
      </c>
      <c r="F55" s="128">
        <v>16</v>
      </c>
      <c r="G55" s="128">
        <f t="shared" si="6"/>
        <v>1600</v>
      </c>
      <c r="H55" s="128"/>
      <c r="I55" s="128"/>
      <c r="J55" s="17"/>
      <c r="K55" s="17"/>
      <c r="L55" s="142"/>
      <c r="M55" s="16"/>
      <c r="N55" s="13"/>
      <c r="O55" s="13"/>
      <c r="P55" s="13">
        <f t="shared" si="5"/>
        <v>1600</v>
      </c>
    </row>
    <row r="56" spans="1:16">
      <c r="A56" s="128">
        <v>7</v>
      </c>
      <c r="B56" s="128"/>
      <c r="C56" s="23" t="s">
        <v>336</v>
      </c>
      <c r="D56" s="128" t="s">
        <v>128</v>
      </c>
      <c r="E56" s="143">
        <v>10</v>
      </c>
      <c r="F56" s="128"/>
      <c r="G56" s="128"/>
      <c r="H56" s="128"/>
      <c r="I56" s="128"/>
      <c r="J56" s="17"/>
      <c r="K56" s="17"/>
      <c r="L56" s="142">
        <v>5</v>
      </c>
      <c r="M56" s="16">
        <f>L56*E56</f>
        <v>50</v>
      </c>
      <c r="N56" s="13"/>
      <c r="O56" s="13"/>
      <c r="P56" s="13">
        <f t="shared" si="5"/>
        <v>50</v>
      </c>
    </row>
    <row r="57" spans="1:16">
      <c r="A57" s="128">
        <v>8</v>
      </c>
      <c r="B57" s="128"/>
      <c r="C57" s="23" t="s">
        <v>337</v>
      </c>
      <c r="D57" s="128" t="s">
        <v>128</v>
      </c>
      <c r="E57" s="143">
        <v>40</v>
      </c>
      <c r="F57" s="128">
        <v>1</v>
      </c>
      <c r="G57" s="128">
        <f>F57*E57</f>
        <v>40</v>
      </c>
      <c r="H57" s="128"/>
      <c r="I57" s="128"/>
      <c r="J57" s="17"/>
      <c r="K57" s="17"/>
      <c r="L57" s="142"/>
      <c r="M57" s="16"/>
      <c r="N57" s="13"/>
      <c r="O57" s="13"/>
      <c r="P57" s="13">
        <f t="shared" si="5"/>
        <v>40</v>
      </c>
    </row>
    <row r="58" spans="1:16">
      <c r="A58" s="128">
        <v>9</v>
      </c>
      <c r="B58" s="128"/>
      <c r="C58" s="23" t="s">
        <v>338</v>
      </c>
      <c r="D58" s="128" t="s">
        <v>128</v>
      </c>
      <c r="E58" s="143">
        <v>10</v>
      </c>
      <c r="F58" s="128">
        <v>15</v>
      </c>
      <c r="G58" s="128">
        <f t="shared" ref="G58:G63" si="7">F58*E58</f>
        <v>150</v>
      </c>
      <c r="H58" s="128"/>
      <c r="I58" s="128"/>
      <c r="J58" s="17"/>
      <c r="K58" s="17"/>
      <c r="L58" s="142"/>
      <c r="M58" s="16"/>
      <c r="N58" s="13"/>
      <c r="O58" s="13"/>
      <c r="P58" s="13">
        <f t="shared" si="5"/>
        <v>150</v>
      </c>
    </row>
    <row r="59" spans="1:16" ht="25.5">
      <c r="A59" s="128">
        <v>10</v>
      </c>
      <c r="B59" s="128"/>
      <c r="C59" s="23" t="s">
        <v>339</v>
      </c>
      <c r="D59" s="128" t="s">
        <v>128</v>
      </c>
      <c r="E59" s="143">
        <v>275</v>
      </c>
      <c r="F59" s="128">
        <v>3</v>
      </c>
      <c r="G59" s="128">
        <f t="shared" si="7"/>
        <v>825</v>
      </c>
      <c r="H59" s="128"/>
      <c r="I59" s="128"/>
      <c r="J59" s="17"/>
      <c r="K59" s="17"/>
      <c r="L59" s="142"/>
      <c r="M59" s="16"/>
      <c r="N59" s="13"/>
      <c r="O59" s="13"/>
      <c r="P59" s="13">
        <f t="shared" si="5"/>
        <v>825</v>
      </c>
    </row>
    <row r="60" spans="1:16" ht="25.5">
      <c r="A60" s="128">
        <v>11</v>
      </c>
      <c r="B60" s="128"/>
      <c r="C60" s="23" t="s">
        <v>340</v>
      </c>
      <c r="D60" s="128" t="s">
        <v>128</v>
      </c>
      <c r="E60" s="143">
        <v>275</v>
      </c>
      <c r="F60" s="128">
        <v>3</v>
      </c>
      <c r="G60" s="128">
        <f t="shared" si="7"/>
        <v>825</v>
      </c>
      <c r="H60" s="128"/>
      <c r="I60" s="128"/>
      <c r="J60" s="17"/>
      <c r="K60" s="17"/>
      <c r="L60" s="142"/>
      <c r="M60" s="16"/>
      <c r="N60" s="13"/>
      <c r="O60" s="13"/>
      <c r="P60" s="13">
        <f t="shared" si="5"/>
        <v>825</v>
      </c>
    </row>
    <row r="61" spans="1:16">
      <c r="A61" s="128">
        <v>12</v>
      </c>
      <c r="B61" s="128"/>
      <c r="C61" s="23" t="s">
        <v>341</v>
      </c>
      <c r="D61" s="128" t="s">
        <v>128</v>
      </c>
      <c r="E61" s="143">
        <v>50</v>
      </c>
      <c r="F61" s="128">
        <v>3</v>
      </c>
      <c r="G61" s="128">
        <f t="shared" si="7"/>
        <v>150</v>
      </c>
      <c r="H61" s="128"/>
      <c r="I61" s="128"/>
      <c r="J61" s="17"/>
      <c r="K61" s="17"/>
      <c r="L61" s="142"/>
      <c r="M61" s="16"/>
      <c r="N61" s="13"/>
      <c r="O61" s="13"/>
      <c r="P61" s="13">
        <f t="shared" si="5"/>
        <v>150</v>
      </c>
    </row>
    <row r="62" spans="1:16">
      <c r="A62" s="128">
        <v>13</v>
      </c>
      <c r="B62" s="155" t="s">
        <v>342</v>
      </c>
      <c r="C62" s="23" t="s">
        <v>343</v>
      </c>
      <c r="D62" s="128" t="s">
        <v>128</v>
      </c>
      <c r="E62" s="143">
        <v>350</v>
      </c>
      <c r="F62" s="128">
        <v>12</v>
      </c>
      <c r="G62" s="128">
        <f t="shared" si="7"/>
        <v>4200</v>
      </c>
      <c r="H62" s="128"/>
      <c r="I62" s="128"/>
      <c r="J62" s="17"/>
      <c r="K62" s="17"/>
      <c r="L62" s="142"/>
      <c r="M62" s="16"/>
      <c r="N62" s="13"/>
      <c r="O62" s="13"/>
      <c r="P62" s="13">
        <f t="shared" si="5"/>
        <v>4200</v>
      </c>
    </row>
    <row r="63" spans="1:16">
      <c r="A63" s="128">
        <v>14</v>
      </c>
      <c r="B63" s="155" t="s">
        <v>344</v>
      </c>
      <c r="C63" s="23" t="s">
        <v>345</v>
      </c>
      <c r="D63" s="128" t="s">
        <v>128</v>
      </c>
      <c r="E63" s="143">
        <v>650</v>
      </c>
      <c r="F63" s="128">
        <v>51</v>
      </c>
      <c r="G63" s="128">
        <f t="shared" si="7"/>
        <v>33150</v>
      </c>
      <c r="H63" s="128"/>
      <c r="I63" s="128"/>
      <c r="J63" s="17"/>
      <c r="K63" s="17"/>
      <c r="L63" s="142"/>
      <c r="M63" s="16"/>
      <c r="N63" s="13"/>
      <c r="O63" s="13"/>
      <c r="P63" s="13">
        <f t="shared" si="5"/>
        <v>33150</v>
      </c>
    </row>
    <row r="64" spans="1:16">
      <c r="A64" s="128">
        <v>15</v>
      </c>
      <c r="B64" s="128"/>
      <c r="C64" s="23" t="s">
        <v>346</v>
      </c>
      <c r="D64" s="128" t="s">
        <v>128</v>
      </c>
      <c r="E64" s="143">
        <v>11</v>
      </c>
      <c r="F64" s="128"/>
      <c r="G64" s="128"/>
      <c r="H64" s="128"/>
      <c r="I64" s="128"/>
      <c r="J64" s="17"/>
      <c r="K64" s="17"/>
      <c r="L64" s="142">
        <v>57</v>
      </c>
      <c r="M64" s="16">
        <f>L64*E64</f>
        <v>627</v>
      </c>
      <c r="N64" s="13"/>
      <c r="O64" s="13"/>
      <c r="P64" s="13">
        <f t="shared" si="5"/>
        <v>627</v>
      </c>
    </row>
    <row r="65" spans="1:16">
      <c r="A65" s="128">
        <v>16</v>
      </c>
      <c r="B65" s="128"/>
      <c r="C65" s="23" t="s">
        <v>347</v>
      </c>
      <c r="D65" s="128" t="s">
        <v>128</v>
      </c>
      <c r="E65" s="143">
        <v>100</v>
      </c>
      <c r="F65" s="128"/>
      <c r="G65" s="128"/>
      <c r="H65" s="128"/>
      <c r="I65" s="128"/>
      <c r="J65" s="17"/>
      <c r="K65" s="17"/>
      <c r="L65" s="142">
        <v>5</v>
      </c>
      <c r="M65" s="16">
        <f t="shared" ref="M65:M66" si="8">L65*E65</f>
        <v>500</v>
      </c>
      <c r="N65" s="13"/>
      <c r="O65" s="13"/>
      <c r="P65" s="13">
        <f t="shared" si="5"/>
        <v>500</v>
      </c>
    </row>
    <row r="66" spans="1:16">
      <c r="A66" s="128">
        <v>17</v>
      </c>
      <c r="B66" s="128"/>
      <c r="C66" s="23" t="s">
        <v>348</v>
      </c>
      <c r="D66" s="128" t="s">
        <v>128</v>
      </c>
      <c r="E66" s="143">
        <v>25</v>
      </c>
      <c r="F66" s="128"/>
      <c r="G66" s="128"/>
      <c r="H66" s="128"/>
      <c r="I66" s="128"/>
      <c r="J66" s="17"/>
      <c r="K66" s="17"/>
      <c r="L66" s="142">
        <v>52</v>
      </c>
      <c r="M66" s="16">
        <f t="shared" si="8"/>
        <v>1300</v>
      </c>
      <c r="N66" s="13"/>
      <c r="O66" s="13"/>
      <c r="P66" s="13">
        <f t="shared" si="5"/>
        <v>1300</v>
      </c>
    </row>
    <row r="67" spans="1:16">
      <c r="A67" s="72"/>
      <c r="B67" s="72"/>
      <c r="C67" s="1" t="s">
        <v>349</v>
      </c>
      <c r="D67" s="128"/>
      <c r="E67" s="143"/>
      <c r="F67" s="142"/>
      <c r="G67" s="152"/>
      <c r="H67" s="142"/>
      <c r="I67" s="152"/>
      <c r="J67" s="17"/>
      <c r="K67" s="17"/>
      <c r="L67" s="142"/>
      <c r="M67" s="16"/>
      <c r="N67" s="13"/>
      <c r="O67" s="13"/>
      <c r="P67" s="13"/>
    </row>
    <row r="68" spans="1:16" ht="25.5">
      <c r="A68" s="128">
        <v>1</v>
      </c>
      <c r="B68" s="128"/>
      <c r="C68" s="23" t="s">
        <v>350</v>
      </c>
      <c r="D68" s="128" t="s">
        <v>128</v>
      </c>
      <c r="E68" s="143">
        <v>50</v>
      </c>
      <c r="F68" s="128"/>
      <c r="G68" s="128"/>
      <c r="H68" s="128"/>
      <c r="I68" s="128"/>
      <c r="J68" s="17"/>
      <c r="K68" s="17"/>
      <c r="L68" s="142">
        <v>6</v>
      </c>
      <c r="M68" s="16">
        <f>L68*E68</f>
        <v>300</v>
      </c>
      <c r="N68" s="13"/>
      <c r="O68" s="13"/>
      <c r="P68" s="13">
        <f t="shared" si="5"/>
        <v>300</v>
      </c>
    </row>
    <row r="69" spans="1:16">
      <c r="A69" s="128">
        <v>2</v>
      </c>
      <c r="B69" s="128"/>
      <c r="C69" s="23" t="s">
        <v>351</v>
      </c>
      <c r="D69" s="128" t="s">
        <v>128</v>
      </c>
      <c r="E69" s="143">
        <v>45</v>
      </c>
      <c r="F69" s="128"/>
      <c r="G69" s="128"/>
      <c r="H69" s="128"/>
      <c r="I69" s="128"/>
      <c r="J69" s="17"/>
      <c r="K69" s="17"/>
      <c r="L69" s="142">
        <v>1</v>
      </c>
      <c r="M69" s="16">
        <f t="shared" ref="M69:M78" si="9">L69*E69</f>
        <v>45</v>
      </c>
      <c r="N69" s="13"/>
      <c r="O69" s="13"/>
      <c r="P69" s="13">
        <f t="shared" si="5"/>
        <v>45</v>
      </c>
    </row>
    <row r="70" spans="1:16">
      <c r="A70" s="128">
        <v>3</v>
      </c>
      <c r="B70" s="128"/>
      <c r="C70" s="23" t="s">
        <v>352</v>
      </c>
      <c r="D70" s="128" t="s">
        <v>128</v>
      </c>
      <c r="E70" s="143">
        <v>40</v>
      </c>
      <c r="F70" s="128"/>
      <c r="G70" s="128"/>
      <c r="H70" s="128"/>
      <c r="I70" s="128"/>
      <c r="J70" s="17"/>
      <c r="K70" s="17"/>
      <c r="L70" s="142">
        <v>6</v>
      </c>
      <c r="M70" s="16">
        <f t="shared" si="9"/>
        <v>240</v>
      </c>
      <c r="N70" s="13"/>
      <c r="O70" s="13"/>
      <c r="P70" s="13">
        <f t="shared" si="5"/>
        <v>240</v>
      </c>
    </row>
    <row r="71" spans="1:16">
      <c r="A71" s="128">
        <v>4</v>
      </c>
      <c r="B71" s="128"/>
      <c r="C71" s="23" t="s">
        <v>353</v>
      </c>
      <c r="D71" s="128" t="s">
        <v>128</v>
      </c>
      <c r="E71" s="143">
        <v>45</v>
      </c>
      <c r="F71" s="128"/>
      <c r="G71" s="128"/>
      <c r="H71" s="128"/>
      <c r="I71" s="128"/>
      <c r="J71" s="17"/>
      <c r="K71" s="17"/>
      <c r="L71" s="142">
        <v>3</v>
      </c>
      <c r="M71" s="16">
        <f t="shared" si="9"/>
        <v>135</v>
      </c>
      <c r="N71" s="13"/>
      <c r="O71" s="13"/>
      <c r="P71" s="13">
        <f t="shared" si="5"/>
        <v>135</v>
      </c>
    </row>
    <row r="72" spans="1:16">
      <c r="A72" s="128">
        <v>5</v>
      </c>
      <c r="B72" s="128"/>
      <c r="C72" s="23" t="s">
        <v>354</v>
      </c>
      <c r="D72" s="128" t="s">
        <v>128</v>
      </c>
      <c r="E72" s="143">
        <v>55</v>
      </c>
      <c r="F72" s="128"/>
      <c r="G72" s="128"/>
      <c r="H72" s="128"/>
      <c r="I72" s="128"/>
      <c r="J72" s="17"/>
      <c r="K72" s="17"/>
      <c r="L72" s="142">
        <v>2</v>
      </c>
      <c r="M72" s="16">
        <f t="shared" si="9"/>
        <v>110</v>
      </c>
      <c r="N72" s="13"/>
      <c r="O72" s="13"/>
      <c r="P72" s="13">
        <f t="shared" si="5"/>
        <v>110</v>
      </c>
    </row>
    <row r="73" spans="1:16">
      <c r="A73" s="128">
        <v>6</v>
      </c>
      <c r="B73" s="128"/>
      <c r="C73" s="23" t="s">
        <v>355</v>
      </c>
      <c r="D73" s="128" t="s">
        <v>128</v>
      </c>
      <c r="E73" s="143">
        <v>12</v>
      </c>
      <c r="F73" s="128"/>
      <c r="G73" s="128"/>
      <c r="H73" s="128"/>
      <c r="I73" s="128"/>
      <c r="J73" s="17"/>
      <c r="K73" s="17"/>
      <c r="L73" s="142">
        <v>10</v>
      </c>
      <c r="M73" s="16">
        <f t="shared" si="9"/>
        <v>120</v>
      </c>
      <c r="N73" s="13"/>
      <c r="O73" s="13"/>
      <c r="P73" s="13">
        <f t="shared" si="5"/>
        <v>120</v>
      </c>
    </row>
    <row r="74" spans="1:16">
      <c r="A74" s="128">
        <v>7</v>
      </c>
      <c r="B74" s="128"/>
      <c r="C74" s="23" t="s">
        <v>356</v>
      </c>
      <c r="D74" s="125" t="s">
        <v>128</v>
      </c>
      <c r="E74" s="143">
        <v>42</v>
      </c>
      <c r="F74" s="125"/>
      <c r="G74" s="125"/>
      <c r="H74" s="125"/>
      <c r="I74" s="125"/>
      <c r="J74" s="17"/>
      <c r="K74" s="17"/>
      <c r="L74" s="157">
        <v>10</v>
      </c>
      <c r="M74" s="16">
        <f t="shared" si="9"/>
        <v>420</v>
      </c>
      <c r="N74" s="13"/>
      <c r="O74" s="13"/>
      <c r="P74" s="13">
        <f t="shared" si="5"/>
        <v>420</v>
      </c>
    </row>
    <row r="75" spans="1:16">
      <c r="A75" s="128">
        <v>8</v>
      </c>
      <c r="B75" s="128"/>
      <c r="C75" s="23" t="s">
        <v>357</v>
      </c>
      <c r="D75" s="128" t="s">
        <v>128</v>
      </c>
      <c r="E75" s="143">
        <v>2</v>
      </c>
      <c r="F75" s="128"/>
      <c r="G75" s="128"/>
      <c r="H75" s="128"/>
      <c r="I75" s="128"/>
      <c r="J75" s="17"/>
      <c r="K75" s="17"/>
      <c r="L75" s="142">
        <v>19</v>
      </c>
      <c r="M75" s="16">
        <f t="shared" si="9"/>
        <v>38</v>
      </c>
      <c r="N75" s="13"/>
      <c r="O75" s="13"/>
      <c r="P75" s="13">
        <f t="shared" si="5"/>
        <v>38</v>
      </c>
    </row>
    <row r="76" spans="1:16">
      <c r="A76" s="128">
        <v>9</v>
      </c>
      <c r="B76" s="128"/>
      <c r="C76" s="23" t="s">
        <v>358</v>
      </c>
      <c r="D76" s="128" t="s">
        <v>128</v>
      </c>
      <c r="E76" s="143">
        <v>25</v>
      </c>
      <c r="F76" s="128"/>
      <c r="G76" s="128"/>
      <c r="H76" s="128"/>
      <c r="I76" s="128"/>
      <c r="J76" s="17"/>
      <c r="K76" s="17"/>
      <c r="L76" s="142">
        <v>6</v>
      </c>
      <c r="M76" s="16">
        <f t="shared" si="9"/>
        <v>150</v>
      </c>
      <c r="N76" s="13"/>
      <c r="O76" s="13"/>
      <c r="P76" s="13">
        <f t="shared" si="5"/>
        <v>150</v>
      </c>
    </row>
    <row r="77" spans="1:16">
      <c r="A77" s="128">
        <v>10</v>
      </c>
      <c r="B77" s="128"/>
      <c r="C77" s="23" t="s">
        <v>359</v>
      </c>
      <c r="D77" s="128" t="s">
        <v>128</v>
      </c>
      <c r="E77" s="143">
        <v>45</v>
      </c>
      <c r="F77" s="128"/>
      <c r="G77" s="128"/>
      <c r="H77" s="128"/>
      <c r="I77" s="128"/>
      <c r="J77" s="17"/>
      <c r="K77" s="17"/>
      <c r="L77" s="142">
        <v>9</v>
      </c>
      <c r="M77" s="16">
        <f t="shared" si="9"/>
        <v>405</v>
      </c>
      <c r="N77" s="13"/>
      <c r="O77" s="13"/>
      <c r="P77" s="13">
        <f t="shared" si="5"/>
        <v>405</v>
      </c>
    </row>
    <row r="78" spans="1:16" s="158" customFormat="1">
      <c r="A78" s="128">
        <v>11</v>
      </c>
      <c r="B78" s="128"/>
      <c r="C78" s="23" t="s">
        <v>360</v>
      </c>
      <c r="D78" s="128" t="s">
        <v>128</v>
      </c>
      <c r="E78" s="143">
        <v>60</v>
      </c>
      <c r="F78" s="128"/>
      <c r="G78" s="128"/>
      <c r="H78" s="128"/>
      <c r="I78" s="128"/>
      <c r="J78" s="17"/>
      <c r="K78" s="17"/>
      <c r="L78" s="142">
        <v>1</v>
      </c>
      <c r="M78" s="16">
        <f t="shared" si="9"/>
        <v>60</v>
      </c>
      <c r="N78" s="13"/>
      <c r="O78" s="13"/>
      <c r="P78" s="13">
        <f t="shared" si="5"/>
        <v>60</v>
      </c>
    </row>
    <row r="79" spans="1:16" ht="25.5">
      <c r="A79" s="159"/>
      <c r="B79" s="159"/>
      <c r="C79" s="1" t="s">
        <v>361</v>
      </c>
      <c r="D79" s="128"/>
      <c r="E79" s="160"/>
      <c r="F79" s="128"/>
      <c r="G79" s="128"/>
      <c r="H79" s="128"/>
      <c r="I79" s="128"/>
      <c r="J79" s="128"/>
      <c r="K79" s="128"/>
      <c r="L79" s="142"/>
      <c r="M79" s="16"/>
      <c r="N79" s="16"/>
      <c r="O79" s="16"/>
      <c r="P79" s="13"/>
    </row>
    <row r="80" spans="1:16">
      <c r="A80" s="161">
        <v>1</v>
      </c>
      <c r="B80" s="161" t="s">
        <v>362</v>
      </c>
      <c r="C80" s="1" t="s">
        <v>363</v>
      </c>
      <c r="D80" s="128" t="s">
        <v>128</v>
      </c>
      <c r="E80" s="160">
        <v>35.39</v>
      </c>
      <c r="F80" s="128"/>
      <c r="G80" s="128"/>
      <c r="H80" s="128"/>
      <c r="I80" s="128"/>
      <c r="J80" s="128"/>
      <c r="K80" s="128"/>
      <c r="L80" s="142">
        <v>54</v>
      </c>
      <c r="M80" s="16">
        <f>L80*E80</f>
        <v>1911.06</v>
      </c>
      <c r="N80" s="16"/>
      <c r="O80" s="16"/>
      <c r="P80" s="13">
        <f t="shared" ref="P80:P131" si="10">G80+I80+K80+M80+O80</f>
        <v>1911.06</v>
      </c>
    </row>
    <row r="81" spans="1:16">
      <c r="A81" s="161">
        <v>2</v>
      </c>
      <c r="B81" s="161"/>
      <c r="C81" s="1" t="s">
        <v>364</v>
      </c>
      <c r="D81" s="128" t="s">
        <v>128</v>
      </c>
      <c r="E81" s="160">
        <v>15.94</v>
      </c>
      <c r="F81" s="128"/>
      <c r="G81" s="128"/>
      <c r="H81" s="128"/>
      <c r="I81" s="128"/>
      <c r="J81" s="128"/>
      <c r="K81" s="128"/>
      <c r="L81" s="142">
        <v>27</v>
      </c>
      <c r="M81" s="16">
        <f t="shared" ref="M81:M89" si="11">L81*E81</f>
        <v>430.38</v>
      </c>
      <c r="N81" s="16"/>
      <c r="O81" s="16"/>
      <c r="P81" s="13">
        <f t="shared" si="10"/>
        <v>430.38</v>
      </c>
    </row>
    <row r="82" spans="1:16">
      <c r="A82" s="161">
        <v>3</v>
      </c>
      <c r="B82" s="161"/>
      <c r="C82" s="1" t="s">
        <v>365</v>
      </c>
      <c r="D82" s="128" t="s">
        <v>128</v>
      </c>
      <c r="E82" s="160">
        <v>15.94</v>
      </c>
      <c r="F82" s="128"/>
      <c r="G82" s="128"/>
      <c r="H82" s="128"/>
      <c r="I82" s="128"/>
      <c r="J82" s="128"/>
      <c r="K82" s="128"/>
      <c r="L82" s="142">
        <v>27</v>
      </c>
      <c r="M82" s="16">
        <f t="shared" si="11"/>
        <v>430.38</v>
      </c>
      <c r="N82" s="16"/>
      <c r="O82" s="16"/>
      <c r="P82" s="13">
        <f t="shared" si="10"/>
        <v>430.38</v>
      </c>
    </row>
    <row r="83" spans="1:16">
      <c r="A83" s="161">
        <v>4</v>
      </c>
      <c r="B83" s="161"/>
      <c r="C83" s="1" t="s">
        <v>366</v>
      </c>
      <c r="D83" s="128" t="s">
        <v>128</v>
      </c>
      <c r="E83" s="160">
        <v>25.95</v>
      </c>
      <c r="F83" s="128"/>
      <c r="G83" s="128"/>
      <c r="H83" s="128"/>
      <c r="I83" s="128"/>
      <c r="J83" s="128"/>
      <c r="K83" s="128"/>
      <c r="L83" s="142">
        <v>54</v>
      </c>
      <c r="M83" s="16">
        <f t="shared" si="11"/>
        <v>1401.3</v>
      </c>
      <c r="N83" s="16"/>
      <c r="O83" s="16"/>
      <c r="P83" s="13">
        <f t="shared" si="10"/>
        <v>1401.3</v>
      </c>
    </row>
    <row r="84" spans="1:16">
      <c r="A84" s="161">
        <v>5</v>
      </c>
      <c r="B84" s="161"/>
      <c r="C84" s="1" t="s">
        <v>367</v>
      </c>
      <c r="D84" s="128" t="s">
        <v>128</v>
      </c>
      <c r="E84" s="160">
        <v>15.94</v>
      </c>
      <c r="F84" s="128"/>
      <c r="G84" s="128"/>
      <c r="H84" s="128"/>
      <c r="I84" s="128"/>
      <c r="J84" s="128"/>
      <c r="K84" s="128"/>
      <c r="L84" s="142">
        <v>27</v>
      </c>
      <c r="M84" s="16">
        <f t="shared" si="11"/>
        <v>430.38</v>
      </c>
      <c r="N84" s="16"/>
      <c r="O84" s="16"/>
      <c r="P84" s="13">
        <f t="shared" si="10"/>
        <v>430.38</v>
      </c>
    </row>
    <row r="85" spans="1:16">
      <c r="A85" s="161">
        <v>6</v>
      </c>
      <c r="B85" s="161" t="s">
        <v>368</v>
      </c>
      <c r="C85" s="1" t="s">
        <v>369</v>
      </c>
      <c r="D85" s="128" t="s">
        <v>128</v>
      </c>
      <c r="E85" s="160">
        <v>15.94</v>
      </c>
      <c r="F85" s="128"/>
      <c r="G85" s="128"/>
      <c r="H85" s="128"/>
      <c r="I85" s="128"/>
      <c r="J85" s="128"/>
      <c r="K85" s="128"/>
      <c r="L85" s="142">
        <v>27</v>
      </c>
      <c r="M85" s="16">
        <f t="shared" si="11"/>
        <v>430.38</v>
      </c>
      <c r="N85" s="16"/>
      <c r="O85" s="16"/>
      <c r="P85" s="13">
        <f t="shared" si="10"/>
        <v>430.38</v>
      </c>
    </row>
    <row r="86" spans="1:16">
      <c r="A86" s="161">
        <v>7</v>
      </c>
      <c r="B86" s="13" t="s">
        <v>370</v>
      </c>
      <c r="C86" s="23" t="s">
        <v>371</v>
      </c>
      <c r="D86" s="128" t="s">
        <v>128</v>
      </c>
      <c r="E86" s="160">
        <v>25.95</v>
      </c>
      <c r="F86" s="128"/>
      <c r="G86" s="128"/>
      <c r="H86" s="128"/>
      <c r="I86" s="128"/>
      <c r="J86" s="17"/>
      <c r="K86" s="17"/>
      <c r="L86" s="142">
        <v>127</v>
      </c>
      <c r="M86" s="16">
        <f t="shared" si="11"/>
        <v>3295.65</v>
      </c>
      <c r="N86" s="16"/>
      <c r="O86" s="16"/>
      <c r="P86" s="13">
        <f t="shared" si="10"/>
        <v>3295.65</v>
      </c>
    </row>
    <row r="87" spans="1:16">
      <c r="A87" s="161">
        <v>8</v>
      </c>
      <c r="B87" s="13" t="s">
        <v>372</v>
      </c>
      <c r="C87" s="162" t="s">
        <v>373</v>
      </c>
      <c r="D87" s="128" t="s">
        <v>128</v>
      </c>
      <c r="E87" s="160">
        <v>25.97</v>
      </c>
      <c r="F87" s="128"/>
      <c r="G87" s="128"/>
      <c r="H87" s="128"/>
      <c r="I87" s="128"/>
      <c r="J87" s="17"/>
      <c r="K87" s="17"/>
      <c r="L87" s="142">
        <v>108</v>
      </c>
      <c r="M87" s="16">
        <f t="shared" si="11"/>
        <v>2804.7599999999998</v>
      </c>
      <c r="N87" s="16"/>
      <c r="O87" s="16"/>
      <c r="P87" s="13">
        <f t="shared" si="10"/>
        <v>2804.7599999999998</v>
      </c>
    </row>
    <row r="88" spans="1:16">
      <c r="A88" s="161">
        <v>9</v>
      </c>
      <c r="B88" s="13" t="s">
        <v>374</v>
      </c>
      <c r="C88" s="162" t="s">
        <v>375</v>
      </c>
      <c r="D88" s="128" t="s">
        <v>128</v>
      </c>
      <c r="E88" s="160">
        <v>35.93</v>
      </c>
      <c r="F88" s="128"/>
      <c r="G88" s="128"/>
      <c r="H88" s="128"/>
      <c r="I88" s="128"/>
      <c r="J88" s="17"/>
      <c r="K88" s="17"/>
      <c r="L88" s="142">
        <v>54</v>
      </c>
      <c r="M88" s="16">
        <f t="shared" si="11"/>
        <v>1940.22</v>
      </c>
      <c r="N88" s="16"/>
      <c r="O88" s="16"/>
      <c r="P88" s="13">
        <f t="shared" si="10"/>
        <v>1940.22</v>
      </c>
    </row>
    <row r="89" spans="1:16">
      <c r="A89" s="161">
        <v>10</v>
      </c>
      <c r="B89" s="13" t="s">
        <v>376</v>
      </c>
      <c r="C89" s="162" t="s">
        <v>377</v>
      </c>
      <c r="D89" s="128" t="s">
        <v>128</v>
      </c>
      <c r="E89" s="160">
        <v>26.4</v>
      </c>
      <c r="F89" s="128"/>
      <c r="G89" s="128"/>
      <c r="H89" s="128"/>
      <c r="I89" s="128"/>
      <c r="J89" s="17"/>
      <c r="K89" s="17"/>
      <c r="L89" s="142">
        <v>54</v>
      </c>
      <c r="M89" s="16">
        <f t="shared" si="11"/>
        <v>1425.6</v>
      </c>
      <c r="N89" s="16"/>
      <c r="O89" s="16"/>
      <c r="P89" s="13">
        <f t="shared" si="10"/>
        <v>1425.6</v>
      </c>
    </row>
    <row r="90" spans="1:16">
      <c r="A90" s="163"/>
      <c r="B90" s="163"/>
      <c r="C90" s="1" t="s">
        <v>378</v>
      </c>
      <c r="D90" s="128"/>
      <c r="E90" s="160"/>
      <c r="F90" s="142"/>
      <c r="G90" s="152"/>
      <c r="H90" s="142"/>
      <c r="I90" s="152"/>
      <c r="J90" s="17"/>
      <c r="K90" s="17"/>
      <c r="L90" s="142"/>
      <c r="M90" s="16"/>
      <c r="N90" s="16"/>
      <c r="O90" s="16"/>
      <c r="P90" s="13"/>
    </row>
    <row r="91" spans="1:16">
      <c r="A91" s="13">
        <v>1</v>
      </c>
      <c r="B91" s="13" t="s">
        <v>379</v>
      </c>
      <c r="C91" s="162" t="s">
        <v>380</v>
      </c>
      <c r="D91" s="128" t="s">
        <v>128</v>
      </c>
      <c r="E91" s="5">
        <v>500</v>
      </c>
      <c r="F91" s="128"/>
      <c r="G91" s="128"/>
      <c r="H91" s="128"/>
      <c r="I91" s="128"/>
      <c r="J91" s="17"/>
      <c r="K91" s="17"/>
      <c r="L91" s="142">
        <v>60</v>
      </c>
      <c r="M91" s="16">
        <f>L91*E91</f>
        <v>30000</v>
      </c>
      <c r="N91" s="16"/>
      <c r="O91" s="16"/>
      <c r="P91" s="13">
        <f t="shared" si="10"/>
        <v>30000</v>
      </c>
    </row>
    <row r="92" spans="1:16">
      <c r="A92" s="13">
        <v>2</v>
      </c>
      <c r="B92" s="13" t="s">
        <v>381</v>
      </c>
      <c r="C92" s="162" t="s">
        <v>382</v>
      </c>
      <c r="D92" s="128" t="s">
        <v>128</v>
      </c>
      <c r="E92" s="5">
        <v>250</v>
      </c>
      <c r="F92" s="128"/>
      <c r="G92" s="128"/>
      <c r="H92" s="128"/>
      <c r="I92" s="128"/>
      <c r="J92" s="17"/>
      <c r="K92" s="17"/>
      <c r="L92" s="142">
        <v>30</v>
      </c>
      <c r="M92" s="16">
        <f t="shared" ref="M92:M94" si="12">L92*E92</f>
        <v>7500</v>
      </c>
      <c r="N92" s="16"/>
      <c r="O92" s="16"/>
      <c r="P92" s="13">
        <f t="shared" si="10"/>
        <v>7500</v>
      </c>
    </row>
    <row r="93" spans="1:16">
      <c r="A93" s="13">
        <v>3</v>
      </c>
      <c r="B93" s="13"/>
      <c r="C93" s="162" t="s">
        <v>383</v>
      </c>
      <c r="D93" s="128" t="s">
        <v>128</v>
      </c>
      <c r="E93" s="5">
        <v>500</v>
      </c>
      <c r="F93" s="128"/>
      <c r="G93" s="128"/>
      <c r="H93" s="128"/>
      <c r="I93" s="128"/>
      <c r="J93" s="17"/>
      <c r="K93" s="17"/>
      <c r="L93" s="142">
        <v>60</v>
      </c>
      <c r="M93" s="16">
        <f t="shared" si="12"/>
        <v>30000</v>
      </c>
      <c r="N93" s="16"/>
      <c r="O93" s="16"/>
      <c r="P93" s="13">
        <f t="shared" si="10"/>
        <v>30000</v>
      </c>
    </row>
    <row r="94" spans="1:16">
      <c r="A94" s="13">
        <v>4</v>
      </c>
      <c r="B94" s="13" t="s">
        <v>384</v>
      </c>
      <c r="C94" s="162" t="s">
        <v>385</v>
      </c>
      <c r="D94" s="128" t="s">
        <v>128</v>
      </c>
      <c r="E94" s="5">
        <v>500</v>
      </c>
      <c r="F94" s="128"/>
      <c r="G94" s="128"/>
      <c r="H94" s="128"/>
      <c r="I94" s="128"/>
      <c r="J94" s="17"/>
      <c r="K94" s="17"/>
      <c r="L94" s="142">
        <v>60</v>
      </c>
      <c r="M94" s="16">
        <f t="shared" si="12"/>
        <v>30000</v>
      </c>
      <c r="N94" s="16"/>
      <c r="O94" s="16"/>
      <c r="P94" s="13">
        <f t="shared" si="10"/>
        <v>30000</v>
      </c>
    </row>
    <row r="95" spans="1:16">
      <c r="A95" s="163"/>
      <c r="B95" s="163"/>
      <c r="C95" s="1" t="s">
        <v>386</v>
      </c>
      <c r="D95" s="128"/>
      <c r="E95" s="5"/>
      <c r="F95" s="142"/>
      <c r="G95" s="152"/>
      <c r="H95" s="142"/>
      <c r="I95" s="152"/>
      <c r="J95" s="17"/>
      <c r="K95" s="17"/>
      <c r="L95" s="142"/>
      <c r="M95" s="16"/>
      <c r="N95" s="16"/>
      <c r="O95" s="16"/>
      <c r="P95" s="13"/>
    </row>
    <row r="96" spans="1:16">
      <c r="A96" s="128">
        <v>1</v>
      </c>
      <c r="B96" s="128" t="s">
        <v>387</v>
      </c>
      <c r="C96" s="23" t="s">
        <v>388</v>
      </c>
      <c r="D96" s="128" t="s">
        <v>128</v>
      </c>
      <c r="E96" s="5">
        <v>200</v>
      </c>
      <c r="F96" s="128"/>
      <c r="G96" s="128"/>
      <c r="H96" s="128"/>
      <c r="I96" s="128"/>
      <c r="J96" s="17"/>
      <c r="K96" s="17"/>
      <c r="L96" s="142">
        <v>10</v>
      </c>
      <c r="M96" s="16">
        <f>L96*E96</f>
        <v>2000</v>
      </c>
      <c r="N96" s="16"/>
      <c r="O96" s="16"/>
      <c r="P96" s="13">
        <f t="shared" si="10"/>
        <v>2000</v>
      </c>
    </row>
    <row r="97" spans="1:16">
      <c r="A97" s="128">
        <v>2</v>
      </c>
      <c r="B97" s="128" t="s">
        <v>389</v>
      </c>
      <c r="C97" s="162" t="s">
        <v>390</v>
      </c>
      <c r="D97" s="128" t="s">
        <v>128</v>
      </c>
      <c r="E97" s="5">
        <v>1500</v>
      </c>
      <c r="F97" s="128"/>
      <c r="G97" s="128"/>
      <c r="H97" s="128"/>
      <c r="I97" s="128"/>
      <c r="J97" s="17"/>
      <c r="K97" s="17"/>
      <c r="L97" s="142">
        <v>2</v>
      </c>
      <c r="M97" s="16">
        <f t="shared" ref="M97:M124" si="13">L97*E97</f>
        <v>3000</v>
      </c>
      <c r="N97" s="16"/>
      <c r="O97" s="16"/>
      <c r="P97" s="13">
        <f t="shared" si="10"/>
        <v>3000</v>
      </c>
    </row>
    <row r="98" spans="1:16">
      <c r="A98" s="128">
        <v>3</v>
      </c>
      <c r="B98" s="128" t="s">
        <v>391</v>
      </c>
      <c r="C98" s="162" t="s">
        <v>392</v>
      </c>
      <c r="D98" s="128" t="s">
        <v>128</v>
      </c>
      <c r="E98" s="5">
        <v>20</v>
      </c>
      <c r="F98" s="128"/>
      <c r="G98" s="128"/>
      <c r="H98" s="128"/>
      <c r="I98" s="128"/>
      <c r="J98" s="17"/>
      <c r="K98" s="17"/>
      <c r="L98" s="142">
        <v>4</v>
      </c>
      <c r="M98" s="16">
        <f t="shared" si="13"/>
        <v>80</v>
      </c>
      <c r="N98" s="16"/>
      <c r="O98" s="16"/>
      <c r="P98" s="13">
        <f t="shared" si="10"/>
        <v>80</v>
      </c>
    </row>
    <row r="99" spans="1:16">
      <c r="A99" s="128">
        <v>4</v>
      </c>
      <c r="B99" s="128" t="s">
        <v>393</v>
      </c>
      <c r="C99" s="162" t="s">
        <v>394</v>
      </c>
      <c r="D99" s="128" t="s">
        <v>128</v>
      </c>
      <c r="E99" s="5">
        <v>630</v>
      </c>
      <c r="F99" s="128"/>
      <c r="G99" s="128"/>
      <c r="H99" s="128"/>
      <c r="I99" s="128"/>
      <c r="J99" s="17"/>
      <c r="K99" s="17"/>
      <c r="L99" s="142">
        <v>12</v>
      </c>
      <c r="M99" s="16">
        <f t="shared" si="13"/>
        <v>7560</v>
      </c>
      <c r="N99" s="16"/>
      <c r="O99" s="16"/>
      <c r="P99" s="13">
        <f t="shared" si="10"/>
        <v>7560</v>
      </c>
    </row>
    <row r="100" spans="1:16">
      <c r="A100" s="128">
        <v>5</v>
      </c>
      <c r="B100" s="128" t="s">
        <v>395</v>
      </c>
      <c r="C100" s="162" t="s">
        <v>396</v>
      </c>
      <c r="D100" s="128" t="s">
        <v>128</v>
      </c>
      <c r="E100" s="5">
        <v>125</v>
      </c>
      <c r="F100" s="128"/>
      <c r="G100" s="128"/>
      <c r="H100" s="128"/>
      <c r="I100" s="128"/>
      <c r="J100" s="17"/>
      <c r="K100" s="17"/>
      <c r="L100" s="142">
        <v>27</v>
      </c>
      <c r="M100" s="16">
        <f t="shared" si="13"/>
        <v>3375</v>
      </c>
      <c r="N100" s="16"/>
      <c r="O100" s="16"/>
      <c r="P100" s="13">
        <f t="shared" si="10"/>
        <v>3375</v>
      </c>
    </row>
    <row r="101" spans="1:16">
      <c r="A101" s="128">
        <v>6</v>
      </c>
      <c r="B101" s="128" t="s">
        <v>397</v>
      </c>
      <c r="C101" s="162" t="s">
        <v>398</v>
      </c>
      <c r="D101" s="128" t="s">
        <v>128</v>
      </c>
      <c r="E101" s="5">
        <v>1500</v>
      </c>
      <c r="F101" s="128"/>
      <c r="G101" s="128"/>
      <c r="H101" s="128"/>
      <c r="I101" s="128"/>
      <c r="J101" s="17"/>
      <c r="K101" s="17"/>
      <c r="L101" s="142">
        <v>21</v>
      </c>
      <c r="M101" s="16">
        <f t="shared" si="13"/>
        <v>31500</v>
      </c>
      <c r="N101" s="16"/>
      <c r="O101" s="16"/>
      <c r="P101" s="13">
        <f t="shared" si="10"/>
        <v>31500</v>
      </c>
    </row>
    <row r="102" spans="1:16">
      <c r="A102" s="128">
        <v>7</v>
      </c>
      <c r="B102" s="128" t="s">
        <v>399</v>
      </c>
      <c r="C102" s="162" t="s">
        <v>400</v>
      </c>
      <c r="D102" s="128" t="s">
        <v>128</v>
      </c>
      <c r="E102" s="5">
        <v>50</v>
      </c>
      <c r="F102" s="128"/>
      <c r="G102" s="128"/>
      <c r="H102" s="128"/>
      <c r="I102" s="128"/>
      <c r="J102" s="17"/>
      <c r="K102" s="17"/>
      <c r="L102" s="142">
        <v>42</v>
      </c>
      <c r="M102" s="16">
        <f t="shared" si="13"/>
        <v>2100</v>
      </c>
      <c r="N102" s="16"/>
      <c r="O102" s="16"/>
      <c r="P102" s="13">
        <f t="shared" si="10"/>
        <v>2100</v>
      </c>
    </row>
    <row r="103" spans="1:16">
      <c r="A103" s="128">
        <v>8</v>
      </c>
      <c r="B103" s="128" t="s">
        <v>401</v>
      </c>
      <c r="C103" s="162" t="s">
        <v>402</v>
      </c>
      <c r="D103" s="128" t="s">
        <v>128</v>
      </c>
      <c r="E103" s="5">
        <v>30</v>
      </c>
      <c r="F103" s="128"/>
      <c r="G103" s="128"/>
      <c r="H103" s="128"/>
      <c r="I103" s="128"/>
      <c r="J103" s="17"/>
      <c r="K103" s="17"/>
      <c r="L103" s="142">
        <v>350</v>
      </c>
      <c r="M103" s="16">
        <f t="shared" si="13"/>
        <v>10500</v>
      </c>
      <c r="N103" s="16"/>
      <c r="O103" s="16"/>
      <c r="P103" s="13">
        <f t="shared" si="10"/>
        <v>10500</v>
      </c>
    </row>
    <row r="104" spans="1:16">
      <c r="A104" s="128">
        <v>9</v>
      </c>
      <c r="B104" s="128" t="s">
        <v>403</v>
      </c>
      <c r="C104" s="162" t="s">
        <v>404</v>
      </c>
      <c r="D104" s="128" t="s">
        <v>128</v>
      </c>
      <c r="E104" s="5">
        <v>500</v>
      </c>
      <c r="F104" s="128"/>
      <c r="G104" s="128"/>
      <c r="H104" s="128"/>
      <c r="I104" s="128"/>
      <c r="J104" s="17"/>
      <c r="K104" s="17"/>
      <c r="L104" s="142">
        <v>30</v>
      </c>
      <c r="M104" s="16">
        <f t="shared" si="13"/>
        <v>15000</v>
      </c>
      <c r="N104" s="16"/>
      <c r="O104" s="16"/>
      <c r="P104" s="13">
        <f t="shared" si="10"/>
        <v>15000</v>
      </c>
    </row>
    <row r="105" spans="1:16" ht="25.5">
      <c r="A105" s="128">
        <v>10</v>
      </c>
      <c r="B105" s="128"/>
      <c r="C105" s="23" t="s">
        <v>405</v>
      </c>
      <c r="D105" s="128" t="s">
        <v>406</v>
      </c>
      <c r="E105" s="5">
        <v>30</v>
      </c>
      <c r="F105" s="128"/>
      <c r="G105" s="128"/>
      <c r="H105" s="128"/>
      <c r="I105" s="128"/>
      <c r="J105" s="17"/>
      <c r="K105" s="17"/>
      <c r="L105" s="142">
        <v>200</v>
      </c>
      <c r="M105" s="17">
        <f t="shared" si="13"/>
        <v>6000</v>
      </c>
      <c r="N105" s="16"/>
      <c r="O105" s="16"/>
      <c r="P105" s="13">
        <f t="shared" si="10"/>
        <v>6000</v>
      </c>
    </row>
    <row r="106" spans="1:16" ht="25.5">
      <c r="A106" s="128">
        <v>11</v>
      </c>
      <c r="B106" s="128"/>
      <c r="C106" s="23" t="s">
        <v>407</v>
      </c>
      <c r="D106" s="128" t="s">
        <v>128</v>
      </c>
      <c r="E106" s="164">
        <v>284000</v>
      </c>
      <c r="F106" s="128"/>
      <c r="G106" s="128"/>
      <c r="H106" s="128"/>
      <c r="I106" s="128"/>
      <c r="J106" s="17"/>
      <c r="K106" s="17"/>
      <c r="L106" s="142">
        <v>1</v>
      </c>
      <c r="M106" s="16">
        <f t="shared" si="13"/>
        <v>284000</v>
      </c>
      <c r="N106" s="16"/>
      <c r="O106" s="16"/>
      <c r="P106" s="13">
        <f t="shared" si="10"/>
        <v>284000</v>
      </c>
    </row>
    <row r="107" spans="1:16">
      <c r="A107" s="128">
        <v>12</v>
      </c>
      <c r="B107" s="128"/>
      <c r="C107" s="23" t="s">
        <v>408</v>
      </c>
      <c r="D107" s="128" t="s">
        <v>128</v>
      </c>
      <c r="E107" s="5">
        <v>100</v>
      </c>
      <c r="F107" s="128"/>
      <c r="G107" s="128"/>
      <c r="H107" s="128"/>
      <c r="I107" s="128"/>
      <c r="J107" s="17"/>
      <c r="K107" s="17"/>
      <c r="L107" s="142">
        <v>1</v>
      </c>
      <c r="M107" s="16">
        <f t="shared" si="13"/>
        <v>100</v>
      </c>
      <c r="N107" s="16"/>
      <c r="O107" s="16"/>
      <c r="P107" s="13">
        <f t="shared" si="10"/>
        <v>100</v>
      </c>
    </row>
    <row r="108" spans="1:16">
      <c r="A108" s="128">
        <v>13</v>
      </c>
      <c r="B108" s="128" t="s">
        <v>409</v>
      </c>
      <c r="C108" s="23" t="s">
        <v>410</v>
      </c>
      <c r="D108" s="128" t="s">
        <v>128</v>
      </c>
      <c r="E108" s="5">
        <v>1000</v>
      </c>
      <c r="F108" s="128"/>
      <c r="G108" s="128"/>
      <c r="H108" s="128"/>
      <c r="I108" s="128"/>
      <c r="J108" s="17"/>
      <c r="K108" s="17"/>
      <c r="L108" s="142">
        <v>9</v>
      </c>
      <c r="M108" s="16">
        <f t="shared" si="13"/>
        <v>9000</v>
      </c>
      <c r="N108" s="16"/>
      <c r="O108" s="16"/>
      <c r="P108" s="13">
        <f t="shared" si="10"/>
        <v>9000</v>
      </c>
    </row>
    <row r="109" spans="1:16">
      <c r="A109" s="128">
        <v>14</v>
      </c>
      <c r="B109" s="128" t="s">
        <v>411</v>
      </c>
      <c r="C109" s="162" t="s">
        <v>412</v>
      </c>
      <c r="D109" s="128" t="s">
        <v>128</v>
      </c>
      <c r="E109" s="5">
        <v>500</v>
      </c>
      <c r="F109" s="128"/>
      <c r="G109" s="128"/>
      <c r="H109" s="128"/>
      <c r="I109" s="128"/>
      <c r="J109" s="17"/>
      <c r="K109" s="17"/>
      <c r="L109" s="142">
        <v>1</v>
      </c>
      <c r="M109" s="16">
        <f t="shared" si="13"/>
        <v>500</v>
      </c>
      <c r="N109" s="16"/>
      <c r="O109" s="16"/>
      <c r="P109" s="13">
        <f t="shared" si="10"/>
        <v>500</v>
      </c>
    </row>
    <row r="110" spans="1:16">
      <c r="A110" s="128">
        <v>15</v>
      </c>
      <c r="B110" s="128"/>
      <c r="C110" s="23" t="s">
        <v>413</v>
      </c>
      <c r="D110" s="128" t="s">
        <v>128</v>
      </c>
      <c r="E110" s="5">
        <v>5000</v>
      </c>
      <c r="F110" s="128"/>
      <c r="G110" s="128"/>
      <c r="H110" s="128"/>
      <c r="I110" s="128"/>
      <c r="J110" s="17"/>
      <c r="K110" s="17"/>
      <c r="L110" s="142">
        <v>11</v>
      </c>
      <c r="M110" s="16">
        <f t="shared" si="13"/>
        <v>55000</v>
      </c>
      <c r="N110" s="16"/>
      <c r="O110" s="16"/>
      <c r="P110" s="13">
        <f t="shared" si="10"/>
        <v>55000</v>
      </c>
    </row>
    <row r="111" spans="1:16">
      <c r="A111" s="128">
        <v>16</v>
      </c>
      <c r="B111" s="128" t="s">
        <v>414</v>
      </c>
      <c r="C111" s="162" t="s">
        <v>415</v>
      </c>
      <c r="D111" s="128" t="s">
        <v>128</v>
      </c>
      <c r="E111" s="5">
        <v>200</v>
      </c>
      <c r="F111" s="128"/>
      <c r="G111" s="128"/>
      <c r="H111" s="128"/>
      <c r="I111" s="128"/>
      <c r="J111" s="17"/>
      <c r="K111" s="17"/>
      <c r="L111" s="142">
        <v>1</v>
      </c>
      <c r="M111" s="16">
        <f t="shared" si="13"/>
        <v>200</v>
      </c>
      <c r="N111" s="16"/>
      <c r="O111" s="16"/>
      <c r="P111" s="13">
        <f t="shared" si="10"/>
        <v>200</v>
      </c>
    </row>
    <row r="112" spans="1:16" ht="25.5">
      <c r="A112" s="128">
        <v>17</v>
      </c>
      <c r="B112" s="128" t="s">
        <v>416</v>
      </c>
      <c r="C112" s="23" t="s">
        <v>417</v>
      </c>
      <c r="D112" s="128" t="s">
        <v>128</v>
      </c>
      <c r="E112" s="5">
        <v>500</v>
      </c>
      <c r="F112" s="128"/>
      <c r="G112" s="128"/>
      <c r="H112" s="128"/>
      <c r="I112" s="128"/>
      <c r="J112" s="17"/>
      <c r="K112" s="17"/>
      <c r="L112" s="142">
        <v>39</v>
      </c>
      <c r="M112" s="16">
        <f t="shared" si="13"/>
        <v>19500</v>
      </c>
      <c r="N112" s="16"/>
      <c r="O112" s="16"/>
      <c r="P112" s="13">
        <f t="shared" si="10"/>
        <v>19500</v>
      </c>
    </row>
    <row r="113" spans="1:16">
      <c r="A113" s="128">
        <v>18</v>
      </c>
      <c r="B113" s="128" t="s">
        <v>418</v>
      </c>
      <c r="C113" s="162" t="s">
        <v>419</v>
      </c>
      <c r="D113" s="128" t="s">
        <v>128</v>
      </c>
      <c r="E113" s="5">
        <v>150</v>
      </c>
      <c r="F113" s="128"/>
      <c r="G113" s="128"/>
      <c r="H113" s="128"/>
      <c r="I113" s="128"/>
      <c r="J113" s="17"/>
      <c r="K113" s="17"/>
      <c r="L113" s="142">
        <v>1</v>
      </c>
      <c r="M113" s="16">
        <f t="shared" si="13"/>
        <v>150</v>
      </c>
      <c r="N113" s="16"/>
      <c r="O113" s="16"/>
      <c r="P113" s="13">
        <f t="shared" si="10"/>
        <v>150</v>
      </c>
    </row>
    <row r="114" spans="1:16" ht="25.5">
      <c r="A114" s="128">
        <v>19</v>
      </c>
      <c r="B114" s="128" t="s">
        <v>420</v>
      </c>
      <c r="C114" s="23" t="s">
        <v>421</v>
      </c>
      <c r="D114" s="128" t="s">
        <v>128</v>
      </c>
      <c r="E114" s="5">
        <v>350</v>
      </c>
      <c r="F114" s="128"/>
      <c r="G114" s="128"/>
      <c r="H114" s="128"/>
      <c r="I114" s="128"/>
      <c r="J114" s="17"/>
      <c r="K114" s="17"/>
      <c r="L114" s="142">
        <v>6</v>
      </c>
      <c r="M114" s="16">
        <f t="shared" si="13"/>
        <v>2100</v>
      </c>
      <c r="N114" s="16"/>
      <c r="O114" s="16"/>
      <c r="P114" s="13">
        <f t="shared" si="10"/>
        <v>2100</v>
      </c>
    </row>
    <row r="115" spans="1:16">
      <c r="A115" s="128">
        <v>20</v>
      </c>
      <c r="B115" s="128"/>
      <c r="C115" s="23" t="s">
        <v>422</v>
      </c>
      <c r="D115" s="128" t="s">
        <v>128</v>
      </c>
      <c r="E115" s="5">
        <v>5000</v>
      </c>
      <c r="F115" s="128"/>
      <c r="G115" s="128"/>
      <c r="H115" s="128"/>
      <c r="I115" s="128"/>
      <c r="J115" s="17"/>
      <c r="K115" s="17"/>
      <c r="L115" s="142">
        <v>10</v>
      </c>
      <c r="M115" s="16">
        <f t="shared" si="13"/>
        <v>50000</v>
      </c>
      <c r="N115" s="16"/>
      <c r="O115" s="16"/>
      <c r="P115" s="13">
        <f t="shared" si="10"/>
        <v>50000</v>
      </c>
    </row>
    <row r="116" spans="1:16">
      <c r="A116" s="128">
        <v>21</v>
      </c>
      <c r="B116" s="128"/>
      <c r="C116" s="23" t="s">
        <v>423</v>
      </c>
      <c r="D116" s="128" t="s">
        <v>128</v>
      </c>
      <c r="E116" s="5">
        <v>5000</v>
      </c>
      <c r="F116" s="128"/>
      <c r="G116" s="128"/>
      <c r="H116" s="128"/>
      <c r="I116" s="128"/>
      <c r="J116" s="17"/>
      <c r="K116" s="17"/>
      <c r="L116" s="142">
        <v>3</v>
      </c>
      <c r="M116" s="16">
        <f t="shared" si="13"/>
        <v>15000</v>
      </c>
      <c r="N116" s="16"/>
      <c r="O116" s="16"/>
      <c r="P116" s="13">
        <f t="shared" si="10"/>
        <v>15000</v>
      </c>
    </row>
    <row r="117" spans="1:16" ht="38.25">
      <c r="A117" s="128">
        <v>22</v>
      </c>
      <c r="B117" s="128"/>
      <c r="C117" s="23" t="s">
        <v>424</v>
      </c>
      <c r="D117" s="128" t="s">
        <v>294</v>
      </c>
      <c r="E117" s="5">
        <v>2500</v>
      </c>
      <c r="F117" s="128"/>
      <c r="G117" s="128"/>
      <c r="H117" s="128"/>
      <c r="I117" s="128"/>
      <c r="J117" s="17"/>
      <c r="K117" s="17"/>
      <c r="L117" s="142">
        <v>2</v>
      </c>
      <c r="M117" s="16">
        <f t="shared" si="13"/>
        <v>5000</v>
      </c>
      <c r="N117" s="16"/>
      <c r="O117" s="16"/>
      <c r="P117" s="13">
        <f t="shared" si="10"/>
        <v>5000</v>
      </c>
    </row>
    <row r="118" spans="1:16">
      <c r="A118" s="128">
        <v>23</v>
      </c>
      <c r="B118" s="128"/>
      <c r="C118" s="162" t="s">
        <v>425</v>
      </c>
      <c r="D118" s="128" t="s">
        <v>128</v>
      </c>
      <c r="E118" s="5">
        <v>5000</v>
      </c>
      <c r="F118" s="128"/>
      <c r="G118" s="128"/>
      <c r="H118" s="128"/>
      <c r="I118" s="128"/>
      <c r="J118" s="17"/>
      <c r="K118" s="17"/>
      <c r="L118" s="142">
        <v>1</v>
      </c>
      <c r="M118" s="16">
        <f t="shared" si="13"/>
        <v>5000</v>
      </c>
      <c r="N118" s="16"/>
      <c r="O118" s="16"/>
      <c r="P118" s="13">
        <f t="shared" si="10"/>
        <v>5000</v>
      </c>
    </row>
    <row r="119" spans="1:16" ht="51">
      <c r="A119" s="128">
        <v>24</v>
      </c>
      <c r="B119" s="128"/>
      <c r="C119" s="23" t="s">
        <v>426</v>
      </c>
      <c r="D119" s="128" t="s">
        <v>294</v>
      </c>
      <c r="E119" s="5">
        <v>5000</v>
      </c>
      <c r="F119" s="128"/>
      <c r="G119" s="128"/>
      <c r="H119" s="128"/>
      <c r="I119" s="128"/>
      <c r="J119" s="17"/>
      <c r="K119" s="17"/>
      <c r="L119" s="142">
        <v>3</v>
      </c>
      <c r="M119" s="16">
        <f>L119*E119</f>
        <v>15000</v>
      </c>
      <c r="N119" s="16"/>
      <c r="O119" s="16"/>
      <c r="P119" s="13">
        <f t="shared" si="10"/>
        <v>15000</v>
      </c>
    </row>
    <row r="120" spans="1:16" ht="25.5">
      <c r="A120" s="128">
        <v>25</v>
      </c>
      <c r="B120" s="128" t="s">
        <v>427</v>
      </c>
      <c r="C120" s="23" t="s">
        <v>428</v>
      </c>
      <c r="D120" s="128" t="s">
        <v>128</v>
      </c>
      <c r="E120" s="5">
        <v>200</v>
      </c>
      <c r="F120" s="128"/>
      <c r="G120" s="128"/>
      <c r="H120" s="128"/>
      <c r="I120" s="128"/>
      <c r="J120" s="17"/>
      <c r="K120" s="17"/>
      <c r="L120" s="142">
        <v>2</v>
      </c>
      <c r="M120" s="16">
        <f t="shared" si="13"/>
        <v>400</v>
      </c>
      <c r="N120" s="16"/>
      <c r="O120" s="16"/>
      <c r="P120" s="13">
        <f t="shared" si="10"/>
        <v>400</v>
      </c>
    </row>
    <row r="121" spans="1:16" ht="25.5">
      <c r="A121" s="128">
        <v>26</v>
      </c>
      <c r="B121" s="128" t="s">
        <v>429</v>
      </c>
      <c r="C121" s="23" t="s">
        <v>430</v>
      </c>
      <c r="D121" s="128" t="s">
        <v>128</v>
      </c>
      <c r="E121" s="5">
        <v>20</v>
      </c>
      <c r="F121" s="128"/>
      <c r="G121" s="128"/>
      <c r="H121" s="128"/>
      <c r="I121" s="128"/>
      <c r="J121" s="17"/>
      <c r="K121" s="17"/>
      <c r="L121" s="142">
        <v>2</v>
      </c>
      <c r="M121" s="16">
        <f t="shared" si="13"/>
        <v>40</v>
      </c>
      <c r="N121" s="16"/>
      <c r="O121" s="16"/>
      <c r="P121" s="13">
        <f t="shared" si="10"/>
        <v>40</v>
      </c>
    </row>
    <row r="122" spans="1:16">
      <c r="A122" s="128">
        <v>27</v>
      </c>
      <c r="B122" s="128"/>
      <c r="C122" s="23" t="s">
        <v>431</v>
      </c>
      <c r="D122" s="128" t="s">
        <v>128</v>
      </c>
      <c r="E122" s="5">
        <v>20</v>
      </c>
      <c r="F122" s="128"/>
      <c r="G122" s="128"/>
      <c r="H122" s="128"/>
      <c r="I122" s="128"/>
      <c r="J122" s="17"/>
      <c r="K122" s="17"/>
      <c r="L122" s="142">
        <v>2</v>
      </c>
      <c r="M122" s="16">
        <f t="shared" si="13"/>
        <v>40</v>
      </c>
      <c r="N122" s="16"/>
      <c r="O122" s="16"/>
      <c r="P122" s="13">
        <f t="shared" si="10"/>
        <v>40</v>
      </c>
    </row>
    <row r="123" spans="1:16">
      <c r="A123" s="128">
        <v>28</v>
      </c>
      <c r="B123" s="128" t="s">
        <v>432</v>
      </c>
      <c r="C123" s="23" t="s">
        <v>433</v>
      </c>
      <c r="D123" s="128" t="s">
        <v>128</v>
      </c>
      <c r="E123" s="5">
        <v>5000</v>
      </c>
      <c r="F123" s="128"/>
      <c r="G123" s="128"/>
      <c r="H123" s="128"/>
      <c r="I123" s="128"/>
      <c r="J123" s="17"/>
      <c r="K123" s="17"/>
      <c r="L123" s="142">
        <v>3</v>
      </c>
      <c r="M123" s="16">
        <f t="shared" si="13"/>
        <v>15000</v>
      </c>
      <c r="N123" s="16"/>
      <c r="O123" s="16"/>
      <c r="P123" s="13">
        <f t="shared" si="10"/>
        <v>15000</v>
      </c>
    </row>
    <row r="124" spans="1:16" ht="25.5">
      <c r="A124" s="128">
        <v>29</v>
      </c>
      <c r="B124" s="128" t="s">
        <v>434</v>
      </c>
      <c r="C124" s="23" t="s">
        <v>435</v>
      </c>
      <c r="D124" s="128" t="s">
        <v>128</v>
      </c>
      <c r="E124" s="5">
        <v>5000</v>
      </c>
      <c r="F124" s="128"/>
      <c r="G124" s="128"/>
      <c r="H124" s="128"/>
      <c r="I124" s="128"/>
      <c r="J124" s="17"/>
      <c r="K124" s="17"/>
      <c r="L124" s="142">
        <v>1</v>
      </c>
      <c r="M124" s="16">
        <f t="shared" si="13"/>
        <v>5000</v>
      </c>
      <c r="N124" s="16"/>
      <c r="O124" s="16"/>
      <c r="P124" s="13">
        <f t="shared" si="10"/>
        <v>5000</v>
      </c>
    </row>
    <row r="125" spans="1:16">
      <c r="A125" s="72"/>
      <c r="B125" s="72"/>
      <c r="C125" s="1" t="s">
        <v>436</v>
      </c>
      <c r="D125" s="128"/>
      <c r="E125" s="5"/>
      <c r="F125" s="142"/>
      <c r="G125" s="152"/>
      <c r="H125" s="142"/>
      <c r="I125" s="152"/>
      <c r="J125" s="17"/>
      <c r="K125" s="17"/>
      <c r="L125" s="142"/>
      <c r="M125" s="16"/>
      <c r="N125" s="16"/>
      <c r="O125" s="16"/>
      <c r="P125" s="13"/>
    </row>
    <row r="126" spans="1:16">
      <c r="A126" s="128">
        <v>1</v>
      </c>
      <c r="B126" s="128"/>
      <c r="C126" s="23" t="s">
        <v>437</v>
      </c>
      <c r="D126" s="128" t="s">
        <v>128</v>
      </c>
      <c r="E126" s="5">
        <v>800</v>
      </c>
      <c r="F126" s="128">
        <v>4</v>
      </c>
      <c r="G126" s="128">
        <f>F126*E126</f>
        <v>3200</v>
      </c>
      <c r="H126" s="128"/>
      <c r="I126" s="128"/>
      <c r="J126" s="17"/>
      <c r="K126" s="17"/>
      <c r="L126" s="147"/>
      <c r="M126" s="16"/>
      <c r="N126" s="16"/>
      <c r="O126" s="16"/>
      <c r="P126" s="13">
        <f t="shared" si="10"/>
        <v>3200</v>
      </c>
    </row>
    <row r="127" spans="1:16">
      <c r="A127" s="128">
        <v>2</v>
      </c>
      <c r="B127" s="128"/>
      <c r="C127" s="23" t="s">
        <v>438</v>
      </c>
      <c r="D127" s="128" t="s">
        <v>128</v>
      </c>
      <c r="E127" s="5">
        <v>2000</v>
      </c>
      <c r="F127" s="128">
        <v>10</v>
      </c>
      <c r="G127" s="128">
        <f>F127*E127</f>
        <v>20000</v>
      </c>
      <c r="H127" s="128"/>
      <c r="I127" s="128"/>
      <c r="J127" s="17"/>
      <c r="K127" s="17"/>
      <c r="L127" s="147"/>
      <c r="M127" s="16"/>
      <c r="N127" s="16"/>
      <c r="O127" s="16"/>
      <c r="P127" s="13">
        <f t="shared" si="10"/>
        <v>20000</v>
      </c>
    </row>
    <row r="128" spans="1:16">
      <c r="A128" s="128">
        <v>3</v>
      </c>
      <c r="B128" s="128"/>
      <c r="C128" s="23" t="s">
        <v>439</v>
      </c>
      <c r="D128" s="128" t="s">
        <v>128</v>
      </c>
      <c r="E128" s="5">
        <v>800</v>
      </c>
      <c r="F128" s="128"/>
      <c r="G128" s="128"/>
      <c r="H128" s="128"/>
      <c r="I128" s="128"/>
      <c r="J128" s="17"/>
      <c r="K128" s="17"/>
      <c r="L128" s="142">
        <v>2</v>
      </c>
      <c r="M128" s="16">
        <f t="shared" ref="M128" si="14">L128*E128</f>
        <v>1600</v>
      </c>
      <c r="N128" s="16"/>
      <c r="O128" s="128"/>
      <c r="P128" s="13">
        <f t="shared" si="10"/>
        <v>1600</v>
      </c>
    </row>
    <row r="129" spans="1:16" ht="25.5">
      <c r="A129" s="128">
        <v>4</v>
      </c>
      <c r="B129" s="128"/>
      <c r="C129" s="23" t="s">
        <v>440</v>
      </c>
      <c r="D129" s="128" t="s">
        <v>128</v>
      </c>
      <c r="E129" s="5">
        <v>200</v>
      </c>
      <c r="F129" s="128">
        <v>12</v>
      </c>
      <c r="G129" s="128">
        <f>F129*E129</f>
        <v>2400</v>
      </c>
      <c r="H129" s="128"/>
      <c r="I129" s="128"/>
      <c r="J129" s="17"/>
      <c r="K129" s="17"/>
      <c r="L129" s="165"/>
      <c r="M129" s="16"/>
      <c r="N129" s="16"/>
      <c r="O129" s="16"/>
      <c r="P129" s="13">
        <f t="shared" si="10"/>
        <v>2400</v>
      </c>
    </row>
    <row r="130" spans="1:16" ht="25.5">
      <c r="A130" s="128">
        <v>5</v>
      </c>
      <c r="B130" s="128"/>
      <c r="C130" s="23" t="s">
        <v>441</v>
      </c>
      <c r="D130" s="128" t="s">
        <v>128</v>
      </c>
      <c r="E130" s="5">
        <v>200</v>
      </c>
      <c r="F130" s="128"/>
      <c r="G130" s="128"/>
      <c r="H130" s="128"/>
      <c r="I130" s="128"/>
      <c r="J130" s="17"/>
      <c r="K130" s="17"/>
      <c r="L130" s="142">
        <v>30</v>
      </c>
      <c r="M130" s="16">
        <f>L130*E130</f>
        <v>6000</v>
      </c>
      <c r="N130" s="16"/>
      <c r="O130" s="128"/>
      <c r="P130" s="13">
        <f t="shared" si="10"/>
        <v>6000</v>
      </c>
    </row>
    <row r="131" spans="1:16" ht="25.5">
      <c r="A131" s="128">
        <v>6</v>
      </c>
      <c r="B131" s="128"/>
      <c r="C131" s="23" t="s">
        <v>442</v>
      </c>
      <c r="D131" s="128" t="s">
        <v>128</v>
      </c>
      <c r="E131" s="5">
        <v>1000</v>
      </c>
      <c r="F131" s="128">
        <v>1</v>
      </c>
      <c r="G131" s="128">
        <f>F131*E131</f>
        <v>1000</v>
      </c>
      <c r="H131" s="128"/>
      <c r="I131" s="128"/>
      <c r="J131" s="17"/>
      <c r="K131" s="17"/>
      <c r="L131" s="147"/>
      <c r="M131" s="16"/>
      <c r="N131" s="16"/>
      <c r="O131" s="16"/>
      <c r="P131" s="13">
        <f t="shared" si="10"/>
        <v>1000</v>
      </c>
    </row>
    <row r="132" spans="1:16" ht="25.5">
      <c r="A132" s="72"/>
      <c r="B132" s="72"/>
      <c r="C132" s="1" t="s">
        <v>443</v>
      </c>
      <c r="D132" s="128"/>
      <c r="E132" s="5"/>
      <c r="F132" s="142"/>
      <c r="G132" s="152"/>
      <c r="H132" s="142"/>
      <c r="I132" s="152"/>
      <c r="J132" s="17"/>
      <c r="K132" s="17"/>
      <c r="L132" s="142"/>
      <c r="M132" s="16"/>
      <c r="N132" s="16"/>
      <c r="O132" s="16"/>
      <c r="P132" s="13"/>
    </row>
    <row r="133" spans="1:16">
      <c r="A133" s="128">
        <v>1</v>
      </c>
      <c r="B133" s="128" t="s">
        <v>444</v>
      </c>
      <c r="C133" s="23" t="s">
        <v>445</v>
      </c>
      <c r="D133" s="128" t="s">
        <v>128</v>
      </c>
      <c r="E133" s="5">
        <v>15000</v>
      </c>
      <c r="F133" s="128">
        <v>1</v>
      </c>
      <c r="G133" s="128">
        <f>F133*E133</f>
        <v>15000</v>
      </c>
      <c r="H133" s="128"/>
      <c r="I133" s="128"/>
      <c r="J133" s="17"/>
      <c r="K133" s="17"/>
      <c r="L133" s="147"/>
      <c r="M133" s="16"/>
      <c r="N133" s="16"/>
      <c r="O133" s="16"/>
      <c r="P133" s="13">
        <f t="shared" ref="P133:P155" si="15">G133+I133+K133+M133+O133</f>
        <v>15000</v>
      </c>
    </row>
    <row r="134" spans="1:16">
      <c r="A134" s="128">
        <v>2</v>
      </c>
      <c r="B134" s="128" t="s">
        <v>446</v>
      </c>
      <c r="C134" s="23" t="s">
        <v>447</v>
      </c>
      <c r="D134" s="128" t="s">
        <v>128</v>
      </c>
      <c r="E134" s="5">
        <v>5000</v>
      </c>
      <c r="F134" s="128">
        <v>1</v>
      </c>
      <c r="G134" s="128">
        <f t="shared" ref="G134:G135" si="16">F134*E134</f>
        <v>5000</v>
      </c>
      <c r="H134" s="128"/>
      <c r="I134" s="128"/>
      <c r="J134" s="17"/>
      <c r="K134" s="17"/>
      <c r="L134" s="147"/>
      <c r="M134" s="16"/>
      <c r="N134" s="16"/>
      <c r="O134" s="16"/>
      <c r="P134" s="13">
        <f t="shared" si="15"/>
        <v>5000</v>
      </c>
    </row>
    <row r="135" spans="1:16">
      <c r="A135" s="128">
        <v>3</v>
      </c>
      <c r="B135" s="128" t="s">
        <v>448</v>
      </c>
      <c r="C135" s="23" t="s">
        <v>449</v>
      </c>
      <c r="D135" s="128" t="s">
        <v>128</v>
      </c>
      <c r="E135" s="5">
        <v>1000</v>
      </c>
      <c r="F135" s="128">
        <v>1</v>
      </c>
      <c r="G135" s="128">
        <f t="shared" si="16"/>
        <v>1000</v>
      </c>
      <c r="H135" s="128"/>
      <c r="I135" s="128"/>
      <c r="J135" s="17"/>
      <c r="K135" s="17"/>
      <c r="L135" s="147"/>
      <c r="M135" s="16"/>
      <c r="N135" s="128"/>
      <c r="O135" s="128"/>
      <c r="P135" s="13">
        <f t="shared" si="15"/>
        <v>1000</v>
      </c>
    </row>
    <row r="136" spans="1:16">
      <c r="A136" s="128">
        <v>4</v>
      </c>
      <c r="B136" s="128"/>
      <c r="C136" s="23" t="s">
        <v>450</v>
      </c>
      <c r="D136" s="128" t="s">
        <v>128</v>
      </c>
      <c r="E136" s="5">
        <v>500</v>
      </c>
      <c r="F136" s="128"/>
      <c r="G136" s="128"/>
      <c r="H136" s="128"/>
      <c r="I136" s="128"/>
      <c r="J136" s="17"/>
      <c r="K136" s="17"/>
      <c r="L136" s="147"/>
      <c r="M136" s="16"/>
      <c r="N136" s="128">
        <v>2</v>
      </c>
      <c r="O136" s="128">
        <f>N136*E136</f>
        <v>1000</v>
      </c>
      <c r="P136" s="13">
        <f t="shared" si="15"/>
        <v>1000</v>
      </c>
    </row>
    <row r="137" spans="1:16">
      <c r="A137" s="128">
        <v>5</v>
      </c>
      <c r="B137" s="128"/>
      <c r="C137" s="23" t="s">
        <v>451</v>
      </c>
      <c r="D137" s="128" t="s">
        <v>128</v>
      </c>
      <c r="E137" s="5">
        <v>500</v>
      </c>
      <c r="F137" s="128"/>
      <c r="G137" s="128"/>
      <c r="H137" s="128"/>
      <c r="I137" s="128"/>
      <c r="J137" s="17"/>
      <c r="K137" s="17"/>
      <c r="L137" s="147"/>
      <c r="M137" s="16"/>
      <c r="N137" s="128">
        <v>1</v>
      </c>
      <c r="O137" s="128">
        <f t="shared" ref="O137:O138" si="17">N137*E137</f>
        <v>500</v>
      </c>
      <c r="P137" s="13">
        <f t="shared" si="15"/>
        <v>500</v>
      </c>
    </row>
    <row r="138" spans="1:16" ht="25.5">
      <c r="A138" s="128">
        <v>6</v>
      </c>
      <c r="B138" s="128"/>
      <c r="C138" s="23" t="s">
        <v>452</v>
      </c>
      <c r="D138" s="128" t="s">
        <v>128</v>
      </c>
      <c r="E138" s="5">
        <v>1000</v>
      </c>
      <c r="F138" s="128"/>
      <c r="G138" s="128"/>
      <c r="H138" s="128"/>
      <c r="I138" s="128"/>
      <c r="J138" s="17"/>
      <c r="K138" s="17"/>
      <c r="L138" s="147"/>
      <c r="M138" s="16"/>
      <c r="N138" s="128">
        <v>1</v>
      </c>
      <c r="O138" s="128">
        <f t="shared" si="17"/>
        <v>1000</v>
      </c>
      <c r="P138" s="13">
        <f t="shared" si="15"/>
        <v>1000</v>
      </c>
    </row>
    <row r="139" spans="1:16">
      <c r="A139" s="128">
        <v>7</v>
      </c>
      <c r="B139" s="128" t="s">
        <v>453</v>
      </c>
      <c r="C139" s="23" t="s">
        <v>454</v>
      </c>
      <c r="D139" s="128" t="s">
        <v>128</v>
      </c>
      <c r="E139" s="5">
        <v>350</v>
      </c>
      <c r="F139" s="128">
        <v>6</v>
      </c>
      <c r="G139" s="128">
        <f>F139*E139</f>
        <v>2100</v>
      </c>
      <c r="H139" s="128"/>
      <c r="I139" s="128"/>
      <c r="J139" s="17"/>
      <c r="K139" s="17"/>
      <c r="L139" s="147"/>
      <c r="M139" s="16"/>
      <c r="N139" s="16"/>
      <c r="O139" s="16"/>
      <c r="P139" s="13">
        <f t="shared" si="15"/>
        <v>2100</v>
      </c>
    </row>
    <row r="140" spans="1:16" ht="25.5">
      <c r="A140" s="128">
        <v>8</v>
      </c>
      <c r="B140" s="155"/>
      <c r="C140" s="23" t="s">
        <v>455</v>
      </c>
      <c r="D140" s="128" t="s">
        <v>128</v>
      </c>
      <c r="E140" s="5">
        <v>1500</v>
      </c>
      <c r="F140" s="128"/>
      <c r="G140" s="128"/>
      <c r="H140" s="128"/>
      <c r="I140" s="128"/>
      <c r="J140" s="17"/>
      <c r="K140" s="17"/>
      <c r="L140" s="128">
        <v>2</v>
      </c>
      <c r="M140" s="16">
        <f>L140*E140</f>
        <v>3000</v>
      </c>
      <c r="N140" s="16"/>
      <c r="O140" s="16"/>
      <c r="P140" s="13">
        <f t="shared" si="15"/>
        <v>3000</v>
      </c>
    </row>
    <row r="141" spans="1:16">
      <c r="A141" s="128">
        <v>9</v>
      </c>
      <c r="B141" s="128"/>
      <c r="C141" s="23" t="s">
        <v>456</v>
      </c>
      <c r="D141" s="128" t="s">
        <v>128</v>
      </c>
      <c r="E141" s="5">
        <v>1000</v>
      </c>
      <c r="F141" s="128"/>
      <c r="G141" s="128"/>
      <c r="H141" s="128"/>
      <c r="I141" s="128"/>
      <c r="J141" s="17"/>
      <c r="K141" s="17"/>
      <c r="L141" s="128">
        <v>3</v>
      </c>
      <c r="M141" s="16">
        <f t="shared" ref="M141:M153" si="18">L141*E141</f>
        <v>3000</v>
      </c>
      <c r="N141" s="16"/>
      <c r="O141" s="16"/>
      <c r="P141" s="13">
        <f t="shared" si="15"/>
        <v>3000</v>
      </c>
    </row>
    <row r="142" spans="1:16">
      <c r="A142" s="128">
        <v>10</v>
      </c>
      <c r="B142" s="128"/>
      <c r="C142" s="23" t="s">
        <v>457</v>
      </c>
      <c r="D142" s="128" t="s">
        <v>128</v>
      </c>
      <c r="E142" s="5">
        <v>200</v>
      </c>
      <c r="F142" s="128"/>
      <c r="G142" s="128"/>
      <c r="H142" s="128"/>
      <c r="I142" s="128"/>
      <c r="J142" s="17"/>
      <c r="K142" s="17"/>
      <c r="L142" s="128">
        <v>1</v>
      </c>
      <c r="M142" s="16">
        <f t="shared" si="18"/>
        <v>200</v>
      </c>
      <c r="N142" s="16"/>
      <c r="O142" s="16"/>
      <c r="P142" s="13">
        <f t="shared" si="15"/>
        <v>200</v>
      </c>
    </row>
    <row r="143" spans="1:16">
      <c r="A143" s="128">
        <v>11</v>
      </c>
      <c r="B143" s="128" t="s">
        <v>458</v>
      </c>
      <c r="C143" s="23" t="s">
        <v>459</v>
      </c>
      <c r="D143" s="128" t="s">
        <v>128</v>
      </c>
      <c r="E143" s="5">
        <v>400</v>
      </c>
      <c r="F143" s="128"/>
      <c r="G143" s="128"/>
      <c r="H143" s="128"/>
      <c r="I143" s="128"/>
      <c r="J143" s="17"/>
      <c r="K143" s="17"/>
      <c r="L143" s="128">
        <v>2</v>
      </c>
      <c r="M143" s="16">
        <f t="shared" si="18"/>
        <v>800</v>
      </c>
      <c r="N143" s="16"/>
      <c r="O143" s="16"/>
      <c r="P143" s="13">
        <f t="shared" si="15"/>
        <v>800</v>
      </c>
    </row>
    <row r="144" spans="1:16">
      <c r="A144" s="128">
        <v>12</v>
      </c>
      <c r="B144" s="128" t="s">
        <v>460</v>
      </c>
      <c r="C144" s="23" t="s">
        <v>461</v>
      </c>
      <c r="D144" s="128" t="s">
        <v>128</v>
      </c>
      <c r="E144" s="5">
        <v>100</v>
      </c>
      <c r="F144" s="128"/>
      <c r="G144" s="128"/>
      <c r="H144" s="128"/>
      <c r="I144" s="128"/>
      <c r="J144" s="17"/>
      <c r="K144" s="17"/>
      <c r="L144" s="128">
        <v>2</v>
      </c>
      <c r="M144" s="16">
        <f t="shared" si="18"/>
        <v>200</v>
      </c>
      <c r="N144" s="16"/>
      <c r="O144" s="16"/>
      <c r="P144" s="13">
        <f t="shared" si="15"/>
        <v>200</v>
      </c>
    </row>
    <row r="145" spans="1:16">
      <c r="A145" s="128">
        <v>13</v>
      </c>
      <c r="B145" s="128"/>
      <c r="C145" s="23" t="s">
        <v>462</v>
      </c>
      <c r="D145" s="128" t="s">
        <v>128</v>
      </c>
      <c r="E145" s="5">
        <v>100</v>
      </c>
      <c r="F145" s="128"/>
      <c r="G145" s="128"/>
      <c r="H145" s="128"/>
      <c r="I145" s="128"/>
      <c r="J145" s="17"/>
      <c r="K145" s="17"/>
      <c r="L145" s="128">
        <v>1</v>
      </c>
      <c r="M145" s="16">
        <f t="shared" si="18"/>
        <v>100</v>
      </c>
      <c r="N145" s="16"/>
      <c r="O145" s="16"/>
      <c r="P145" s="13">
        <f t="shared" si="15"/>
        <v>100</v>
      </c>
    </row>
    <row r="146" spans="1:16">
      <c r="A146" s="128">
        <v>14</v>
      </c>
      <c r="B146" s="128"/>
      <c r="C146" s="23" t="s">
        <v>463</v>
      </c>
      <c r="D146" s="128" t="s">
        <v>128</v>
      </c>
      <c r="E146" s="5">
        <v>150</v>
      </c>
      <c r="F146" s="128"/>
      <c r="G146" s="128"/>
      <c r="H146" s="128"/>
      <c r="I146" s="128"/>
      <c r="J146" s="17"/>
      <c r="K146" s="17"/>
      <c r="L146" s="128">
        <v>1</v>
      </c>
      <c r="M146" s="16">
        <f t="shared" si="18"/>
        <v>150</v>
      </c>
      <c r="N146" s="16"/>
      <c r="O146" s="16"/>
      <c r="P146" s="13">
        <f t="shared" si="15"/>
        <v>150</v>
      </c>
    </row>
    <row r="147" spans="1:16">
      <c r="A147" s="128">
        <v>15</v>
      </c>
      <c r="B147" s="128" t="s">
        <v>460</v>
      </c>
      <c r="C147" s="23" t="s">
        <v>464</v>
      </c>
      <c r="D147" s="128" t="s">
        <v>128</v>
      </c>
      <c r="E147" s="5">
        <v>50</v>
      </c>
      <c r="F147" s="128"/>
      <c r="G147" s="128"/>
      <c r="H147" s="128"/>
      <c r="I147" s="128"/>
      <c r="J147" s="17"/>
      <c r="K147" s="17"/>
      <c r="L147" s="128">
        <v>5</v>
      </c>
      <c r="M147" s="16">
        <f t="shared" si="18"/>
        <v>250</v>
      </c>
      <c r="N147" s="16"/>
      <c r="O147" s="16"/>
      <c r="P147" s="13">
        <f t="shared" si="15"/>
        <v>250</v>
      </c>
    </row>
    <row r="148" spans="1:16">
      <c r="A148" s="128">
        <v>16</v>
      </c>
      <c r="B148" s="128" t="s">
        <v>465</v>
      </c>
      <c r="C148" s="23" t="s">
        <v>466</v>
      </c>
      <c r="D148" s="128" t="s">
        <v>128</v>
      </c>
      <c r="E148" s="5">
        <v>25</v>
      </c>
      <c r="F148" s="128"/>
      <c r="G148" s="128"/>
      <c r="H148" s="128"/>
      <c r="I148" s="128"/>
      <c r="J148" s="17"/>
      <c r="K148" s="17"/>
      <c r="L148" s="128">
        <v>1</v>
      </c>
      <c r="M148" s="16">
        <f t="shared" si="18"/>
        <v>25</v>
      </c>
      <c r="N148" s="16"/>
      <c r="O148" s="16"/>
      <c r="P148" s="13">
        <f t="shared" si="15"/>
        <v>25</v>
      </c>
    </row>
    <row r="149" spans="1:16">
      <c r="A149" s="128">
        <v>17</v>
      </c>
      <c r="B149" s="128" t="s">
        <v>467</v>
      </c>
      <c r="C149" s="23" t="s">
        <v>468</v>
      </c>
      <c r="D149" s="128" t="s">
        <v>128</v>
      </c>
      <c r="E149" s="5">
        <v>15</v>
      </c>
      <c r="F149" s="128"/>
      <c r="G149" s="128"/>
      <c r="H149" s="128"/>
      <c r="I149" s="128"/>
      <c r="J149" s="17"/>
      <c r="K149" s="17"/>
      <c r="L149" s="128">
        <v>5</v>
      </c>
      <c r="M149" s="16">
        <f t="shared" si="18"/>
        <v>75</v>
      </c>
      <c r="N149" s="16"/>
      <c r="O149" s="16"/>
      <c r="P149" s="13">
        <f t="shared" si="15"/>
        <v>75</v>
      </c>
    </row>
    <row r="150" spans="1:16">
      <c r="A150" s="128">
        <v>18</v>
      </c>
      <c r="B150" s="128"/>
      <c r="C150" s="23" t="s">
        <v>469</v>
      </c>
      <c r="D150" s="128" t="s">
        <v>128</v>
      </c>
      <c r="E150" s="5">
        <v>5000</v>
      </c>
      <c r="F150" s="128"/>
      <c r="G150" s="128"/>
      <c r="H150" s="128"/>
      <c r="I150" s="128"/>
      <c r="J150" s="17"/>
      <c r="K150" s="17"/>
      <c r="L150" s="128">
        <v>1</v>
      </c>
      <c r="M150" s="16">
        <f t="shared" si="18"/>
        <v>5000</v>
      </c>
      <c r="N150" s="16"/>
      <c r="O150" s="16"/>
      <c r="P150" s="13">
        <f t="shared" si="15"/>
        <v>5000</v>
      </c>
    </row>
    <row r="151" spans="1:16">
      <c r="A151" s="128">
        <v>19</v>
      </c>
      <c r="B151" s="128"/>
      <c r="C151" s="23" t="s">
        <v>470</v>
      </c>
      <c r="D151" s="128" t="s">
        <v>128</v>
      </c>
      <c r="E151" s="5">
        <v>1000</v>
      </c>
      <c r="F151" s="128"/>
      <c r="G151" s="128"/>
      <c r="H151" s="128"/>
      <c r="I151" s="128"/>
      <c r="J151" s="17"/>
      <c r="K151" s="17"/>
      <c r="L151" s="128">
        <v>1</v>
      </c>
      <c r="M151" s="16">
        <f t="shared" si="18"/>
        <v>1000</v>
      </c>
      <c r="N151" s="16"/>
      <c r="O151" s="16"/>
      <c r="P151" s="13">
        <f t="shared" si="15"/>
        <v>1000</v>
      </c>
    </row>
    <row r="152" spans="1:16">
      <c r="A152" s="128">
        <v>20</v>
      </c>
      <c r="B152" s="128"/>
      <c r="C152" s="23" t="s">
        <v>471</v>
      </c>
      <c r="D152" s="128" t="s">
        <v>128</v>
      </c>
      <c r="E152" s="5">
        <v>100</v>
      </c>
      <c r="F152" s="128"/>
      <c r="G152" s="128"/>
      <c r="H152" s="128"/>
      <c r="I152" s="128"/>
      <c r="J152" s="17"/>
      <c r="K152" s="17"/>
      <c r="L152" s="128">
        <v>1</v>
      </c>
      <c r="M152" s="16">
        <f t="shared" si="18"/>
        <v>100</v>
      </c>
      <c r="N152" s="16"/>
      <c r="O152" s="16"/>
      <c r="P152" s="13">
        <f t="shared" si="15"/>
        <v>100</v>
      </c>
    </row>
    <row r="153" spans="1:16">
      <c r="A153" s="128">
        <v>21</v>
      </c>
      <c r="B153" s="128"/>
      <c r="C153" s="23" t="s">
        <v>472</v>
      </c>
      <c r="D153" s="128" t="s">
        <v>128</v>
      </c>
      <c r="E153" s="5">
        <v>100</v>
      </c>
      <c r="F153" s="128"/>
      <c r="G153" s="128"/>
      <c r="H153" s="128"/>
      <c r="I153" s="128"/>
      <c r="J153" s="17"/>
      <c r="K153" s="17"/>
      <c r="L153" s="128">
        <v>2</v>
      </c>
      <c r="M153" s="16">
        <f t="shared" si="18"/>
        <v>200</v>
      </c>
      <c r="N153" s="16"/>
      <c r="O153" s="16"/>
      <c r="P153" s="13">
        <f t="shared" si="15"/>
        <v>200</v>
      </c>
    </row>
    <row r="154" spans="1:16" ht="25.5">
      <c r="A154" s="72"/>
      <c r="B154" s="72"/>
      <c r="C154" s="166" t="s">
        <v>473</v>
      </c>
      <c r="D154" s="128"/>
      <c r="E154" s="5"/>
      <c r="F154" s="142"/>
      <c r="G154" s="152"/>
      <c r="H154" s="142"/>
      <c r="I154" s="152"/>
      <c r="J154" s="17"/>
      <c r="K154" s="17"/>
      <c r="L154" s="147"/>
      <c r="M154" s="16"/>
      <c r="N154" s="16"/>
      <c r="O154" s="16"/>
      <c r="P154" s="13"/>
    </row>
    <row r="155" spans="1:16">
      <c r="A155" s="128">
        <v>1</v>
      </c>
      <c r="B155" s="128"/>
      <c r="C155" s="162" t="s">
        <v>474</v>
      </c>
      <c r="D155" s="128" t="s">
        <v>128</v>
      </c>
      <c r="E155" s="167">
        <v>100000</v>
      </c>
      <c r="F155" s="128"/>
      <c r="G155" s="128"/>
      <c r="H155" s="128"/>
      <c r="I155" s="128"/>
      <c r="J155" s="17"/>
      <c r="K155" s="17"/>
      <c r="L155" s="142">
        <v>5</v>
      </c>
      <c r="M155" s="16">
        <f t="shared" ref="M155" si="19">L155*E155</f>
        <v>500000</v>
      </c>
      <c r="N155" s="16"/>
      <c r="O155" s="16"/>
      <c r="P155" s="13">
        <f t="shared" si="15"/>
        <v>500000</v>
      </c>
    </row>
    <row r="156" spans="1:16">
      <c r="A156" s="163"/>
      <c r="B156" s="163"/>
      <c r="C156" s="168" t="s">
        <v>475</v>
      </c>
      <c r="D156" s="27"/>
      <c r="E156" s="160"/>
      <c r="F156" s="142"/>
      <c r="G156" s="152"/>
      <c r="H156" s="142"/>
      <c r="I156" s="152"/>
      <c r="J156" s="17"/>
      <c r="K156" s="17"/>
      <c r="L156" s="169"/>
      <c r="M156" s="16"/>
      <c r="N156" s="16"/>
      <c r="O156" s="16"/>
      <c r="P156" s="13"/>
    </row>
    <row r="157" spans="1:16">
      <c r="A157" s="13">
        <v>1</v>
      </c>
      <c r="B157" s="13" t="s">
        <v>476</v>
      </c>
      <c r="C157" s="23" t="s">
        <v>474</v>
      </c>
      <c r="D157" s="128" t="s">
        <v>128</v>
      </c>
      <c r="E157" s="5">
        <v>10000</v>
      </c>
      <c r="F157" s="128"/>
      <c r="G157" s="128"/>
      <c r="H157" s="128"/>
      <c r="I157" s="128"/>
      <c r="J157" s="17"/>
      <c r="K157" s="17"/>
      <c r="L157" s="147">
        <v>1</v>
      </c>
      <c r="M157" s="128">
        <f>L157*E157</f>
        <v>10000</v>
      </c>
      <c r="N157" s="16"/>
      <c r="O157" s="16"/>
      <c r="P157" s="13">
        <f t="shared" ref="P157:P163" si="20">G157+I157+K157+M157+O157</f>
        <v>10000</v>
      </c>
    </row>
    <row r="158" spans="1:16">
      <c r="A158" s="163"/>
      <c r="B158" s="163"/>
      <c r="C158" s="168" t="s">
        <v>477</v>
      </c>
      <c r="D158" s="128"/>
      <c r="E158" s="5"/>
      <c r="F158" s="142"/>
      <c r="G158" s="152"/>
      <c r="H158" s="142"/>
      <c r="I158" s="152"/>
      <c r="J158" s="17"/>
      <c r="K158" s="17"/>
      <c r="L158" s="147"/>
      <c r="M158" s="128"/>
      <c r="N158" s="16"/>
      <c r="O158" s="16"/>
      <c r="P158" s="13"/>
    </row>
    <row r="159" spans="1:16">
      <c r="A159" s="13">
        <v>1</v>
      </c>
      <c r="B159" s="13"/>
      <c r="C159" s="23" t="s">
        <v>474</v>
      </c>
      <c r="D159" s="128" t="s">
        <v>128</v>
      </c>
      <c r="E159" s="5">
        <v>10000</v>
      </c>
      <c r="F159" s="128"/>
      <c r="G159" s="128"/>
      <c r="H159" s="128"/>
      <c r="I159" s="128"/>
      <c r="J159" s="17"/>
      <c r="K159" s="17"/>
      <c r="L159" s="142">
        <v>1</v>
      </c>
      <c r="M159" s="16">
        <f>L159*E159</f>
        <v>10000</v>
      </c>
      <c r="N159" s="16"/>
      <c r="O159" s="16"/>
      <c r="P159" s="13">
        <f t="shared" si="20"/>
        <v>10000</v>
      </c>
    </row>
    <row r="160" spans="1:16">
      <c r="A160" s="163"/>
      <c r="B160" s="163"/>
      <c r="C160" s="170" t="s">
        <v>478</v>
      </c>
      <c r="D160" s="128"/>
      <c r="E160" s="5"/>
      <c r="F160" s="142"/>
      <c r="G160" s="152"/>
      <c r="H160" s="142"/>
      <c r="I160" s="152"/>
      <c r="J160" s="17"/>
      <c r="K160" s="17"/>
      <c r="L160" s="142"/>
      <c r="M160" s="16"/>
      <c r="N160" s="16"/>
      <c r="O160" s="16"/>
      <c r="P160" s="13"/>
    </row>
    <row r="161" spans="1:16">
      <c r="A161" s="128">
        <v>1</v>
      </c>
      <c r="B161" s="128"/>
      <c r="C161" s="23" t="s">
        <v>479</v>
      </c>
      <c r="D161" s="128" t="s">
        <v>294</v>
      </c>
      <c r="E161" s="5">
        <v>5126</v>
      </c>
      <c r="F161" s="128"/>
      <c r="G161" s="128"/>
      <c r="H161" s="128"/>
      <c r="I161" s="128"/>
      <c r="J161" s="17"/>
      <c r="K161" s="17"/>
      <c r="L161" s="142">
        <v>1</v>
      </c>
      <c r="M161" s="16">
        <f t="shared" ref="M161" si="21">L161*E161</f>
        <v>5126</v>
      </c>
      <c r="N161" s="16"/>
      <c r="O161" s="16"/>
      <c r="P161" s="13">
        <f t="shared" si="20"/>
        <v>5126</v>
      </c>
    </row>
    <row r="162" spans="1:16">
      <c r="A162" s="163"/>
      <c r="B162" s="163"/>
      <c r="C162" s="168" t="s">
        <v>480</v>
      </c>
      <c r="D162" s="128"/>
      <c r="E162" s="5"/>
      <c r="F162" s="142"/>
      <c r="G162" s="152"/>
      <c r="H162" s="142"/>
      <c r="I162" s="152"/>
      <c r="J162" s="17"/>
      <c r="K162" s="17"/>
      <c r="L162" s="142"/>
      <c r="M162" s="16"/>
      <c r="N162" s="16"/>
      <c r="O162" s="16"/>
      <c r="P162" s="13"/>
    </row>
    <row r="163" spans="1:16">
      <c r="A163" s="13">
        <v>1</v>
      </c>
      <c r="B163" s="13" t="s">
        <v>481</v>
      </c>
      <c r="C163" s="162" t="s">
        <v>482</v>
      </c>
      <c r="D163" s="128" t="s">
        <v>128</v>
      </c>
      <c r="E163" s="5">
        <v>17000</v>
      </c>
      <c r="F163" s="128"/>
      <c r="G163" s="128"/>
      <c r="H163" s="128"/>
      <c r="I163" s="128"/>
      <c r="J163" s="17"/>
      <c r="K163" s="17"/>
      <c r="L163" s="142">
        <v>1</v>
      </c>
      <c r="M163" s="16">
        <f t="shared" ref="M163" si="22">L163*E163</f>
        <v>17000</v>
      </c>
      <c r="N163" s="16"/>
      <c r="O163" s="16"/>
      <c r="P163" s="13">
        <f t="shared" si="20"/>
        <v>17000</v>
      </c>
    </row>
    <row r="164" spans="1:16">
      <c r="A164" s="163"/>
      <c r="B164" s="163"/>
      <c r="C164" s="168" t="s">
        <v>483</v>
      </c>
      <c r="D164" s="128"/>
      <c r="E164" s="5"/>
      <c r="F164" s="142"/>
      <c r="G164" s="152"/>
      <c r="H164" s="142"/>
      <c r="I164" s="152"/>
      <c r="J164" s="17"/>
      <c r="K164" s="17"/>
      <c r="L164" s="142"/>
      <c r="M164" s="16"/>
      <c r="N164" s="16"/>
      <c r="O164" s="16"/>
      <c r="P164" s="13"/>
    </row>
    <row r="165" spans="1:16">
      <c r="A165" s="161">
        <v>1</v>
      </c>
      <c r="B165" s="161" t="s">
        <v>484</v>
      </c>
      <c r="C165" s="23" t="s">
        <v>485</v>
      </c>
      <c r="D165" s="128" t="s">
        <v>128</v>
      </c>
      <c r="E165" s="5">
        <v>7800</v>
      </c>
      <c r="F165" s="128"/>
      <c r="G165" s="128"/>
      <c r="H165" s="128"/>
      <c r="I165" s="128"/>
      <c r="J165" s="17"/>
      <c r="K165" s="17"/>
      <c r="L165" s="142">
        <v>10</v>
      </c>
      <c r="M165" s="16">
        <f t="shared" ref="M165:M167" si="23">L165*E165</f>
        <v>78000</v>
      </c>
      <c r="N165" s="16"/>
      <c r="O165" s="16"/>
      <c r="P165" s="13">
        <f t="shared" ref="P165:P179" si="24">G165+I165+K165+M165+O165</f>
        <v>78000</v>
      </c>
    </row>
    <row r="166" spans="1:16">
      <c r="A166" s="128">
        <v>2</v>
      </c>
      <c r="B166" s="128" t="s">
        <v>486</v>
      </c>
      <c r="C166" s="23" t="s">
        <v>487</v>
      </c>
      <c r="D166" s="128" t="s">
        <v>128</v>
      </c>
      <c r="E166" s="5">
        <v>7000</v>
      </c>
      <c r="F166" s="128"/>
      <c r="G166" s="128"/>
      <c r="H166" s="128"/>
      <c r="I166" s="128"/>
      <c r="J166" s="17"/>
      <c r="K166" s="17"/>
      <c r="L166" s="142">
        <v>6</v>
      </c>
      <c r="M166" s="16">
        <f t="shared" si="23"/>
        <v>42000</v>
      </c>
      <c r="N166" s="16"/>
      <c r="O166" s="16"/>
      <c r="P166" s="13">
        <f t="shared" si="24"/>
        <v>42000</v>
      </c>
    </row>
    <row r="167" spans="1:16">
      <c r="A167" s="128">
        <v>3</v>
      </c>
      <c r="B167" s="128" t="s">
        <v>488</v>
      </c>
      <c r="C167" s="23" t="s">
        <v>489</v>
      </c>
      <c r="D167" s="128" t="s">
        <v>128</v>
      </c>
      <c r="E167" s="5">
        <v>5000</v>
      </c>
      <c r="F167" s="128"/>
      <c r="G167" s="128"/>
      <c r="H167" s="128"/>
      <c r="I167" s="128"/>
      <c r="J167" s="17"/>
      <c r="K167" s="17"/>
      <c r="L167" s="142">
        <v>3</v>
      </c>
      <c r="M167" s="16">
        <f t="shared" si="23"/>
        <v>15000</v>
      </c>
      <c r="N167" s="16"/>
      <c r="O167" s="16"/>
      <c r="P167" s="13">
        <f t="shared" si="24"/>
        <v>15000</v>
      </c>
    </row>
    <row r="168" spans="1:16">
      <c r="A168" s="72"/>
      <c r="B168" s="72"/>
      <c r="C168" s="23" t="s">
        <v>490</v>
      </c>
      <c r="D168" s="128"/>
      <c r="E168" s="5"/>
      <c r="F168" s="142"/>
      <c r="G168" s="152"/>
      <c r="H168" s="142"/>
      <c r="I168" s="152"/>
      <c r="J168" s="17"/>
      <c r="K168" s="17"/>
      <c r="L168" s="142"/>
      <c r="M168" s="16"/>
      <c r="N168" s="16"/>
      <c r="O168" s="16"/>
      <c r="P168" s="13"/>
    </row>
    <row r="169" spans="1:16">
      <c r="A169" s="125">
        <v>1</v>
      </c>
      <c r="B169" s="125"/>
      <c r="C169" s="23" t="s">
        <v>491</v>
      </c>
      <c r="D169" s="125" t="s">
        <v>128</v>
      </c>
      <c r="E169" s="5">
        <v>10</v>
      </c>
      <c r="F169" s="125"/>
      <c r="G169" s="125"/>
      <c r="H169" s="125"/>
      <c r="I169" s="125"/>
      <c r="J169" s="17"/>
      <c r="K169" s="17"/>
      <c r="L169" s="147"/>
      <c r="M169" s="16"/>
      <c r="N169" s="125">
        <v>7</v>
      </c>
      <c r="O169" s="13">
        <f t="shared" ref="O169:O171" si="25">N169*E169</f>
        <v>70</v>
      </c>
      <c r="P169" s="13">
        <f t="shared" si="24"/>
        <v>70</v>
      </c>
    </row>
    <row r="170" spans="1:16">
      <c r="A170" s="125">
        <v>2</v>
      </c>
      <c r="B170" s="125"/>
      <c r="C170" s="23" t="s">
        <v>492</v>
      </c>
      <c r="D170" s="125" t="s">
        <v>128</v>
      </c>
      <c r="E170" s="5">
        <v>10</v>
      </c>
      <c r="F170" s="125"/>
      <c r="G170" s="125"/>
      <c r="H170" s="125"/>
      <c r="I170" s="125"/>
      <c r="J170" s="17"/>
      <c r="K170" s="17"/>
      <c r="L170" s="147"/>
      <c r="M170" s="16"/>
      <c r="N170" s="125">
        <v>6</v>
      </c>
      <c r="O170" s="13">
        <f t="shared" si="25"/>
        <v>60</v>
      </c>
      <c r="P170" s="13">
        <f t="shared" si="24"/>
        <v>60</v>
      </c>
    </row>
    <row r="171" spans="1:16">
      <c r="A171" s="125">
        <v>3</v>
      </c>
      <c r="B171" s="125"/>
      <c r="C171" s="23" t="s">
        <v>493</v>
      </c>
      <c r="D171" s="125" t="s">
        <v>128</v>
      </c>
      <c r="E171" s="5">
        <v>5</v>
      </c>
      <c r="F171" s="125"/>
      <c r="G171" s="125"/>
      <c r="H171" s="125"/>
      <c r="I171" s="125"/>
      <c r="J171" s="17"/>
      <c r="K171" s="17"/>
      <c r="L171" s="147"/>
      <c r="M171" s="16"/>
      <c r="N171" s="125">
        <v>16</v>
      </c>
      <c r="O171" s="13">
        <f t="shared" si="25"/>
        <v>80</v>
      </c>
      <c r="P171" s="13">
        <f t="shared" si="24"/>
        <v>80</v>
      </c>
    </row>
    <row r="172" spans="1:16">
      <c r="A172" s="126"/>
      <c r="B172" s="126"/>
      <c r="C172" s="23" t="s">
        <v>494</v>
      </c>
      <c r="D172" s="125"/>
      <c r="E172" s="5"/>
      <c r="F172" s="157"/>
      <c r="G172" s="69"/>
      <c r="H172" s="157"/>
      <c r="I172" s="69"/>
      <c r="J172" s="17"/>
      <c r="K172" s="17"/>
      <c r="L172" s="147"/>
      <c r="M172" s="125"/>
      <c r="N172" s="13"/>
      <c r="O172" s="13"/>
      <c r="P172" s="13"/>
    </row>
    <row r="173" spans="1:16">
      <c r="A173" s="125">
        <v>1</v>
      </c>
      <c r="B173" s="125"/>
      <c r="C173" s="23" t="s">
        <v>495</v>
      </c>
      <c r="D173" s="125" t="s">
        <v>128</v>
      </c>
      <c r="E173" s="5">
        <v>50</v>
      </c>
      <c r="F173" s="125"/>
      <c r="G173" s="125"/>
      <c r="H173" s="125"/>
      <c r="I173" s="125"/>
      <c r="J173" s="17"/>
      <c r="K173" s="17"/>
      <c r="L173" s="142">
        <v>6</v>
      </c>
      <c r="M173" s="16">
        <f>L173*E173</f>
        <v>300</v>
      </c>
      <c r="N173" s="13"/>
      <c r="O173" s="13"/>
      <c r="P173" s="13">
        <f t="shared" si="24"/>
        <v>300</v>
      </c>
    </row>
    <row r="174" spans="1:16">
      <c r="A174" s="125">
        <v>2</v>
      </c>
      <c r="B174" s="125"/>
      <c r="C174" s="23" t="s">
        <v>496</v>
      </c>
      <c r="D174" s="125" t="s">
        <v>128</v>
      </c>
      <c r="E174" s="5">
        <v>10</v>
      </c>
      <c r="F174" s="125"/>
      <c r="G174" s="125"/>
      <c r="H174" s="125"/>
      <c r="I174" s="125"/>
      <c r="J174" s="17"/>
      <c r="K174" s="17"/>
      <c r="L174" s="142">
        <v>54</v>
      </c>
      <c r="M174" s="16">
        <f t="shared" ref="M174:M179" si="26">L174*E174</f>
        <v>540</v>
      </c>
      <c r="N174" s="13"/>
      <c r="O174" s="13"/>
      <c r="P174" s="13">
        <f t="shared" si="24"/>
        <v>540</v>
      </c>
    </row>
    <row r="175" spans="1:16">
      <c r="A175" s="125">
        <v>3</v>
      </c>
      <c r="B175" s="125"/>
      <c r="C175" s="23" t="s">
        <v>497</v>
      </c>
      <c r="D175" s="125" t="s">
        <v>128</v>
      </c>
      <c r="E175" s="5">
        <v>20</v>
      </c>
      <c r="F175" s="125"/>
      <c r="G175" s="125"/>
      <c r="H175" s="125"/>
      <c r="I175" s="125"/>
      <c r="J175" s="17"/>
      <c r="K175" s="17"/>
      <c r="L175" s="142">
        <v>5</v>
      </c>
      <c r="M175" s="16">
        <f t="shared" si="26"/>
        <v>100</v>
      </c>
      <c r="N175" s="13"/>
      <c r="O175" s="13"/>
      <c r="P175" s="13">
        <f t="shared" si="24"/>
        <v>100</v>
      </c>
    </row>
    <row r="176" spans="1:16">
      <c r="A176" s="125">
        <v>4</v>
      </c>
      <c r="B176" s="125"/>
      <c r="C176" s="23" t="s">
        <v>498</v>
      </c>
      <c r="D176" s="125" t="s">
        <v>128</v>
      </c>
      <c r="E176" s="5">
        <v>20</v>
      </c>
      <c r="F176" s="125"/>
      <c r="G176" s="125"/>
      <c r="H176" s="125"/>
      <c r="I176" s="125"/>
      <c r="J176" s="17"/>
      <c r="K176" s="17"/>
      <c r="L176" s="142">
        <v>36</v>
      </c>
      <c r="M176" s="16">
        <f t="shared" si="26"/>
        <v>720</v>
      </c>
      <c r="N176" s="13"/>
      <c r="O176" s="13"/>
      <c r="P176" s="13">
        <f t="shared" si="24"/>
        <v>720</v>
      </c>
    </row>
    <row r="177" spans="1:16">
      <c r="A177" s="125">
        <v>5</v>
      </c>
      <c r="B177" s="125"/>
      <c r="C177" s="23" t="s">
        <v>499</v>
      </c>
      <c r="D177" s="125" t="s">
        <v>128</v>
      </c>
      <c r="E177" s="5">
        <v>20</v>
      </c>
      <c r="F177" s="125"/>
      <c r="G177" s="125"/>
      <c r="H177" s="125"/>
      <c r="I177" s="125"/>
      <c r="J177" s="17"/>
      <c r="K177" s="17"/>
      <c r="L177" s="142">
        <v>60</v>
      </c>
      <c r="M177" s="16">
        <f t="shared" si="26"/>
        <v>1200</v>
      </c>
      <c r="N177" s="13"/>
      <c r="O177" s="13"/>
      <c r="P177" s="13">
        <f t="shared" si="24"/>
        <v>1200</v>
      </c>
    </row>
    <row r="178" spans="1:16">
      <c r="A178" s="125">
        <v>6</v>
      </c>
      <c r="B178" s="125"/>
      <c r="C178" s="23" t="s">
        <v>500</v>
      </c>
      <c r="D178" s="125" t="s">
        <v>128</v>
      </c>
      <c r="E178" s="5">
        <v>20</v>
      </c>
      <c r="F178" s="125"/>
      <c r="G178" s="125"/>
      <c r="H178" s="125"/>
      <c r="I178" s="125"/>
      <c r="J178" s="17"/>
      <c r="K178" s="17"/>
      <c r="L178" s="142">
        <v>87</v>
      </c>
      <c r="M178" s="16">
        <f t="shared" si="26"/>
        <v>1740</v>
      </c>
      <c r="N178" s="13"/>
      <c r="O178" s="13"/>
      <c r="P178" s="13">
        <f t="shared" si="24"/>
        <v>1740</v>
      </c>
    </row>
    <row r="179" spans="1:16">
      <c r="A179" s="125">
        <v>7</v>
      </c>
      <c r="B179" s="125"/>
      <c r="C179" s="23" t="s">
        <v>501</v>
      </c>
      <c r="D179" s="125" t="s">
        <v>128</v>
      </c>
      <c r="E179" s="5">
        <v>50</v>
      </c>
      <c r="F179" s="125"/>
      <c r="G179" s="125"/>
      <c r="H179" s="125"/>
      <c r="I179" s="125"/>
      <c r="J179" s="17"/>
      <c r="K179" s="17"/>
      <c r="L179" s="142">
        <v>142</v>
      </c>
      <c r="M179" s="16">
        <f t="shared" si="26"/>
        <v>7100</v>
      </c>
      <c r="N179" s="13"/>
      <c r="O179" s="13"/>
      <c r="P179" s="13">
        <f t="shared" si="24"/>
        <v>7100</v>
      </c>
    </row>
    <row r="180" spans="1:16">
      <c r="A180" s="159"/>
      <c r="B180" s="159"/>
      <c r="C180" s="1" t="s">
        <v>502</v>
      </c>
      <c r="D180" s="128"/>
      <c r="E180" s="5"/>
      <c r="F180" s="142"/>
      <c r="G180" s="152"/>
      <c r="H180" s="142"/>
      <c r="I180" s="152"/>
      <c r="J180" s="17"/>
      <c r="K180" s="17"/>
      <c r="L180" s="147"/>
      <c r="M180" s="16"/>
      <c r="N180" s="128"/>
      <c r="O180" s="128"/>
      <c r="P180" s="13"/>
    </row>
    <row r="181" spans="1:16" ht="25.5">
      <c r="A181" s="128">
        <v>1</v>
      </c>
      <c r="B181" s="128"/>
      <c r="C181" s="23" t="s">
        <v>503</v>
      </c>
      <c r="D181" s="128" t="s">
        <v>128</v>
      </c>
      <c r="E181" s="5">
        <v>120</v>
      </c>
      <c r="F181" s="128"/>
      <c r="G181" s="128"/>
      <c r="H181" s="128"/>
      <c r="I181" s="128"/>
      <c r="J181" s="17"/>
      <c r="K181" s="17"/>
      <c r="L181" s="147"/>
      <c r="M181" s="16"/>
      <c r="N181" s="128">
        <v>1</v>
      </c>
      <c r="O181" s="128">
        <f t="shared" ref="O181:O182" si="27">N181*E181</f>
        <v>120</v>
      </c>
      <c r="P181" s="13">
        <f t="shared" ref="P181:P198" si="28">G181+I181+K181+M181+O181</f>
        <v>120</v>
      </c>
    </row>
    <row r="182" spans="1:16" ht="25.5">
      <c r="A182" s="128">
        <v>2</v>
      </c>
      <c r="B182" s="128"/>
      <c r="C182" s="23" t="s">
        <v>504</v>
      </c>
      <c r="D182" s="128" t="s">
        <v>128</v>
      </c>
      <c r="E182" s="5">
        <v>25</v>
      </c>
      <c r="F182" s="128"/>
      <c r="G182" s="128"/>
      <c r="H182" s="128"/>
      <c r="I182" s="128"/>
      <c r="J182" s="17"/>
      <c r="K182" s="17"/>
      <c r="L182" s="147"/>
      <c r="M182" s="16"/>
      <c r="N182" s="128">
        <v>11</v>
      </c>
      <c r="O182" s="128">
        <f t="shared" si="27"/>
        <v>275</v>
      </c>
      <c r="P182" s="13">
        <f t="shared" si="28"/>
        <v>275</v>
      </c>
    </row>
    <row r="183" spans="1:16">
      <c r="A183" s="72"/>
      <c r="B183" s="72"/>
      <c r="C183" s="1" t="s">
        <v>505</v>
      </c>
      <c r="D183" s="128"/>
      <c r="E183" s="5"/>
      <c r="F183" s="142"/>
      <c r="G183" s="152"/>
      <c r="H183" s="142"/>
      <c r="I183" s="152"/>
      <c r="J183" s="17"/>
      <c r="K183" s="17"/>
      <c r="L183" s="147"/>
      <c r="M183" s="16"/>
      <c r="N183" s="128"/>
      <c r="O183" s="128"/>
      <c r="P183" s="13"/>
    </row>
    <row r="184" spans="1:16">
      <c r="A184" s="125">
        <v>1</v>
      </c>
      <c r="B184" s="125"/>
      <c r="C184" s="23" t="s">
        <v>506</v>
      </c>
      <c r="D184" s="125" t="s">
        <v>128</v>
      </c>
      <c r="E184" s="5">
        <v>2</v>
      </c>
      <c r="F184" s="125">
        <v>180</v>
      </c>
      <c r="G184" s="125">
        <f>F184*E184</f>
        <v>360</v>
      </c>
      <c r="H184" s="125"/>
      <c r="I184" s="125"/>
      <c r="J184" s="17"/>
      <c r="K184" s="17"/>
      <c r="L184" s="147"/>
      <c r="M184" s="125"/>
      <c r="N184" s="13"/>
      <c r="O184" s="13"/>
      <c r="P184" s="13">
        <f t="shared" si="28"/>
        <v>360</v>
      </c>
    </row>
    <row r="185" spans="1:16">
      <c r="A185" s="126"/>
      <c r="B185" s="126"/>
      <c r="C185" s="1" t="s">
        <v>507</v>
      </c>
      <c r="D185" s="125"/>
      <c r="E185" s="5"/>
      <c r="F185" s="157"/>
      <c r="G185" s="69"/>
      <c r="H185" s="157"/>
      <c r="I185" s="69"/>
      <c r="J185" s="17"/>
      <c r="K185" s="17"/>
      <c r="L185" s="147"/>
      <c r="M185" s="125"/>
      <c r="N185" s="13"/>
      <c r="O185" s="13"/>
      <c r="P185" s="13"/>
    </row>
    <row r="186" spans="1:16">
      <c r="A186" s="128">
        <v>1</v>
      </c>
      <c r="B186" s="128"/>
      <c r="C186" s="23" t="s">
        <v>508</v>
      </c>
      <c r="D186" s="128" t="s">
        <v>128</v>
      </c>
      <c r="E186" s="5">
        <v>250</v>
      </c>
      <c r="F186" s="128"/>
      <c r="G186" s="128"/>
      <c r="H186" s="128"/>
      <c r="I186" s="128"/>
      <c r="J186" s="17"/>
      <c r="K186" s="17"/>
      <c r="L186" s="142">
        <v>3</v>
      </c>
      <c r="M186" s="16">
        <f t="shared" ref="M186:M193" si="29">L186*E186</f>
        <v>750</v>
      </c>
      <c r="N186" s="16"/>
      <c r="O186" s="16"/>
      <c r="P186" s="13">
        <f t="shared" si="28"/>
        <v>750</v>
      </c>
    </row>
    <row r="187" spans="1:16">
      <c r="A187" s="128">
        <v>2</v>
      </c>
      <c r="B187" s="128"/>
      <c r="C187" s="23" t="s">
        <v>509</v>
      </c>
      <c r="D187" s="128" t="s">
        <v>128</v>
      </c>
      <c r="E187" s="5">
        <v>200</v>
      </c>
      <c r="F187" s="128"/>
      <c r="G187" s="128"/>
      <c r="H187" s="128"/>
      <c r="I187" s="128"/>
      <c r="J187" s="17"/>
      <c r="K187" s="17"/>
      <c r="L187" s="142">
        <v>2</v>
      </c>
      <c r="M187" s="16">
        <f t="shared" si="29"/>
        <v>400</v>
      </c>
      <c r="N187" s="16"/>
      <c r="O187" s="16"/>
      <c r="P187" s="13">
        <f t="shared" si="28"/>
        <v>400</v>
      </c>
    </row>
    <row r="188" spans="1:16">
      <c r="A188" s="128">
        <v>3</v>
      </c>
      <c r="B188" s="128"/>
      <c r="C188" s="23" t="s">
        <v>510</v>
      </c>
      <c r="D188" s="128" t="s">
        <v>128</v>
      </c>
      <c r="E188" s="5">
        <v>5000</v>
      </c>
      <c r="F188" s="128"/>
      <c r="G188" s="128"/>
      <c r="H188" s="128"/>
      <c r="I188" s="128"/>
      <c r="J188" s="17"/>
      <c r="K188" s="17"/>
      <c r="L188" s="142">
        <v>2</v>
      </c>
      <c r="M188" s="16">
        <f t="shared" si="29"/>
        <v>10000</v>
      </c>
      <c r="N188" s="16"/>
      <c r="O188" s="16"/>
      <c r="P188" s="13">
        <f t="shared" si="28"/>
        <v>10000</v>
      </c>
    </row>
    <row r="189" spans="1:16">
      <c r="A189" s="128">
        <v>4</v>
      </c>
      <c r="B189" s="128"/>
      <c r="C189" s="23" t="s">
        <v>511</v>
      </c>
      <c r="D189" s="128" t="s">
        <v>128</v>
      </c>
      <c r="E189" s="5">
        <v>10000</v>
      </c>
      <c r="F189" s="128"/>
      <c r="G189" s="128"/>
      <c r="H189" s="128"/>
      <c r="I189" s="128"/>
      <c r="J189" s="17"/>
      <c r="K189" s="17"/>
      <c r="L189" s="142">
        <v>1</v>
      </c>
      <c r="M189" s="16">
        <f t="shared" si="29"/>
        <v>10000</v>
      </c>
      <c r="N189" s="16"/>
      <c r="O189" s="16"/>
      <c r="P189" s="13">
        <f t="shared" si="28"/>
        <v>10000</v>
      </c>
    </row>
    <row r="190" spans="1:16">
      <c r="A190" s="128">
        <v>5</v>
      </c>
      <c r="B190" s="128" t="s">
        <v>512</v>
      </c>
      <c r="C190" s="23" t="s">
        <v>513</v>
      </c>
      <c r="D190" s="128" t="s">
        <v>128</v>
      </c>
      <c r="E190" s="5">
        <v>16000</v>
      </c>
      <c r="F190" s="128"/>
      <c r="G190" s="128"/>
      <c r="H190" s="128"/>
      <c r="I190" s="128"/>
      <c r="J190" s="17"/>
      <c r="K190" s="17"/>
      <c r="L190" s="142">
        <v>2</v>
      </c>
      <c r="M190" s="16">
        <f t="shared" si="29"/>
        <v>32000</v>
      </c>
      <c r="N190" s="16"/>
      <c r="O190" s="16"/>
      <c r="P190" s="13">
        <f t="shared" si="28"/>
        <v>32000</v>
      </c>
    </row>
    <row r="191" spans="1:16">
      <c r="A191" s="128">
        <v>6</v>
      </c>
      <c r="B191" s="128" t="s">
        <v>514</v>
      </c>
      <c r="C191" s="23" t="s">
        <v>515</v>
      </c>
      <c r="D191" s="128" t="s">
        <v>128</v>
      </c>
      <c r="E191" s="5">
        <v>10000</v>
      </c>
      <c r="F191" s="128"/>
      <c r="G191" s="128"/>
      <c r="H191" s="128"/>
      <c r="I191" s="128"/>
      <c r="J191" s="17"/>
      <c r="K191" s="17"/>
      <c r="L191" s="142">
        <v>1</v>
      </c>
      <c r="M191" s="16">
        <f t="shared" si="29"/>
        <v>10000</v>
      </c>
      <c r="N191" s="16"/>
      <c r="O191" s="16"/>
      <c r="P191" s="13">
        <f t="shared" si="28"/>
        <v>10000</v>
      </c>
    </row>
    <row r="192" spans="1:16">
      <c r="A192" s="128">
        <v>7</v>
      </c>
      <c r="B192" s="128"/>
      <c r="C192" s="23" t="s">
        <v>516</v>
      </c>
      <c r="D192" s="128" t="s">
        <v>128</v>
      </c>
      <c r="E192" s="5">
        <v>1000</v>
      </c>
      <c r="F192" s="128"/>
      <c r="G192" s="128"/>
      <c r="H192" s="128"/>
      <c r="I192" s="128"/>
      <c r="J192" s="17"/>
      <c r="K192" s="17"/>
      <c r="L192" s="142">
        <v>4</v>
      </c>
      <c r="M192" s="16">
        <f t="shared" si="29"/>
        <v>4000</v>
      </c>
      <c r="N192" s="16"/>
      <c r="O192" s="16"/>
      <c r="P192" s="13">
        <f t="shared" si="28"/>
        <v>4000</v>
      </c>
    </row>
    <row r="193" spans="1:16">
      <c r="A193" s="128">
        <v>8</v>
      </c>
      <c r="B193" s="128"/>
      <c r="C193" s="23" t="s">
        <v>517</v>
      </c>
      <c r="D193" s="128" t="s">
        <v>128</v>
      </c>
      <c r="E193" s="5">
        <v>10000</v>
      </c>
      <c r="F193" s="128"/>
      <c r="G193" s="128"/>
      <c r="H193" s="128"/>
      <c r="I193" s="128"/>
      <c r="J193" s="17"/>
      <c r="K193" s="17"/>
      <c r="L193" s="142">
        <v>1</v>
      </c>
      <c r="M193" s="16">
        <f t="shared" si="29"/>
        <v>10000</v>
      </c>
      <c r="N193" s="16"/>
      <c r="O193" s="16"/>
      <c r="P193" s="13">
        <f t="shared" si="28"/>
        <v>10000</v>
      </c>
    </row>
    <row r="194" spans="1:16">
      <c r="A194" s="72"/>
      <c r="B194" s="72"/>
      <c r="C194" s="23" t="s">
        <v>518</v>
      </c>
      <c r="D194" s="128"/>
      <c r="E194" s="5"/>
      <c r="F194" s="142"/>
      <c r="G194" s="152"/>
      <c r="H194" s="142"/>
      <c r="I194" s="152"/>
      <c r="J194" s="15"/>
      <c r="K194" s="15"/>
      <c r="L194" s="142"/>
      <c r="M194" s="16"/>
      <c r="N194" s="16"/>
      <c r="O194" s="16"/>
      <c r="P194" s="13"/>
    </row>
    <row r="195" spans="1:16">
      <c r="A195" s="125">
        <v>1</v>
      </c>
      <c r="B195" s="23" t="s">
        <v>519</v>
      </c>
      <c r="C195" s="23" t="s">
        <v>520</v>
      </c>
      <c r="D195" s="125" t="s">
        <v>128</v>
      </c>
      <c r="E195" s="5">
        <v>10</v>
      </c>
      <c r="F195" s="125">
        <v>44</v>
      </c>
      <c r="G195" s="125">
        <f>F195*E195</f>
        <v>440</v>
      </c>
      <c r="H195" s="125"/>
      <c r="I195" s="125"/>
      <c r="J195" s="15"/>
      <c r="K195" s="15"/>
      <c r="L195" s="171"/>
      <c r="M195" s="125"/>
      <c r="N195" s="13"/>
      <c r="O195" s="13"/>
      <c r="P195" s="13">
        <f t="shared" si="28"/>
        <v>440</v>
      </c>
    </row>
    <row r="196" spans="1:16">
      <c r="A196" s="125">
        <v>2</v>
      </c>
      <c r="B196" s="23" t="s">
        <v>521</v>
      </c>
      <c r="C196" s="23" t="s">
        <v>522</v>
      </c>
      <c r="D196" s="125" t="s">
        <v>128</v>
      </c>
      <c r="E196" s="5">
        <v>70</v>
      </c>
      <c r="F196" s="125">
        <v>106</v>
      </c>
      <c r="G196" s="125">
        <f t="shared" ref="G196:G198" si="30">F196*E196</f>
        <v>7420</v>
      </c>
      <c r="H196" s="125"/>
      <c r="I196" s="125"/>
      <c r="J196" s="17"/>
      <c r="K196" s="17"/>
      <c r="L196" s="147"/>
      <c r="M196" s="125"/>
      <c r="N196" s="13"/>
      <c r="O196" s="13"/>
      <c r="P196" s="13">
        <f t="shared" si="28"/>
        <v>7420</v>
      </c>
    </row>
    <row r="197" spans="1:16">
      <c r="A197" s="125">
        <v>3</v>
      </c>
      <c r="B197" s="23" t="s">
        <v>523</v>
      </c>
      <c r="C197" s="23" t="s">
        <v>524</v>
      </c>
      <c r="D197" s="125" t="s">
        <v>128</v>
      </c>
      <c r="E197" s="5">
        <v>80</v>
      </c>
      <c r="F197" s="125">
        <v>44</v>
      </c>
      <c r="G197" s="125">
        <f t="shared" si="30"/>
        <v>3520</v>
      </c>
      <c r="H197" s="125"/>
      <c r="I197" s="125"/>
      <c r="J197" s="17"/>
      <c r="K197" s="17"/>
      <c r="L197" s="147"/>
      <c r="M197" s="125"/>
      <c r="N197" s="13"/>
      <c r="O197" s="13"/>
      <c r="P197" s="13">
        <f t="shared" si="28"/>
        <v>3520</v>
      </c>
    </row>
    <row r="198" spans="1:16">
      <c r="A198" s="125">
        <v>4</v>
      </c>
      <c r="B198" s="125"/>
      <c r="C198" s="23" t="s">
        <v>525</v>
      </c>
      <c r="D198" s="125" t="s">
        <v>128</v>
      </c>
      <c r="E198" s="5">
        <v>10</v>
      </c>
      <c r="F198" s="125">
        <v>12</v>
      </c>
      <c r="G198" s="125">
        <f t="shared" si="30"/>
        <v>120</v>
      </c>
      <c r="H198" s="125"/>
      <c r="I198" s="125"/>
      <c r="J198" s="17"/>
      <c r="K198" s="17"/>
      <c r="L198" s="147"/>
      <c r="M198" s="125"/>
      <c r="N198" s="13"/>
      <c r="O198" s="13"/>
      <c r="P198" s="13">
        <f t="shared" si="28"/>
        <v>120</v>
      </c>
    </row>
    <row r="199" spans="1:16">
      <c r="A199" s="126"/>
      <c r="B199" s="126"/>
      <c r="C199" s="1" t="s">
        <v>526</v>
      </c>
      <c r="D199" s="125"/>
      <c r="E199" s="5"/>
      <c r="F199" s="157"/>
      <c r="G199" s="69"/>
      <c r="H199" s="157"/>
      <c r="I199" s="69"/>
      <c r="J199" s="17"/>
      <c r="K199" s="17"/>
      <c r="L199" s="147"/>
      <c r="M199" s="125"/>
      <c r="N199" s="13"/>
      <c r="O199" s="13"/>
      <c r="P199" s="13"/>
    </row>
    <row r="200" spans="1:16">
      <c r="A200" s="125">
        <v>1</v>
      </c>
      <c r="B200" s="125" t="s">
        <v>527</v>
      </c>
      <c r="C200" s="23" t="s">
        <v>528</v>
      </c>
      <c r="D200" s="125" t="s">
        <v>128</v>
      </c>
      <c r="E200" s="5">
        <v>20</v>
      </c>
      <c r="F200" s="125">
        <v>10</v>
      </c>
      <c r="G200" s="125">
        <f>F200*E200</f>
        <v>200</v>
      </c>
      <c r="H200" s="125"/>
      <c r="I200" s="125"/>
      <c r="J200" s="17"/>
      <c r="K200" s="17"/>
      <c r="L200" s="147"/>
      <c r="M200" s="125"/>
      <c r="N200" s="13"/>
      <c r="O200" s="13"/>
      <c r="P200" s="13">
        <f t="shared" ref="P200:P263" si="31">G200+I200+K200+M200+O200</f>
        <v>200</v>
      </c>
    </row>
    <row r="201" spans="1:16">
      <c r="A201" s="125">
        <v>2</v>
      </c>
      <c r="B201" s="125" t="s">
        <v>529</v>
      </c>
      <c r="C201" s="23" t="s">
        <v>530</v>
      </c>
      <c r="D201" s="125" t="s">
        <v>128</v>
      </c>
      <c r="E201" s="5">
        <v>25</v>
      </c>
      <c r="F201" s="125">
        <v>31</v>
      </c>
      <c r="G201" s="125">
        <f t="shared" ref="G201:G202" si="32">F201*E201</f>
        <v>775</v>
      </c>
      <c r="H201" s="125"/>
      <c r="I201" s="125"/>
      <c r="J201" s="17"/>
      <c r="K201" s="17"/>
      <c r="L201" s="147"/>
      <c r="M201" s="125"/>
      <c r="N201" s="13"/>
      <c r="O201" s="13"/>
      <c r="P201" s="13">
        <f t="shared" si="31"/>
        <v>775</v>
      </c>
    </row>
    <row r="202" spans="1:16">
      <c r="A202" s="125">
        <v>3</v>
      </c>
      <c r="B202" s="125"/>
      <c r="C202" s="23" t="s">
        <v>531</v>
      </c>
      <c r="D202" s="125" t="s">
        <v>128</v>
      </c>
      <c r="E202" s="5">
        <v>15</v>
      </c>
      <c r="F202" s="125">
        <v>2</v>
      </c>
      <c r="G202" s="125">
        <f t="shared" si="32"/>
        <v>30</v>
      </c>
      <c r="H202" s="125"/>
      <c r="I202" s="125"/>
      <c r="J202" s="17"/>
      <c r="K202" s="17"/>
      <c r="L202" s="147"/>
      <c r="M202" s="125"/>
      <c r="N202" s="13"/>
      <c r="O202" s="13"/>
      <c r="P202" s="13">
        <f t="shared" si="31"/>
        <v>30</v>
      </c>
    </row>
    <row r="203" spans="1:16">
      <c r="A203" s="126"/>
      <c r="B203" s="126"/>
      <c r="C203" s="1" t="s">
        <v>532</v>
      </c>
      <c r="D203" s="125"/>
      <c r="E203" s="5"/>
      <c r="F203" s="157"/>
      <c r="G203" s="69"/>
      <c r="H203" s="157"/>
      <c r="I203" s="69"/>
      <c r="J203" s="17"/>
      <c r="K203" s="17"/>
      <c r="L203" s="147"/>
      <c r="M203" s="125"/>
      <c r="N203" s="13"/>
      <c r="O203" s="13"/>
      <c r="P203" s="13"/>
    </row>
    <row r="204" spans="1:16">
      <c r="A204" s="125">
        <v>1</v>
      </c>
      <c r="B204" s="125"/>
      <c r="C204" s="23" t="s">
        <v>533</v>
      </c>
      <c r="D204" s="125" t="s">
        <v>128</v>
      </c>
      <c r="E204" s="172">
        <v>25</v>
      </c>
      <c r="F204" s="125"/>
      <c r="G204" s="125"/>
      <c r="H204" s="125"/>
      <c r="I204" s="125"/>
      <c r="J204" s="17"/>
      <c r="K204" s="17"/>
      <c r="L204" s="147"/>
      <c r="M204" s="125"/>
      <c r="N204" s="24">
        <v>2</v>
      </c>
      <c r="O204" s="24">
        <f>N204*E204</f>
        <v>50</v>
      </c>
      <c r="P204" s="13">
        <f t="shared" si="31"/>
        <v>50</v>
      </c>
    </row>
    <row r="205" spans="1:16">
      <c r="A205" s="125">
        <v>2</v>
      </c>
      <c r="B205" s="125" t="s">
        <v>534</v>
      </c>
      <c r="C205" s="23" t="s">
        <v>535</v>
      </c>
      <c r="D205" s="125" t="s">
        <v>128</v>
      </c>
      <c r="E205" s="172">
        <v>40</v>
      </c>
      <c r="F205" s="125"/>
      <c r="G205" s="125"/>
      <c r="H205" s="125"/>
      <c r="I205" s="125"/>
      <c r="J205" s="17"/>
      <c r="K205" s="17"/>
      <c r="L205" s="147"/>
      <c r="M205" s="125"/>
      <c r="N205" s="24">
        <v>2</v>
      </c>
      <c r="O205" s="24">
        <f t="shared" ref="O205:O209" si="33">N205*E205</f>
        <v>80</v>
      </c>
      <c r="P205" s="13">
        <f t="shared" si="31"/>
        <v>80</v>
      </c>
    </row>
    <row r="206" spans="1:16">
      <c r="A206" s="125">
        <v>3</v>
      </c>
      <c r="B206" s="125" t="s">
        <v>536</v>
      </c>
      <c r="C206" s="23" t="s">
        <v>537</v>
      </c>
      <c r="D206" s="125" t="s">
        <v>128</v>
      </c>
      <c r="E206" s="172">
        <v>40</v>
      </c>
      <c r="F206" s="125"/>
      <c r="G206" s="125"/>
      <c r="H206" s="125"/>
      <c r="I206" s="125"/>
      <c r="J206" s="17"/>
      <c r="K206" s="17"/>
      <c r="L206" s="147"/>
      <c r="M206" s="125"/>
      <c r="N206" s="24">
        <v>3</v>
      </c>
      <c r="O206" s="24">
        <f t="shared" si="33"/>
        <v>120</v>
      </c>
      <c r="P206" s="13">
        <f t="shared" si="31"/>
        <v>120</v>
      </c>
    </row>
    <row r="207" spans="1:16">
      <c r="A207" s="125">
        <v>4</v>
      </c>
      <c r="B207" s="125" t="s">
        <v>538</v>
      </c>
      <c r="C207" s="23" t="s">
        <v>539</v>
      </c>
      <c r="D207" s="125" t="s">
        <v>128</v>
      </c>
      <c r="E207" s="172">
        <v>20</v>
      </c>
      <c r="F207" s="125"/>
      <c r="G207" s="125"/>
      <c r="H207" s="125"/>
      <c r="I207" s="125"/>
      <c r="J207" s="17"/>
      <c r="K207" s="17"/>
      <c r="L207" s="147"/>
      <c r="M207" s="125"/>
      <c r="N207" s="24">
        <v>4</v>
      </c>
      <c r="O207" s="24">
        <f t="shared" si="33"/>
        <v>80</v>
      </c>
      <c r="P207" s="13">
        <f t="shared" si="31"/>
        <v>80</v>
      </c>
    </row>
    <row r="208" spans="1:16">
      <c r="A208" s="125">
        <v>5</v>
      </c>
      <c r="B208" s="125"/>
      <c r="C208" s="23" t="s">
        <v>540</v>
      </c>
      <c r="D208" s="125" t="s">
        <v>128</v>
      </c>
      <c r="E208" s="172">
        <v>30</v>
      </c>
      <c r="F208" s="125"/>
      <c r="G208" s="125"/>
      <c r="H208" s="125"/>
      <c r="I208" s="125"/>
      <c r="J208" s="17"/>
      <c r="K208" s="17"/>
      <c r="L208" s="147"/>
      <c r="M208" s="125"/>
      <c r="N208" s="24">
        <v>4</v>
      </c>
      <c r="O208" s="24">
        <f t="shared" si="33"/>
        <v>120</v>
      </c>
      <c r="P208" s="13">
        <f t="shared" si="31"/>
        <v>120</v>
      </c>
    </row>
    <row r="209" spans="1:16">
      <c r="A209" s="125">
        <v>6</v>
      </c>
      <c r="B209" s="125" t="s">
        <v>541</v>
      </c>
      <c r="C209" s="23" t="s">
        <v>542</v>
      </c>
      <c r="D209" s="125" t="s">
        <v>128</v>
      </c>
      <c r="E209" s="172">
        <v>25</v>
      </c>
      <c r="F209" s="125"/>
      <c r="G209" s="125"/>
      <c r="H209" s="125"/>
      <c r="I209" s="125"/>
      <c r="J209" s="17"/>
      <c r="K209" s="17"/>
      <c r="L209" s="147"/>
      <c r="M209" s="125"/>
      <c r="N209" s="24">
        <v>4</v>
      </c>
      <c r="O209" s="24">
        <f t="shared" si="33"/>
        <v>100</v>
      </c>
      <c r="P209" s="13">
        <f t="shared" si="31"/>
        <v>100</v>
      </c>
    </row>
    <row r="210" spans="1:16">
      <c r="A210" s="126"/>
      <c r="B210" s="126"/>
      <c r="C210" s="1" t="s">
        <v>543</v>
      </c>
      <c r="D210" s="125"/>
      <c r="E210" s="172"/>
      <c r="F210" s="157"/>
      <c r="G210" s="69"/>
      <c r="H210" s="157"/>
      <c r="I210" s="69"/>
      <c r="J210" s="17"/>
      <c r="K210" s="17"/>
      <c r="L210" s="147"/>
      <c r="M210" s="125"/>
      <c r="N210" s="24"/>
      <c r="O210" s="24"/>
      <c r="P210" s="13"/>
    </row>
    <row r="211" spans="1:16">
      <c r="A211" s="125">
        <v>1</v>
      </c>
      <c r="B211" s="125"/>
      <c r="C211" s="23" t="s">
        <v>544</v>
      </c>
      <c r="D211" s="125" t="s">
        <v>128</v>
      </c>
      <c r="E211" s="5">
        <v>200</v>
      </c>
      <c r="F211" s="125">
        <v>170</v>
      </c>
      <c r="G211" s="125">
        <f>F211*E211</f>
        <v>34000</v>
      </c>
      <c r="H211" s="128"/>
      <c r="I211" s="125">
        <f>H211*E211</f>
        <v>0</v>
      </c>
      <c r="J211" s="17"/>
      <c r="K211" s="17"/>
      <c r="L211" s="147"/>
      <c r="M211" s="125"/>
      <c r="N211" s="16"/>
      <c r="O211" s="128"/>
      <c r="P211" s="13">
        <f t="shared" si="31"/>
        <v>34000</v>
      </c>
    </row>
    <row r="212" spans="1:16">
      <c r="A212" s="125">
        <v>2</v>
      </c>
      <c r="B212" s="125"/>
      <c r="C212" s="23" t="s">
        <v>545</v>
      </c>
      <c r="D212" s="125" t="s">
        <v>128</v>
      </c>
      <c r="E212" s="5">
        <v>250</v>
      </c>
      <c r="F212" s="125"/>
      <c r="G212" s="125">
        <f>F212*E212</f>
        <v>0</v>
      </c>
      <c r="H212" s="125">
        <v>3</v>
      </c>
      <c r="I212" s="125">
        <v>750</v>
      </c>
      <c r="J212" s="128"/>
      <c r="K212" s="128"/>
      <c r="L212" s="142"/>
      <c r="M212" s="125"/>
      <c r="N212" s="13"/>
      <c r="O212" s="13"/>
      <c r="P212" s="13">
        <f t="shared" si="31"/>
        <v>750</v>
      </c>
    </row>
    <row r="213" spans="1:16">
      <c r="A213" s="126"/>
      <c r="B213" s="126"/>
      <c r="C213" s="1" t="s">
        <v>546</v>
      </c>
      <c r="D213" s="125"/>
      <c r="E213" s="5"/>
      <c r="F213" s="157"/>
      <c r="G213" s="69"/>
      <c r="H213" s="157"/>
      <c r="I213" s="69"/>
      <c r="J213" s="128"/>
      <c r="K213" s="128"/>
      <c r="L213" s="142"/>
      <c r="M213" s="125"/>
      <c r="N213" s="13"/>
      <c r="O213" s="13"/>
      <c r="P213" s="13"/>
    </row>
    <row r="214" spans="1:16">
      <c r="A214" s="125">
        <v>1</v>
      </c>
      <c r="B214" s="125"/>
      <c r="C214" s="23" t="s">
        <v>547</v>
      </c>
      <c r="D214" s="125" t="s">
        <v>132</v>
      </c>
      <c r="E214" s="5">
        <v>40</v>
      </c>
      <c r="F214" s="16"/>
      <c r="G214" s="128"/>
      <c r="H214" s="128"/>
      <c r="I214" s="128"/>
      <c r="J214" s="128">
        <v>321</v>
      </c>
      <c r="K214" s="17">
        <f>J214*E214</f>
        <v>12840</v>
      </c>
      <c r="L214" s="147"/>
      <c r="M214" s="128"/>
      <c r="N214" s="13"/>
      <c r="O214" s="13"/>
      <c r="P214" s="13">
        <f t="shared" si="31"/>
        <v>12840</v>
      </c>
    </row>
    <row r="215" spans="1:16">
      <c r="A215" s="125">
        <v>2</v>
      </c>
      <c r="B215" s="125"/>
      <c r="C215" s="23" t="s">
        <v>548</v>
      </c>
      <c r="D215" s="125" t="s">
        <v>132</v>
      </c>
      <c r="E215" s="5">
        <v>30</v>
      </c>
      <c r="F215" s="16"/>
      <c r="G215" s="128"/>
      <c r="H215" s="128"/>
      <c r="I215" s="128"/>
      <c r="J215" s="128">
        <v>659</v>
      </c>
      <c r="K215" s="17">
        <f t="shared" ref="K215:K216" si="34">J215*E215</f>
        <v>19770</v>
      </c>
      <c r="L215" s="147"/>
      <c r="M215" s="128"/>
      <c r="N215" s="13"/>
      <c r="O215" s="13"/>
      <c r="P215" s="13">
        <f t="shared" si="31"/>
        <v>19770</v>
      </c>
    </row>
    <row r="216" spans="1:16">
      <c r="A216" s="125">
        <v>3</v>
      </c>
      <c r="B216" s="125"/>
      <c r="C216" s="23" t="s">
        <v>549</v>
      </c>
      <c r="D216" s="125" t="s">
        <v>132</v>
      </c>
      <c r="E216" s="5">
        <v>30</v>
      </c>
      <c r="F216" s="16"/>
      <c r="G216" s="128"/>
      <c r="H216" s="128"/>
      <c r="I216" s="128"/>
      <c r="J216" s="128">
        <v>131</v>
      </c>
      <c r="K216" s="17">
        <f t="shared" si="34"/>
        <v>3930</v>
      </c>
      <c r="L216" s="147"/>
      <c r="M216" s="128"/>
      <c r="N216" s="13"/>
      <c r="O216" s="13"/>
      <c r="P216" s="13">
        <f t="shared" si="31"/>
        <v>3930</v>
      </c>
    </row>
    <row r="217" spans="1:16">
      <c r="A217" s="126"/>
      <c r="B217" s="126"/>
      <c r="C217" s="1" t="s">
        <v>550</v>
      </c>
      <c r="D217" s="125"/>
      <c r="E217" s="5"/>
      <c r="F217" s="165"/>
      <c r="G217" s="152"/>
      <c r="H217" s="142"/>
      <c r="I217" s="152"/>
      <c r="J217" s="128"/>
      <c r="K217" s="17"/>
      <c r="L217" s="147"/>
      <c r="M217" s="128"/>
      <c r="N217" s="13"/>
      <c r="O217" s="13"/>
      <c r="P217" s="13"/>
    </row>
    <row r="218" spans="1:16" ht="25.5">
      <c r="A218" s="125">
        <v>1</v>
      </c>
      <c r="B218" s="138"/>
      <c r="C218" s="23" t="s">
        <v>551</v>
      </c>
      <c r="D218" s="128" t="s">
        <v>294</v>
      </c>
      <c r="E218" s="5">
        <v>50</v>
      </c>
      <c r="F218" s="125">
        <v>6</v>
      </c>
      <c r="G218" s="125">
        <f>F218*E218</f>
        <v>300</v>
      </c>
      <c r="H218" s="125"/>
      <c r="I218" s="125"/>
      <c r="J218" s="17"/>
      <c r="K218" s="17"/>
      <c r="L218" s="147"/>
      <c r="M218" s="128"/>
      <c r="N218" s="13"/>
      <c r="O218" s="13"/>
      <c r="P218" s="13">
        <f t="shared" si="31"/>
        <v>300</v>
      </c>
    </row>
    <row r="219" spans="1:16">
      <c r="A219" s="125">
        <v>2</v>
      </c>
      <c r="B219" s="125"/>
      <c r="C219" s="23" t="s">
        <v>552</v>
      </c>
      <c r="D219" s="125" t="s">
        <v>128</v>
      </c>
      <c r="E219" s="5">
        <v>50</v>
      </c>
      <c r="F219" s="125">
        <v>21</v>
      </c>
      <c r="G219" s="125">
        <f>F219*E219</f>
        <v>1050</v>
      </c>
      <c r="H219" s="125"/>
      <c r="I219" s="125"/>
      <c r="J219" s="17"/>
      <c r="K219" s="17"/>
      <c r="L219" s="147"/>
      <c r="M219" s="128"/>
      <c r="N219" s="13"/>
      <c r="O219" s="13"/>
      <c r="P219" s="13">
        <f t="shared" si="31"/>
        <v>1050</v>
      </c>
    </row>
    <row r="220" spans="1:16">
      <c r="A220" s="125">
        <v>3</v>
      </c>
      <c r="B220" s="125"/>
      <c r="C220" s="23" t="s">
        <v>553</v>
      </c>
      <c r="D220" s="125" t="s">
        <v>128</v>
      </c>
      <c r="E220" s="5">
        <v>11</v>
      </c>
      <c r="F220" s="125">
        <v>63</v>
      </c>
      <c r="G220" s="125">
        <f t="shared" ref="G220:G222" si="35">F220*E220</f>
        <v>693</v>
      </c>
      <c r="H220" s="125"/>
      <c r="I220" s="125"/>
      <c r="J220" s="17"/>
      <c r="K220" s="17"/>
      <c r="L220" s="147"/>
      <c r="M220" s="128"/>
      <c r="N220" s="13"/>
      <c r="O220" s="13"/>
      <c r="P220" s="13">
        <f t="shared" si="31"/>
        <v>693</v>
      </c>
    </row>
    <row r="221" spans="1:16">
      <c r="A221" s="125">
        <v>4</v>
      </c>
      <c r="B221" s="125" t="s">
        <v>554</v>
      </c>
      <c r="C221" s="23" t="s">
        <v>555</v>
      </c>
      <c r="D221" s="125" t="s">
        <v>128</v>
      </c>
      <c r="E221" s="5">
        <v>650</v>
      </c>
      <c r="F221" s="125">
        <v>7</v>
      </c>
      <c r="G221" s="125">
        <f t="shared" si="35"/>
        <v>4550</v>
      </c>
      <c r="H221" s="125"/>
      <c r="I221" s="125"/>
      <c r="J221" s="17"/>
      <c r="K221" s="17"/>
      <c r="L221" s="147"/>
      <c r="M221" s="128"/>
      <c r="N221" s="13"/>
      <c r="O221" s="13"/>
      <c r="P221" s="13">
        <f t="shared" si="31"/>
        <v>4550</v>
      </c>
    </row>
    <row r="222" spans="1:16">
      <c r="A222" s="125">
        <v>5</v>
      </c>
      <c r="B222" s="125" t="s">
        <v>556</v>
      </c>
      <c r="C222" s="23" t="s">
        <v>557</v>
      </c>
      <c r="D222" s="125" t="s">
        <v>128</v>
      </c>
      <c r="E222" s="5">
        <v>550</v>
      </c>
      <c r="F222" s="125">
        <v>3</v>
      </c>
      <c r="G222" s="125">
        <f t="shared" si="35"/>
        <v>1650</v>
      </c>
      <c r="H222" s="125"/>
      <c r="I222" s="125"/>
      <c r="J222" s="17"/>
      <c r="K222" s="17"/>
      <c r="L222" s="147"/>
      <c r="M222" s="128"/>
      <c r="N222" s="13"/>
      <c r="O222" s="13"/>
      <c r="P222" s="13">
        <f t="shared" si="31"/>
        <v>1650</v>
      </c>
    </row>
    <row r="223" spans="1:16">
      <c r="A223" s="126"/>
      <c r="B223" s="126"/>
      <c r="C223" s="1" t="s">
        <v>558</v>
      </c>
      <c r="D223" s="125"/>
      <c r="E223" s="5"/>
      <c r="F223" s="157"/>
      <c r="G223" s="69"/>
      <c r="H223" s="157"/>
      <c r="I223" s="69"/>
      <c r="J223" s="17"/>
      <c r="K223" s="17"/>
      <c r="L223" s="147"/>
      <c r="M223" s="128"/>
      <c r="N223" s="13"/>
      <c r="O223" s="13"/>
      <c r="P223" s="13"/>
    </row>
    <row r="224" spans="1:16">
      <c r="A224" s="125">
        <v>1</v>
      </c>
      <c r="B224" s="138" t="s">
        <v>559</v>
      </c>
      <c r="C224" s="23" t="s">
        <v>560</v>
      </c>
      <c r="D224" s="125" t="s">
        <v>78</v>
      </c>
      <c r="E224" s="5">
        <v>120</v>
      </c>
      <c r="F224" s="125">
        <v>267</v>
      </c>
      <c r="G224" s="125">
        <f>F224*E224</f>
        <v>32040</v>
      </c>
      <c r="H224" s="125"/>
      <c r="I224" s="125"/>
      <c r="J224" s="17"/>
      <c r="K224" s="17"/>
      <c r="L224" s="147"/>
      <c r="M224" s="128"/>
      <c r="N224" s="13"/>
      <c r="O224" s="13"/>
      <c r="P224" s="13">
        <f t="shared" si="31"/>
        <v>32040</v>
      </c>
    </row>
    <row r="225" spans="1:16">
      <c r="A225" s="125">
        <v>2</v>
      </c>
      <c r="B225" s="125"/>
      <c r="C225" s="23" t="s">
        <v>561</v>
      </c>
      <c r="D225" s="125" t="s">
        <v>78</v>
      </c>
      <c r="E225" s="5">
        <v>90</v>
      </c>
      <c r="F225" s="138"/>
      <c r="G225" s="125"/>
      <c r="H225" s="125"/>
      <c r="I225" s="125"/>
      <c r="J225" s="17"/>
      <c r="K225" s="17"/>
      <c r="L225" s="147"/>
      <c r="M225" s="128"/>
      <c r="N225" s="125">
        <v>328</v>
      </c>
      <c r="O225" s="13">
        <f>N225*E225</f>
        <v>29520</v>
      </c>
      <c r="P225" s="13">
        <f t="shared" si="31"/>
        <v>29520</v>
      </c>
    </row>
    <row r="226" spans="1:16">
      <c r="A226" s="125">
        <v>3</v>
      </c>
      <c r="B226" s="125"/>
      <c r="C226" s="23" t="s">
        <v>562</v>
      </c>
      <c r="D226" s="125" t="s">
        <v>28</v>
      </c>
      <c r="E226" s="172">
        <v>50</v>
      </c>
      <c r="F226" s="125"/>
      <c r="G226" s="125"/>
      <c r="H226" s="125"/>
      <c r="I226" s="125"/>
      <c r="J226" s="17" t="s">
        <v>563</v>
      </c>
      <c r="K226" s="17"/>
      <c r="L226" s="147"/>
      <c r="M226" s="128"/>
      <c r="N226" s="24">
        <v>245</v>
      </c>
      <c r="O226" s="24">
        <f>N226*E226</f>
        <v>12250</v>
      </c>
      <c r="P226" s="13">
        <f t="shared" si="31"/>
        <v>12250</v>
      </c>
    </row>
    <row r="227" spans="1:16">
      <c r="A227" s="125">
        <v>4</v>
      </c>
      <c r="B227" s="125"/>
      <c r="C227" s="23" t="s">
        <v>564</v>
      </c>
      <c r="D227" s="125" t="s">
        <v>78</v>
      </c>
      <c r="E227" s="5">
        <v>40</v>
      </c>
      <c r="F227" s="138"/>
      <c r="G227" s="125"/>
      <c r="H227" s="125"/>
      <c r="I227" s="125"/>
      <c r="J227" s="17"/>
      <c r="K227" s="17"/>
      <c r="L227" s="147"/>
      <c r="M227" s="128"/>
      <c r="N227" s="125">
        <v>75</v>
      </c>
      <c r="O227" s="24">
        <f t="shared" ref="O227:O228" si="36">N227*E227</f>
        <v>3000</v>
      </c>
      <c r="P227" s="13">
        <f t="shared" si="31"/>
        <v>3000</v>
      </c>
    </row>
    <row r="228" spans="1:16">
      <c r="A228" s="125">
        <v>5</v>
      </c>
      <c r="B228" s="125"/>
      <c r="C228" s="23" t="s">
        <v>565</v>
      </c>
      <c r="D228" s="125" t="s">
        <v>78</v>
      </c>
      <c r="E228" s="5">
        <v>45</v>
      </c>
      <c r="F228" s="125"/>
      <c r="G228" s="125"/>
      <c r="H228" s="125"/>
      <c r="I228" s="125"/>
      <c r="J228" s="17"/>
      <c r="K228" s="17"/>
      <c r="L228" s="147"/>
      <c r="M228" s="125"/>
      <c r="N228" s="13">
        <v>480</v>
      </c>
      <c r="O228" s="24">
        <f t="shared" si="36"/>
        <v>21600</v>
      </c>
      <c r="P228" s="13">
        <f t="shared" si="31"/>
        <v>21600</v>
      </c>
    </row>
    <row r="229" spans="1:16">
      <c r="A229" s="126"/>
      <c r="B229" s="126"/>
      <c r="C229" s="1" t="s">
        <v>566</v>
      </c>
      <c r="D229" s="125"/>
      <c r="E229" s="5"/>
      <c r="F229" s="157"/>
      <c r="G229" s="69"/>
      <c r="H229" s="157"/>
      <c r="I229" s="69"/>
      <c r="J229" s="17"/>
      <c r="K229" s="17"/>
      <c r="L229" s="147"/>
      <c r="M229" s="125"/>
      <c r="N229" s="13"/>
      <c r="O229" s="24"/>
      <c r="P229" s="13"/>
    </row>
    <row r="230" spans="1:16">
      <c r="A230" s="125">
        <v>1</v>
      </c>
      <c r="B230" s="125"/>
      <c r="C230" s="23" t="s">
        <v>567</v>
      </c>
      <c r="D230" s="125" t="s">
        <v>78</v>
      </c>
      <c r="E230" s="173">
        <v>700</v>
      </c>
      <c r="F230" s="125">
        <v>98</v>
      </c>
      <c r="G230" s="125">
        <f>F230*E230</f>
        <v>68600</v>
      </c>
      <c r="H230" s="125"/>
      <c r="I230" s="125"/>
      <c r="J230" s="17"/>
      <c r="K230" s="17"/>
      <c r="L230" s="147"/>
      <c r="M230" s="128"/>
      <c r="N230" s="13"/>
      <c r="O230" s="13"/>
      <c r="P230" s="13">
        <f t="shared" si="31"/>
        <v>68600</v>
      </c>
    </row>
    <row r="231" spans="1:16">
      <c r="A231" s="125">
        <v>2</v>
      </c>
      <c r="B231" s="138" t="s">
        <v>568</v>
      </c>
      <c r="C231" s="23" t="s">
        <v>569</v>
      </c>
      <c r="D231" s="125" t="s">
        <v>78</v>
      </c>
      <c r="E231" s="5">
        <v>50</v>
      </c>
      <c r="F231" s="138"/>
      <c r="G231" s="128"/>
      <c r="H231" s="125"/>
      <c r="I231" s="125"/>
      <c r="J231" s="128">
        <v>1367</v>
      </c>
      <c r="K231" s="153">
        <f>J231*E231</f>
        <v>68350</v>
      </c>
      <c r="L231" s="153"/>
      <c r="M231" s="16"/>
      <c r="N231" s="13"/>
      <c r="O231" s="13"/>
      <c r="P231" s="13">
        <f t="shared" si="31"/>
        <v>68350</v>
      </c>
    </row>
    <row r="232" spans="1:16">
      <c r="A232" s="125">
        <v>3</v>
      </c>
      <c r="B232" s="138" t="s">
        <v>570</v>
      </c>
      <c r="C232" s="23" t="s">
        <v>571</v>
      </c>
      <c r="D232" s="125" t="s">
        <v>78</v>
      </c>
      <c r="E232" s="5">
        <v>75</v>
      </c>
      <c r="F232" s="125">
        <v>171</v>
      </c>
      <c r="G232" s="125">
        <f>F232*E232</f>
        <v>12825</v>
      </c>
      <c r="H232" s="125"/>
      <c r="I232" s="125"/>
      <c r="J232" s="17"/>
      <c r="K232" s="17"/>
      <c r="L232" s="147"/>
      <c r="M232" s="128"/>
      <c r="N232" s="13"/>
      <c r="O232" s="13"/>
      <c r="P232" s="13">
        <f t="shared" si="31"/>
        <v>12825</v>
      </c>
    </row>
    <row r="233" spans="1:16">
      <c r="A233" s="125">
        <v>4</v>
      </c>
      <c r="B233" s="125" t="s">
        <v>572</v>
      </c>
      <c r="C233" s="23" t="s">
        <v>573</v>
      </c>
      <c r="D233" s="125" t="s">
        <v>78</v>
      </c>
      <c r="E233" s="5">
        <v>30</v>
      </c>
      <c r="F233" s="125">
        <v>339</v>
      </c>
      <c r="G233" s="125">
        <f>F233*E233</f>
        <v>10170</v>
      </c>
      <c r="H233" s="125"/>
      <c r="I233" s="125"/>
      <c r="J233" s="17"/>
      <c r="K233" s="17"/>
      <c r="L233" s="147"/>
      <c r="M233" s="128"/>
      <c r="N233" s="13"/>
      <c r="O233" s="13"/>
      <c r="P233" s="13">
        <f t="shared" si="31"/>
        <v>10170</v>
      </c>
    </row>
    <row r="234" spans="1:16">
      <c r="A234" s="125">
        <v>5</v>
      </c>
      <c r="B234" s="125"/>
      <c r="C234" s="23" t="s">
        <v>574</v>
      </c>
      <c r="D234" s="125" t="s">
        <v>78</v>
      </c>
      <c r="E234" s="5">
        <v>25</v>
      </c>
      <c r="F234" s="125"/>
      <c r="G234" s="125"/>
      <c r="H234" s="125"/>
      <c r="I234" s="125"/>
      <c r="J234" s="128">
        <v>58</v>
      </c>
      <c r="K234" s="153">
        <f>J234*E234</f>
        <v>1450</v>
      </c>
      <c r="L234" s="147"/>
      <c r="M234" s="128"/>
      <c r="N234" s="13"/>
      <c r="O234" s="13"/>
      <c r="P234" s="13">
        <f t="shared" si="31"/>
        <v>1450</v>
      </c>
    </row>
    <row r="235" spans="1:16" ht="25.5">
      <c r="A235" s="125">
        <v>6</v>
      </c>
      <c r="B235" s="125"/>
      <c r="C235" s="23" t="s">
        <v>575</v>
      </c>
      <c r="D235" s="125" t="s">
        <v>78</v>
      </c>
      <c r="E235" s="5">
        <v>700</v>
      </c>
      <c r="F235" s="16"/>
      <c r="G235" s="125"/>
      <c r="H235" s="125"/>
      <c r="I235" s="125"/>
      <c r="J235" s="125">
        <v>170</v>
      </c>
      <c r="K235" s="17">
        <f>J235*E235</f>
        <v>119000</v>
      </c>
      <c r="L235" s="147"/>
      <c r="M235" s="128"/>
      <c r="N235" s="13"/>
      <c r="O235" s="13"/>
      <c r="P235" s="13">
        <f t="shared" si="31"/>
        <v>119000</v>
      </c>
    </row>
    <row r="236" spans="1:16" ht="25.5">
      <c r="A236" s="125">
        <v>7</v>
      </c>
      <c r="B236" s="125"/>
      <c r="C236" s="23" t="s">
        <v>576</v>
      </c>
      <c r="D236" s="125" t="s">
        <v>78</v>
      </c>
      <c r="E236" s="5">
        <v>800</v>
      </c>
      <c r="F236" s="16"/>
      <c r="G236" s="125"/>
      <c r="H236" s="125"/>
      <c r="I236" s="125"/>
      <c r="J236" s="125">
        <v>180</v>
      </c>
      <c r="K236" s="17">
        <f>J236*E236</f>
        <v>144000</v>
      </c>
      <c r="L236" s="147"/>
      <c r="M236" s="128"/>
      <c r="N236" s="13"/>
      <c r="O236" s="13"/>
      <c r="P236" s="13">
        <f t="shared" si="31"/>
        <v>144000</v>
      </c>
    </row>
    <row r="237" spans="1:16">
      <c r="A237" s="126"/>
      <c r="B237" s="126"/>
      <c r="C237" s="1" t="s">
        <v>577</v>
      </c>
      <c r="D237" s="125"/>
      <c r="E237" s="174"/>
      <c r="F237" s="157"/>
      <c r="G237" s="69"/>
      <c r="H237" s="157"/>
      <c r="I237" s="69"/>
      <c r="J237" s="17"/>
      <c r="K237" s="17"/>
      <c r="L237" s="147"/>
      <c r="M237" s="128"/>
      <c r="N237" s="13"/>
      <c r="O237" s="13"/>
      <c r="P237" s="13"/>
    </row>
    <row r="238" spans="1:16">
      <c r="A238" s="125">
        <v>1</v>
      </c>
      <c r="B238" s="125"/>
      <c r="C238" s="1" t="s">
        <v>578</v>
      </c>
      <c r="D238" s="125" t="s">
        <v>128</v>
      </c>
      <c r="E238" s="5">
        <v>10</v>
      </c>
      <c r="F238" s="125">
        <v>20</v>
      </c>
      <c r="G238" s="125">
        <f>F238*E238</f>
        <v>200</v>
      </c>
      <c r="H238" s="125"/>
      <c r="I238" s="125"/>
      <c r="J238" s="17"/>
      <c r="K238" s="17"/>
      <c r="L238" s="147"/>
      <c r="M238" s="128"/>
      <c r="N238" s="13"/>
      <c r="O238" s="13"/>
      <c r="P238" s="13">
        <f t="shared" si="31"/>
        <v>200</v>
      </c>
    </row>
    <row r="239" spans="1:16">
      <c r="A239" s="125">
        <v>2</v>
      </c>
      <c r="B239" s="125"/>
      <c r="C239" s="23" t="s">
        <v>579</v>
      </c>
      <c r="D239" s="125" t="s">
        <v>128</v>
      </c>
      <c r="E239" s="5">
        <v>50</v>
      </c>
      <c r="F239" s="125"/>
      <c r="G239" s="125"/>
      <c r="H239" s="125"/>
      <c r="I239" s="125"/>
      <c r="J239" s="17"/>
      <c r="K239" s="17"/>
      <c r="L239" s="157">
        <v>1</v>
      </c>
      <c r="M239" s="16">
        <f t="shared" ref="M239:M246" si="37">L239*E239</f>
        <v>50</v>
      </c>
      <c r="N239" s="13"/>
      <c r="O239" s="13"/>
      <c r="P239" s="13">
        <f t="shared" si="31"/>
        <v>50</v>
      </c>
    </row>
    <row r="240" spans="1:16">
      <c r="A240" s="125">
        <v>3</v>
      </c>
      <c r="B240" s="125"/>
      <c r="C240" s="23" t="s">
        <v>580</v>
      </c>
      <c r="D240" s="125" t="s">
        <v>128</v>
      </c>
      <c r="E240" s="5">
        <v>5</v>
      </c>
      <c r="F240" s="125"/>
      <c r="G240" s="125"/>
      <c r="H240" s="125"/>
      <c r="I240" s="125"/>
      <c r="J240" s="17"/>
      <c r="K240" s="17"/>
      <c r="L240" s="157">
        <v>1</v>
      </c>
      <c r="M240" s="16">
        <f t="shared" si="37"/>
        <v>5</v>
      </c>
      <c r="N240" s="13"/>
      <c r="O240" s="13"/>
      <c r="P240" s="13">
        <f t="shared" si="31"/>
        <v>5</v>
      </c>
    </row>
    <row r="241" spans="1:16">
      <c r="A241" s="125">
        <v>4</v>
      </c>
      <c r="B241" s="125"/>
      <c r="C241" s="23" t="s">
        <v>581</v>
      </c>
      <c r="D241" s="125" t="s">
        <v>128</v>
      </c>
      <c r="E241" s="5">
        <v>75</v>
      </c>
      <c r="F241" s="125"/>
      <c r="G241" s="125"/>
      <c r="H241" s="125"/>
      <c r="I241" s="125"/>
      <c r="J241" s="17"/>
      <c r="K241" s="17"/>
      <c r="L241" s="157">
        <v>3</v>
      </c>
      <c r="M241" s="16">
        <f t="shared" si="37"/>
        <v>225</v>
      </c>
      <c r="N241" s="13"/>
      <c r="O241" s="13"/>
      <c r="P241" s="13">
        <f t="shared" si="31"/>
        <v>225</v>
      </c>
    </row>
    <row r="242" spans="1:16">
      <c r="A242" s="125">
        <v>5</v>
      </c>
      <c r="B242" s="125"/>
      <c r="C242" s="23" t="s">
        <v>582</v>
      </c>
      <c r="D242" s="125" t="s">
        <v>128</v>
      </c>
      <c r="E242" s="5">
        <v>1500</v>
      </c>
      <c r="F242" s="125"/>
      <c r="G242" s="125"/>
      <c r="H242" s="125"/>
      <c r="I242" s="125"/>
      <c r="J242" s="17"/>
      <c r="K242" s="17"/>
      <c r="L242" s="157">
        <v>1</v>
      </c>
      <c r="M242" s="16">
        <f t="shared" si="37"/>
        <v>1500</v>
      </c>
      <c r="N242" s="13"/>
      <c r="O242" s="13"/>
      <c r="P242" s="13">
        <f t="shared" si="31"/>
        <v>1500</v>
      </c>
    </row>
    <row r="243" spans="1:16">
      <c r="A243" s="125">
        <v>6</v>
      </c>
      <c r="B243" s="125"/>
      <c r="C243" s="23" t="s">
        <v>583</v>
      </c>
      <c r="D243" s="125" t="s">
        <v>128</v>
      </c>
      <c r="E243" s="5">
        <v>500</v>
      </c>
      <c r="F243" s="125"/>
      <c r="G243" s="125"/>
      <c r="H243" s="125"/>
      <c r="I243" s="125"/>
      <c r="J243" s="17"/>
      <c r="K243" s="17"/>
      <c r="L243" s="157">
        <v>1</v>
      </c>
      <c r="M243" s="16">
        <f t="shared" si="37"/>
        <v>500</v>
      </c>
      <c r="N243" s="13"/>
      <c r="O243" s="13"/>
      <c r="P243" s="13">
        <f t="shared" si="31"/>
        <v>500</v>
      </c>
    </row>
    <row r="244" spans="1:16">
      <c r="A244" s="125">
        <v>7</v>
      </c>
      <c r="B244" s="125"/>
      <c r="C244" s="23" t="s">
        <v>584</v>
      </c>
      <c r="D244" s="125" t="s">
        <v>128</v>
      </c>
      <c r="E244" s="5">
        <v>500</v>
      </c>
      <c r="F244" s="125"/>
      <c r="G244" s="125"/>
      <c r="H244" s="125"/>
      <c r="I244" s="125"/>
      <c r="J244" s="17"/>
      <c r="K244" s="17"/>
      <c r="L244" s="157">
        <v>1</v>
      </c>
      <c r="M244" s="16">
        <f t="shared" si="37"/>
        <v>500</v>
      </c>
      <c r="N244" s="13"/>
      <c r="O244" s="13"/>
      <c r="P244" s="13">
        <f t="shared" si="31"/>
        <v>500</v>
      </c>
    </row>
    <row r="245" spans="1:16">
      <c r="A245" s="125">
        <v>8</v>
      </c>
      <c r="B245" s="125"/>
      <c r="C245" s="23" t="s">
        <v>585</v>
      </c>
      <c r="D245" s="125" t="s">
        <v>128</v>
      </c>
      <c r="E245" s="5">
        <v>750</v>
      </c>
      <c r="F245" s="125"/>
      <c r="G245" s="125"/>
      <c r="H245" s="125"/>
      <c r="I245" s="125"/>
      <c r="J245" s="17"/>
      <c r="K245" s="17"/>
      <c r="L245" s="157">
        <v>3</v>
      </c>
      <c r="M245" s="16">
        <f t="shared" si="37"/>
        <v>2250</v>
      </c>
      <c r="N245" s="13"/>
      <c r="O245" s="13"/>
      <c r="P245" s="13">
        <f t="shared" si="31"/>
        <v>2250</v>
      </c>
    </row>
    <row r="246" spans="1:16">
      <c r="A246" s="125">
        <v>9</v>
      </c>
      <c r="B246" s="125"/>
      <c r="C246" s="23" t="s">
        <v>586</v>
      </c>
      <c r="D246" s="125" t="s">
        <v>128</v>
      </c>
      <c r="E246" s="5">
        <v>50</v>
      </c>
      <c r="F246" s="125"/>
      <c r="G246" s="125"/>
      <c r="H246" s="125"/>
      <c r="I246" s="125"/>
      <c r="J246" s="17"/>
      <c r="K246" s="17"/>
      <c r="L246" s="157">
        <v>5</v>
      </c>
      <c r="M246" s="16">
        <f t="shared" si="37"/>
        <v>250</v>
      </c>
      <c r="N246" s="13"/>
      <c r="O246" s="13"/>
      <c r="P246" s="13">
        <f t="shared" si="31"/>
        <v>250</v>
      </c>
    </row>
    <row r="247" spans="1:16">
      <c r="A247" s="125">
        <v>10</v>
      </c>
      <c r="B247" s="125"/>
      <c r="C247" s="23" t="s">
        <v>587</v>
      </c>
      <c r="D247" s="125" t="s">
        <v>128</v>
      </c>
      <c r="E247" s="5">
        <v>300</v>
      </c>
      <c r="F247" s="125">
        <v>6</v>
      </c>
      <c r="G247" s="125">
        <f>F247*E247</f>
        <v>1800</v>
      </c>
      <c r="H247" s="125"/>
      <c r="I247" s="125"/>
      <c r="J247" s="17"/>
      <c r="K247" s="17"/>
      <c r="L247" s="147"/>
      <c r="M247" s="125"/>
      <c r="N247" s="13"/>
      <c r="O247" s="13"/>
      <c r="P247" s="13">
        <f t="shared" si="31"/>
        <v>1800</v>
      </c>
    </row>
    <row r="248" spans="1:16" ht="25.5">
      <c r="A248" s="125">
        <v>11</v>
      </c>
      <c r="B248" s="125"/>
      <c r="C248" s="23" t="s">
        <v>588</v>
      </c>
      <c r="D248" s="125" t="s">
        <v>128</v>
      </c>
      <c r="E248" s="5">
        <v>200</v>
      </c>
      <c r="F248" s="125">
        <v>8</v>
      </c>
      <c r="G248" s="125">
        <f t="shared" ref="G248:G251" si="38">F248*E248</f>
        <v>1600</v>
      </c>
      <c r="H248" s="125"/>
      <c r="I248" s="125"/>
      <c r="J248" s="17"/>
      <c r="K248" s="17"/>
      <c r="L248" s="147"/>
      <c r="M248" s="125"/>
      <c r="N248" s="13"/>
      <c r="O248" s="13"/>
      <c r="P248" s="13">
        <f t="shared" si="31"/>
        <v>1600</v>
      </c>
    </row>
    <row r="249" spans="1:16">
      <c r="A249" s="125">
        <v>12</v>
      </c>
      <c r="B249" s="125" t="s">
        <v>589</v>
      </c>
      <c r="C249" s="23" t="s">
        <v>590</v>
      </c>
      <c r="D249" s="125" t="s">
        <v>128</v>
      </c>
      <c r="E249" s="5">
        <v>75</v>
      </c>
      <c r="F249" s="125">
        <v>5</v>
      </c>
      <c r="G249" s="125">
        <f t="shared" si="38"/>
        <v>375</v>
      </c>
      <c r="H249" s="125"/>
      <c r="I249" s="125"/>
      <c r="J249" s="17"/>
      <c r="K249" s="17"/>
      <c r="L249" s="147"/>
      <c r="M249" s="125"/>
      <c r="N249" s="13"/>
      <c r="O249" s="13"/>
      <c r="P249" s="13">
        <f t="shared" si="31"/>
        <v>375</v>
      </c>
    </row>
    <row r="250" spans="1:16">
      <c r="A250" s="125">
        <v>13</v>
      </c>
      <c r="B250" s="125"/>
      <c r="C250" s="23" t="s">
        <v>591</v>
      </c>
      <c r="D250" s="125" t="s">
        <v>128</v>
      </c>
      <c r="E250" s="5">
        <v>1000</v>
      </c>
      <c r="F250" s="125">
        <v>1</v>
      </c>
      <c r="G250" s="125">
        <f t="shared" si="38"/>
        <v>1000</v>
      </c>
      <c r="H250" s="125"/>
      <c r="I250" s="125"/>
      <c r="J250" s="17"/>
      <c r="K250" s="17"/>
      <c r="L250" s="147"/>
      <c r="M250" s="125"/>
      <c r="N250" s="13"/>
      <c r="O250" s="13"/>
      <c r="P250" s="13">
        <f t="shared" si="31"/>
        <v>1000</v>
      </c>
    </row>
    <row r="251" spans="1:16">
      <c r="A251" s="125">
        <v>14</v>
      </c>
      <c r="B251" s="125" t="s">
        <v>592</v>
      </c>
      <c r="C251" s="23" t="s">
        <v>593</v>
      </c>
      <c r="D251" s="125" t="s">
        <v>128</v>
      </c>
      <c r="E251" s="5">
        <v>5000</v>
      </c>
      <c r="F251" s="125">
        <v>1</v>
      </c>
      <c r="G251" s="125">
        <f t="shared" si="38"/>
        <v>5000</v>
      </c>
      <c r="H251" s="125"/>
      <c r="I251" s="125"/>
      <c r="J251" s="17"/>
      <c r="K251" s="17"/>
      <c r="L251" s="147"/>
      <c r="M251" s="125"/>
      <c r="N251" s="13"/>
      <c r="O251" s="13"/>
      <c r="P251" s="13">
        <f t="shared" si="31"/>
        <v>5000</v>
      </c>
    </row>
    <row r="252" spans="1:16">
      <c r="A252" s="125">
        <v>15</v>
      </c>
      <c r="B252" s="125" t="s">
        <v>594</v>
      </c>
      <c r="C252" s="23" t="s">
        <v>595</v>
      </c>
      <c r="D252" s="125" t="s">
        <v>128</v>
      </c>
      <c r="E252" s="5">
        <v>50</v>
      </c>
      <c r="F252" s="125">
        <v>1</v>
      </c>
      <c r="G252" s="125">
        <f>F252*E252</f>
        <v>50</v>
      </c>
      <c r="H252" s="125"/>
      <c r="I252" s="125"/>
      <c r="J252" s="17"/>
      <c r="K252" s="17"/>
      <c r="L252" s="147"/>
      <c r="M252" s="125"/>
      <c r="N252" s="13"/>
      <c r="O252" s="13"/>
      <c r="P252" s="13">
        <f t="shared" si="31"/>
        <v>50</v>
      </c>
    </row>
    <row r="253" spans="1:16">
      <c r="A253" s="125">
        <v>16</v>
      </c>
      <c r="B253" s="125" t="s">
        <v>596</v>
      </c>
      <c r="C253" s="23" t="s">
        <v>597</v>
      </c>
      <c r="D253" s="125" t="s">
        <v>128</v>
      </c>
      <c r="E253" s="5">
        <v>75</v>
      </c>
      <c r="F253" s="125">
        <v>1</v>
      </c>
      <c r="G253" s="125">
        <f t="shared" ref="G253:G254" si="39">F253*E253</f>
        <v>75</v>
      </c>
      <c r="H253" s="125"/>
      <c r="I253" s="125"/>
      <c r="J253" s="17"/>
      <c r="K253" s="17"/>
      <c r="L253" s="147"/>
      <c r="M253" s="125"/>
      <c r="N253" s="13"/>
      <c r="O253" s="13"/>
      <c r="P253" s="13">
        <f t="shared" si="31"/>
        <v>75</v>
      </c>
    </row>
    <row r="254" spans="1:16">
      <c r="A254" s="125">
        <v>17</v>
      </c>
      <c r="B254" s="125" t="s">
        <v>598</v>
      </c>
      <c r="C254" s="23" t="s">
        <v>599</v>
      </c>
      <c r="D254" s="125" t="s">
        <v>128</v>
      </c>
      <c r="E254" s="5">
        <v>100</v>
      </c>
      <c r="F254" s="125">
        <v>3</v>
      </c>
      <c r="G254" s="125">
        <f t="shared" si="39"/>
        <v>300</v>
      </c>
      <c r="H254" s="125"/>
      <c r="I254" s="125"/>
      <c r="J254" s="17"/>
      <c r="K254" s="17"/>
      <c r="L254" s="147"/>
      <c r="M254" s="125"/>
      <c r="N254" s="13"/>
      <c r="O254" s="13"/>
      <c r="P254" s="13">
        <f t="shared" si="31"/>
        <v>300</v>
      </c>
    </row>
    <row r="255" spans="1:16">
      <c r="A255" s="125">
        <v>18</v>
      </c>
      <c r="B255" s="125" t="s">
        <v>600</v>
      </c>
      <c r="C255" s="23" t="s">
        <v>601</v>
      </c>
      <c r="D255" s="125" t="s">
        <v>128</v>
      </c>
      <c r="E255" s="5">
        <v>30</v>
      </c>
      <c r="F255" s="125">
        <v>1</v>
      </c>
      <c r="G255" s="125">
        <f>F255*E255</f>
        <v>30</v>
      </c>
      <c r="H255" s="125"/>
      <c r="I255" s="125"/>
      <c r="J255" s="17"/>
      <c r="K255" s="17"/>
      <c r="L255" s="147"/>
      <c r="M255" s="125"/>
      <c r="N255" s="13"/>
      <c r="O255" s="13"/>
      <c r="P255" s="13">
        <f t="shared" si="31"/>
        <v>30</v>
      </c>
    </row>
    <row r="256" spans="1:16">
      <c r="A256" s="125">
        <v>19</v>
      </c>
      <c r="B256" s="126"/>
      <c r="C256" s="175" t="s">
        <v>602</v>
      </c>
      <c r="D256" s="72" t="s">
        <v>128</v>
      </c>
      <c r="E256" s="173">
        <v>100</v>
      </c>
      <c r="F256" s="72"/>
      <c r="G256" s="72"/>
      <c r="H256" s="72">
        <v>28</v>
      </c>
      <c r="I256" s="72">
        <f>H256*E256</f>
        <v>2800</v>
      </c>
      <c r="J256" s="176"/>
      <c r="K256" s="176"/>
      <c r="L256" s="177"/>
      <c r="M256" s="16"/>
      <c r="N256" s="13"/>
      <c r="O256" s="13"/>
      <c r="P256" s="13">
        <f t="shared" si="31"/>
        <v>2800</v>
      </c>
    </row>
    <row r="257" spans="1:16" ht="25.5">
      <c r="A257" s="125">
        <v>20</v>
      </c>
      <c r="B257" s="125"/>
      <c r="C257" s="23" t="s">
        <v>603</v>
      </c>
      <c r="D257" s="128" t="s">
        <v>128</v>
      </c>
      <c r="E257" s="5">
        <v>700</v>
      </c>
      <c r="F257" s="128"/>
      <c r="G257" s="128"/>
      <c r="H257" s="128"/>
      <c r="I257" s="128"/>
      <c r="J257" s="17"/>
      <c r="K257" s="17"/>
      <c r="L257" s="147"/>
      <c r="M257" s="128"/>
      <c r="N257" s="128">
        <v>1</v>
      </c>
      <c r="O257" s="128">
        <f>N257*E257</f>
        <v>700</v>
      </c>
      <c r="P257" s="13">
        <f t="shared" si="31"/>
        <v>700</v>
      </c>
    </row>
    <row r="258" spans="1:16">
      <c r="A258" s="126"/>
      <c r="B258" s="126"/>
      <c r="C258" s="168" t="s">
        <v>604</v>
      </c>
      <c r="D258" s="128"/>
      <c r="E258" s="5"/>
      <c r="F258" s="142"/>
      <c r="G258" s="152"/>
      <c r="H258" s="142"/>
      <c r="I258" s="152"/>
      <c r="J258" s="17"/>
      <c r="K258" s="17"/>
      <c r="L258" s="147"/>
      <c r="M258" s="128"/>
      <c r="N258" s="128"/>
      <c r="O258" s="128"/>
      <c r="P258" s="13"/>
    </row>
    <row r="259" spans="1:16">
      <c r="A259" s="128">
        <v>1</v>
      </c>
      <c r="B259" s="128"/>
      <c r="C259" s="23" t="s">
        <v>605</v>
      </c>
      <c r="D259" s="128" t="s">
        <v>128</v>
      </c>
      <c r="E259" s="167">
        <v>75</v>
      </c>
      <c r="F259" s="128"/>
      <c r="G259" s="128"/>
      <c r="H259" s="128"/>
      <c r="I259" s="128"/>
      <c r="J259" s="17"/>
      <c r="K259" s="17"/>
      <c r="L259" s="142">
        <v>3</v>
      </c>
      <c r="M259" s="16">
        <f t="shared" ref="M259:M261" si="40">L259*E259</f>
        <v>225</v>
      </c>
      <c r="N259" s="16"/>
      <c r="O259" s="16"/>
      <c r="P259" s="13">
        <f t="shared" si="31"/>
        <v>225</v>
      </c>
    </row>
    <row r="260" spans="1:16">
      <c r="A260" s="128">
        <v>2</v>
      </c>
      <c r="B260" s="128"/>
      <c r="C260" s="23" t="s">
        <v>606</v>
      </c>
      <c r="D260" s="128" t="s">
        <v>128</v>
      </c>
      <c r="E260" s="167">
        <v>100</v>
      </c>
      <c r="F260" s="128"/>
      <c r="G260" s="128"/>
      <c r="H260" s="128"/>
      <c r="I260" s="128"/>
      <c r="J260" s="17"/>
      <c r="K260" s="17"/>
      <c r="L260" s="142">
        <v>6</v>
      </c>
      <c r="M260" s="16">
        <f t="shared" si="40"/>
        <v>600</v>
      </c>
      <c r="N260" s="16"/>
      <c r="O260" s="16"/>
      <c r="P260" s="13">
        <f t="shared" si="31"/>
        <v>600</v>
      </c>
    </row>
    <row r="261" spans="1:16">
      <c r="A261" s="128">
        <v>3</v>
      </c>
      <c r="B261" s="128"/>
      <c r="C261" s="23" t="s">
        <v>607</v>
      </c>
      <c r="D261" s="128" t="s">
        <v>128</v>
      </c>
      <c r="E261" s="167">
        <v>120</v>
      </c>
      <c r="F261" s="128"/>
      <c r="G261" s="128"/>
      <c r="H261" s="128"/>
      <c r="I261" s="128"/>
      <c r="J261" s="17"/>
      <c r="K261" s="17"/>
      <c r="L261" s="142">
        <v>4</v>
      </c>
      <c r="M261" s="16">
        <f t="shared" si="40"/>
        <v>480</v>
      </c>
      <c r="N261" s="16"/>
      <c r="O261" s="16"/>
      <c r="P261" s="13">
        <f t="shared" si="31"/>
        <v>480</v>
      </c>
    </row>
    <row r="262" spans="1:16">
      <c r="A262" s="72"/>
      <c r="B262" s="72"/>
      <c r="C262" s="1" t="s">
        <v>608</v>
      </c>
      <c r="D262" s="128"/>
      <c r="E262" s="167"/>
      <c r="F262" s="142"/>
      <c r="G262" s="152"/>
      <c r="H262" s="142"/>
      <c r="I262" s="152"/>
      <c r="J262" s="17"/>
      <c r="K262" s="17"/>
      <c r="L262" s="178"/>
      <c r="M262" s="16"/>
      <c r="N262" s="16"/>
      <c r="O262" s="16"/>
      <c r="P262" s="13"/>
    </row>
    <row r="263" spans="1:16" ht="25.5">
      <c r="A263" s="128">
        <v>1</v>
      </c>
      <c r="B263" s="128"/>
      <c r="C263" s="23" t="s">
        <v>609</v>
      </c>
      <c r="D263" s="128" t="s">
        <v>128</v>
      </c>
      <c r="E263" s="5">
        <v>500</v>
      </c>
      <c r="F263" s="16"/>
      <c r="G263" s="128"/>
      <c r="H263" s="128"/>
      <c r="I263" s="128"/>
      <c r="J263" s="128">
        <v>16</v>
      </c>
      <c r="K263" s="17">
        <f>J263*E263</f>
        <v>8000</v>
      </c>
      <c r="L263" s="147"/>
      <c r="M263" s="128"/>
      <c r="N263" s="13"/>
      <c r="O263" s="13"/>
      <c r="P263" s="13">
        <f t="shared" si="31"/>
        <v>8000</v>
      </c>
    </row>
    <row r="264" spans="1:16">
      <c r="A264" s="128">
        <v>2</v>
      </c>
      <c r="B264" s="128"/>
      <c r="C264" s="23" t="s">
        <v>610</v>
      </c>
      <c r="D264" s="128" t="s">
        <v>128</v>
      </c>
      <c r="E264" s="5">
        <v>450</v>
      </c>
      <c r="F264" s="16"/>
      <c r="G264" s="128"/>
      <c r="H264" s="128"/>
      <c r="I264" s="128"/>
      <c r="J264" s="128">
        <v>9</v>
      </c>
      <c r="K264" s="17">
        <f t="shared" ref="K264:K286" si="41">J264*E264</f>
        <v>4050</v>
      </c>
      <c r="L264" s="147"/>
      <c r="M264" s="128"/>
      <c r="N264" s="13"/>
      <c r="O264" s="13"/>
      <c r="P264" s="13">
        <f t="shared" ref="P264:P327" si="42">G264+I264+K264+M264+O264</f>
        <v>4050</v>
      </c>
    </row>
    <row r="265" spans="1:16">
      <c r="A265" s="128">
        <v>3</v>
      </c>
      <c r="B265" s="128"/>
      <c r="C265" s="23" t="s">
        <v>611</v>
      </c>
      <c r="D265" s="128" t="s">
        <v>128</v>
      </c>
      <c r="E265" s="5">
        <v>450</v>
      </c>
      <c r="F265" s="16"/>
      <c r="G265" s="128"/>
      <c r="H265" s="128"/>
      <c r="I265" s="128"/>
      <c r="J265" s="128">
        <v>1</v>
      </c>
      <c r="K265" s="17">
        <f t="shared" si="41"/>
        <v>450</v>
      </c>
      <c r="L265" s="147"/>
      <c r="M265" s="128"/>
      <c r="N265" s="13"/>
      <c r="O265" s="13"/>
      <c r="P265" s="13">
        <f t="shared" si="42"/>
        <v>450</v>
      </c>
    </row>
    <row r="266" spans="1:16" ht="25.5">
      <c r="A266" s="128">
        <v>4</v>
      </c>
      <c r="B266" s="128"/>
      <c r="C266" s="23" t="s">
        <v>612</v>
      </c>
      <c r="D266" s="128" t="s">
        <v>128</v>
      </c>
      <c r="E266" s="5">
        <v>6000</v>
      </c>
      <c r="F266" s="16"/>
      <c r="G266" s="128"/>
      <c r="H266" s="128"/>
      <c r="I266" s="128"/>
      <c r="J266" s="128">
        <v>2</v>
      </c>
      <c r="K266" s="17">
        <f t="shared" si="41"/>
        <v>12000</v>
      </c>
      <c r="L266" s="147"/>
      <c r="M266" s="128"/>
      <c r="N266" s="13"/>
      <c r="O266" s="13"/>
      <c r="P266" s="13">
        <f t="shared" si="42"/>
        <v>12000</v>
      </c>
    </row>
    <row r="267" spans="1:16" s="179" customFormat="1" ht="25.5">
      <c r="A267" s="128">
        <v>5</v>
      </c>
      <c r="B267" s="125"/>
      <c r="C267" s="23" t="s">
        <v>613</v>
      </c>
      <c r="D267" s="125" t="s">
        <v>128</v>
      </c>
      <c r="E267" s="172">
        <v>4000</v>
      </c>
      <c r="F267" s="18"/>
      <c r="G267" s="125"/>
      <c r="H267" s="125"/>
      <c r="I267" s="125"/>
      <c r="J267" s="125">
        <v>13</v>
      </c>
      <c r="K267" s="17">
        <f t="shared" si="41"/>
        <v>52000</v>
      </c>
      <c r="L267" s="171"/>
      <c r="M267" s="125"/>
      <c r="N267" s="24"/>
      <c r="O267" s="24"/>
      <c r="P267" s="13">
        <f t="shared" si="42"/>
        <v>52000</v>
      </c>
    </row>
    <row r="268" spans="1:16" s="179" customFormat="1" ht="25.5">
      <c r="A268" s="128">
        <v>6</v>
      </c>
      <c r="B268" s="125"/>
      <c r="C268" s="23" t="s">
        <v>614</v>
      </c>
      <c r="D268" s="125" t="s">
        <v>128</v>
      </c>
      <c r="E268" s="172">
        <v>4000</v>
      </c>
      <c r="F268" s="18"/>
      <c r="G268" s="125"/>
      <c r="H268" s="125"/>
      <c r="I268" s="125"/>
      <c r="J268" s="125">
        <v>1</v>
      </c>
      <c r="K268" s="17">
        <f t="shared" si="41"/>
        <v>4000</v>
      </c>
      <c r="L268" s="171"/>
      <c r="M268" s="125"/>
      <c r="N268" s="24"/>
      <c r="O268" s="24"/>
      <c r="P268" s="13">
        <f t="shared" si="42"/>
        <v>4000</v>
      </c>
    </row>
    <row r="269" spans="1:16" ht="25.5">
      <c r="A269" s="128">
        <v>7</v>
      </c>
      <c r="B269" s="128"/>
      <c r="C269" s="23" t="s">
        <v>615</v>
      </c>
      <c r="D269" s="128" t="s">
        <v>128</v>
      </c>
      <c r="E269" s="5">
        <v>100</v>
      </c>
      <c r="F269" s="16"/>
      <c r="G269" s="128"/>
      <c r="H269" s="128"/>
      <c r="I269" s="128"/>
      <c r="J269" s="128">
        <v>1</v>
      </c>
      <c r="K269" s="17">
        <f t="shared" si="41"/>
        <v>100</v>
      </c>
      <c r="L269" s="147"/>
      <c r="M269" s="128"/>
      <c r="N269" s="13"/>
      <c r="O269" s="13"/>
      <c r="P269" s="13">
        <f t="shared" si="42"/>
        <v>100</v>
      </c>
    </row>
    <row r="270" spans="1:16">
      <c r="A270" s="128">
        <v>8</v>
      </c>
      <c r="B270" s="128"/>
      <c r="C270" s="23" t="s">
        <v>616</v>
      </c>
      <c r="D270" s="128" t="s">
        <v>128</v>
      </c>
      <c r="E270" s="5">
        <v>100</v>
      </c>
      <c r="F270" s="16"/>
      <c r="G270" s="128"/>
      <c r="H270" s="128"/>
      <c r="I270" s="128"/>
      <c r="J270" s="128">
        <v>8</v>
      </c>
      <c r="K270" s="17">
        <f t="shared" si="41"/>
        <v>800</v>
      </c>
      <c r="L270" s="147"/>
      <c r="M270" s="128"/>
      <c r="N270" s="13"/>
      <c r="O270" s="13"/>
      <c r="P270" s="13">
        <f t="shared" si="42"/>
        <v>800</v>
      </c>
    </row>
    <row r="271" spans="1:16" ht="25.5">
      <c r="A271" s="128">
        <v>9</v>
      </c>
      <c r="B271" s="128"/>
      <c r="C271" s="23" t="s">
        <v>617</v>
      </c>
      <c r="D271" s="128" t="s">
        <v>128</v>
      </c>
      <c r="E271" s="5">
        <v>100</v>
      </c>
      <c r="F271" s="16"/>
      <c r="G271" s="128"/>
      <c r="H271" s="128"/>
      <c r="I271" s="128"/>
      <c r="J271" s="128">
        <v>128</v>
      </c>
      <c r="K271" s="17">
        <f t="shared" si="41"/>
        <v>12800</v>
      </c>
      <c r="L271" s="147"/>
      <c r="M271" s="128"/>
      <c r="N271" s="13"/>
      <c r="O271" s="13"/>
      <c r="P271" s="13">
        <f t="shared" si="42"/>
        <v>12800</v>
      </c>
    </row>
    <row r="272" spans="1:16" ht="25.5">
      <c r="A272" s="128">
        <v>10</v>
      </c>
      <c r="B272" s="128"/>
      <c r="C272" s="23" t="s">
        <v>618</v>
      </c>
      <c r="D272" s="128" t="s">
        <v>128</v>
      </c>
      <c r="E272" s="5">
        <v>200</v>
      </c>
      <c r="F272" s="16"/>
      <c r="G272" s="128"/>
      <c r="H272" s="128"/>
      <c r="I272" s="128"/>
      <c r="J272" s="128">
        <v>35</v>
      </c>
      <c r="K272" s="17">
        <f t="shared" si="41"/>
        <v>7000</v>
      </c>
      <c r="L272" s="147"/>
      <c r="M272" s="128"/>
      <c r="N272" s="13"/>
      <c r="O272" s="13"/>
      <c r="P272" s="13">
        <f t="shared" si="42"/>
        <v>7000</v>
      </c>
    </row>
    <row r="273" spans="1:16">
      <c r="A273" s="128">
        <v>11</v>
      </c>
      <c r="B273" s="128"/>
      <c r="C273" s="23" t="s">
        <v>619</v>
      </c>
      <c r="D273" s="128" t="s">
        <v>128</v>
      </c>
      <c r="E273" s="5">
        <v>100</v>
      </c>
      <c r="F273" s="16"/>
      <c r="G273" s="128"/>
      <c r="H273" s="128"/>
      <c r="I273" s="128"/>
      <c r="J273" s="128">
        <v>30</v>
      </c>
      <c r="K273" s="17">
        <f t="shared" si="41"/>
        <v>3000</v>
      </c>
      <c r="L273" s="147"/>
      <c r="M273" s="128"/>
      <c r="N273" s="13"/>
      <c r="O273" s="13"/>
      <c r="P273" s="13">
        <f t="shared" si="42"/>
        <v>3000</v>
      </c>
    </row>
    <row r="274" spans="1:16">
      <c r="A274" s="128">
        <v>12</v>
      </c>
      <c r="B274" s="138"/>
      <c r="C274" s="23" t="s">
        <v>620</v>
      </c>
      <c r="D274" s="128" t="s">
        <v>128</v>
      </c>
      <c r="E274" s="5">
        <v>200</v>
      </c>
      <c r="F274" s="16"/>
      <c r="G274" s="128"/>
      <c r="H274" s="128"/>
      <c r="I274" s="128"/>
      <c r="J274" s="128">
        <v>29</v>
      </c>
      <c r="K274" s="17">
        <f t="shared" si="41"/>
        <v>5800</v>
      </c>
      <c r="L274" s="147"/>
      <c r="M274" s="128"/>
      <c r="N274" s="13"/>
      <c r="O274" s="13"/>
      <c r="P274" s="13">
        <f t="shared" si="42"/>
        <v>5800</v>
      </c>
    </row>
    <row r="275" spans="1:16">
      <c r="A275" s="128">
        <v>13</v>
      </c>
      <c r="B275" s="128"/>
      <c r="C275" s="23" t="s">
        <v>621</v>
      </c>
      <c r="D275" s="128" t="s">
        <v>128</v>
      </c>
      <c r="E275" s="5">
        <v>500</v>
      </c>
      <c r="F275" s="16"/>
      <c r="G275" s="128"/>
      <c r="H275" s="128"/>
      <c r="I275" s="128"/>
      <c r="J275" s="128">
        <v>10</v>
      </c>
      <c r="K275" s="17">
        <f t="shared" si="41"/>
        <v>5000</v>
      </c>
      <c r="L275" s="147"/>
      <c r="M275" s="128"/>
      <c r="N275" s="13"/>
      <c r="O275" s="13"/>
      <c r="P275" s="13">
        <f t="shared" si="42"/>
        <v>5000</v>
      </c>
    </row>
    <row r="276" spans="1:16" ht="25.5">
      <c r="A276" s="128">
        <v>14</v>
      </c>
      <c r="B276" s="128" t="s">
        <v>622</v>
      </c>
      <c r="C276" s="23" t="s">
        <v>623</v>
      </c>
      <c r="D276" s="128" t="s">
        <v>128</v>
      </c>
      <c r="E276" s="5">
        <v>1000</v>
      </c>
      <c r="F276" s="16"/>
      <c r="G276" s="128"/>
      <c r="H276" s="128"/>
      <c r="I276" s="128"/>
      <c r="J276" s="128">
        <v>6</v>
      </c>
      <c r="K276" s="17">
        <f t="shared" si="41"/>
        <v>6000</v>
      </c>
      <c r="L276" s="147"/>
      <c r="M276" s="128"/>
      <c r="N276" s="13"/>
      <c r="O276" s="13"/>
      <c r="P276" s="13">
        <f t="shared" si="42"/>
        <v>6000</v>
      </c>
    </row>
    <row r="277" spans="1:16">
      <c r="A277" s="128">
        <v>15</v>
      </c>
      <c r="B277" s="128" t="s">
        <v>624</v>
      </c>
      <c r="C277" s="23" t="s">
        <v>625</v>
      </c>
      <c r="D277" s="128" t="s">
        <v>128</v>
      </c>
      <c r="E277" s="5">
        <v>100</v>
      </c>
      <c r="F277" s="16"/>
      <c r="G277" s="128"/>
      <c r="H277" s="128"/>
      <c r="I277" s="128"/>
      <c r="J277" s="128">
        <v>119</v>
      </c>
      <c r="K277" s="17">
        <f t="shared" si="41"/>
        <v>11900</v>
      </c>
      <c r="L277" s="147"/>
      <c r="M277" s="128"/>
      <c r="N277" s="13"/>
      <c r="O277" s="13"/>
      <c r="P277" s="13">
        <f t="shared" si="42"/>
        <v>11900</v>
      </c>
    </row>
    <row r="278" spans="1:16">
      <c r="A278" s="128">
        <v>16</v>
      </c>
      <c r="B278" s="128" t="s">
        <v>626</v>
      </c>
      <c r="C278" s="23" t="s">
        <v>627</v>
      </c>
      <c r="D278" s="128" t="s">
        <v>128</v>
      </c>
      <c r="E278" s="5">
        <v>200</v>
      </c>
      <c r="F278" s="16"/>
      <c r="G278" s="128"/>
      <c r="H278" s="128"/>
      <c r="I278" s="128"/>
      <c r="J278" s="128">
        <v>560</v>
      </c>
      <c r="K278" s="17">
        <f t="shared" si="41"/>
        <v>112000</v>
      </c>
      <c r="L278" s="147"/>
      <c r="M278" s="128"/>
      <c r="N278" s="13"/>
      <c r="O278" s="13"/>
      <c r="P278" s="13">
        <f t="shared" si="42"/>
        <v>112000</v>
      </c>
    </row>
    <row r="279" spans="1:16">
      <c r="A279" s="128">
        <v>17</v>
      </c>
      <c r="B279" s="128"/>
      <c r="C279" s="23" t="s">
        <v>628</v>
      </c>
      <c r="D279" s="128" t="s">
        <v>294</v>
      </c>
      <c r="E279" s="5">
        <v>100</v>
      </c>
      <c r="F279" s="16"/>
      <c r="G279" s="128"/>
      <c r="H279" s="128"/>
      <c r="I279" s="128"/>
      <c r="J279" s="128">
        <v>5</v>
      </c>
      <c r="K279" s="17">
        <f t="shared" si="41"/>
        <v>500</v>
      </c>
      <c r="L279" s="147"/>
      <c r="M279" s="128"/>
      <c r="N279" s="13"/>
      <c r="O279" s="13"/>
      <c r="P279" s="13">
        <f t="shared" si="42"/>
        <v>500</v>
      </c>
    </row>
    <row r="280" spans="1:16">
      <c r="A280" s="128">
        <v>18</v>
      </c>
      <c r="B280" s="128"/>
      <c r="C280" s="23" t="s">
        <v>629</v>
      </c>
      <c r="D280" s="128" t="s">
        <v>128</v>
      </c>
      <c r="E280" s="5">
        <v>500</v>
      </c>
      <c r="F280" s="16"/>
      <c r="G280" s="128"/>
      <c r="H280" s="128"/>
      <c r="I280" s="128"/>
      <c r="J280" s="128">
        <v>2</v>
      </c>
      <c r="K280" s="17">
        <f t="shared" si="41"/>
        <v>1000</v>
      </c>
      <c r="L280" s="147"/>
      <c r="M280" s="128"/>
      <c r="N280" s="13"/>
      <c r="O280" s="13"/>
      <c r="P280" s="13">
        <f t="shared" si="42"/>
        <v>1000</v>
      </c>
    </row>
    <row r="281" spans="1:16">
      <c r="A281" s="128">
        <v>19</v>
      </c>
      <c r="B281" s="128"/>
      <c r="C281" s="23" t="s">
        <v>630</v>
      </c>
      <c r="D281" s="128" t="s">
        <v>128</v>
      </c>
      <c r="E281" s="5">
        <v>500</v>
      </c>
      <c r="F281" s="16"/>
      <c r="G281" s="128"/>
      <c r="H281" s="128"/>
      <c r="I281" s="128"/>
      <c r="J281" s="128">
        <v>3</v>
      </c>
      <c r="K281" s="17">
        <f t="shared" si="41"/>
        <v>1500</v>
      </c>
      <c r="L281" s="147"/>
      <c r="M281" s="128"/>
      <c r="N281" s="13"/>
      <c r="O281" s="13"/>
      <c r="P281" s="13">
        <f t="shared" si="42"/>
        <v>1500</v>
      </c>
    </row>
    <row r="282" spans="1:16" ht="25.5">
      <c r="A282" s="128">
        <v>20</v>
      </c>
      <c r="B282" s="128"/>
      <c r="C282" s="23" t="s">
        <v>631</v>
      </c>
      <c r="D282" s="128" t="s">
        <v>128</v>
      </c>
      <c r="E282" s="5">
        <v>10000</v>
      </c>
      <c r="F282" s="16"/>
      <c r="G282" s="128"/>
      <c r="H282" s="128"/>
      <c r="I282" s="128"/>
      <c r="J282" s="128">
        <v>3</v>
      </c>
      <c r="K282" s="17">
        <f t="shared" si="41"/>
        <v>30000</v>
      </c>
      <c r="L282" s="147"/>
      <c r="M282" s="128"/>
      <c r="N282" s="13"/>
      <c r="O282" s="13"/>
      <c r="P282" s="13">
        <f t="shared" si="42"/>
        <v>30000</v>
      </c>
    </row>
    <row r="283" spans="1:16">
      <c r="A283" s="128">
        <v>21</v>
      </c>
      <c r="B283" s="128"/>
      <c r="C283" s="23" t="s">
        <v>632</v>
      </c>
      <c r="D283" s="128" t="s">
        <v>128</v>
      </c>
      <c r="E283" s="5">
        <v>1000</v>
      </c>
      <c r="F283" s="16"/>
      <c r="G283" s="128"/>
      <c r="H283" s="128"/>
      <c r="I283" s="128"/>
      <c r="J283" s="128">
        <v>2</v>
      </c>
      <c r="K283" s="17">
        <f t="shared" si="41"/>
        <v>2000</v>
      </c>
      <c r="L283" s="147"/>
      <c r="M283" s="128"/>
      <c r="N283" s="13"/>
      <c r="O283" s="13"/>
      <c r="P283" s="13">
        <f t="shared" si="42"/>
        <v>2000</v>
      </c>
    </row>
    <row r="284" spans="1:16">
      <c r="A284" s="128">
        <v>22</v>
      </c>
      <c r="B284" s="128"/>
      <c r="C284" s="23" t="s">
        <v>633</v>
      </c>
      <c r="D284" s="128" t="s">
        <v>128</v>
      </c>
      <c r="E284" s="5">
        <v>750</v>
      </c>
      <c r="F284" s="16"/>
      <c r="G284" s="128"/>
      <c r="H284" s="128"/>
      <c r="I284" s="128"/>
      <c r="J284" s="128">
        <v>9</v>
      </c>
      <c r="K284" s="17">
        <f t="shared" si="41"/>
        <v>6750</v>
      </c>
      <c r="L284" s="147"/>
      <c r="M284" s="128"/>
      <c r="N284" s="13"/>
      <c r="O284" s="13"/>
      <c r="P284" s="13">
        <f t="shared" si="42"/>
        <v>6750</v>
      </c>
    </row>
    <row r="285" spans="1:16" ht="25.5">
      <c r="A285" s="128">
        <v>23</v>
      </c>
      <c r="B285" s="128"/>
      <c r="C285" s="23" t="s">
        <v>634</v>
      </c>
      <c r="D285" s="128" t="s">
        <v>128</v>
      </c>
      <c r="E285" s="5">
        <v>100</v>
      </c>
      <c r="F285" s="16"/>
      <c r="G285" s="128"/>
      <c r="H285" s="128"/>
      <c r="I285" s="128"/>
      <c r="J285" s="128">
        <v>21</v>
      </c>
      <c r="K285" s="17">
        <f t="shared" si="41"/>
        <v>2100</v>
      </c>
      <c r="L285" s="147"/>
      <c r="M285" s="128"/>
      <c r="N285" s="13"/>
      <c r="O285" s="13"/>
      <c r="P285" s="13">
        <f t="shared" si="42"/>
        <v>2100</v>
      </c>
    </row>
    <row r="286" spans="1:16" ht="25.5">
      <c r="A286" s="128">
        <v>24</v>
      </c>
      <c r="B286" s="128"/>
      <c r="C286" s="23" t="s">
        <v>635</v>
      </c>
      <c r="D286" s="128" t="s">
        <v>128</v>
      </c>
      <c r="E286" s="5">
        <v>200</v>
      </c>
      <c r="F286" s="16"/>
      <c r="G286" s="128"/>
      <c r="H286" s="128"/>
      <c r="I286" s="128"/>
      <c r="J286" s="128">
        <v>18</v>
      </c>
      <c r="K286" s="17">
        <f t="shared" si="41"/>
        <v>3600</v>
      </c>
      <c r="L286" s="147"/>
      <c r="M286" s="128"/>
      <c r="N286" s="13"/>
      <c r="O286" s="13"/>
      <c r="P286" s="13">
        <f t="shared" si="42"/>
        <v>3600</v>
      </c>
    </row>
    <row r="287" spans="1:16">
      <c r="A287" s="72"/>
      <c r="B287" s="72"/>
      <c r="C287" s="1" t="s">
        <v>636</v>
      </c>
      <c r="D287" s="128"/>
      <c r="E287" s="5"/>
      <c r="F287" s="165"/>
      <c r="G287" s="152"/>
      <c r="H287" s="142"/>
      <c r="I287" s="152"/>
      <c r="J287" s="128"/>
      <c r="K287" s="17"/>
      <c r="L287" s="147"/>
      <c r="M287" s="128"/>
      <c r="N287" s="13"/>
      <c r="O287" s="13"/>
      <c r="P287" s="13"/>
    </row>
    <row r="288" spans="1:16" ht="25.5">
      <c r="A288" s="128">
        <v>1</v>
      </c>
      <c r="B288" s="128"/>
      <c r="C288" s="23" t="s">
        <v>637</v>
      </c>
      <c r="D288" s="128" t="s">
        <v>294</v>
      </c>
      <c r="E288" s="5">
        <v>500</v>
      </c>
      <c r="F288" s="16"/>
      <c r="G288" s="128"/>
      <c r="H288" s="128"/>
      <c r="I288" s="128"/>
      <c r="J288" s="128">
        <v>20</v>
      </c>
      <c r="K288" s="17">
        <f>J288*E288</f>
        <v>10000</v>
      </c>
      <c r="L288" s="147"/>
      <c r="M288" s="128"/>
      <c r="N288" s="13"/>
      <c r="O288" s="13"/>
      <c r="P288" s="13">
        <f t="shared" si="42"/>
        <v>10000</v>
      </c>
    </row>
    <row r="289" spans="1:16" ht="25.5">
      <c r="A289" s="128">
        <v>2</v>
      </c>
      <c r="B289" s="128"/>
      <c r="C289" s="23" t="s">
        <v>638</v>
      </c>
      <c r="D289" s="128" t="s">
        <v>128</v>
      </c>
      <c r="E289" s="5">
        <v>700</v>
      </c>
      <c r="F289" s="16"/>
      <c r="G289" s="128"/>
      <c r="H289" s="128"/>
      <c r="I289" s="128"/>
      <c r="J289" s="128">
        <v>15</v>
      </c>
      <c r="K289" s="17">
        <f t="shared" ref="K289:K329" si="43">J289*E289</f>
        <v>10500</v>
      </c>
      <c r="L289" s="147"/>
      <c r="M289" s="128"/>
      <c r="N289" s="13"/>
      <c r="O289" s="13"/>
      <c r="P289" s="13">
        <f t="shared" si="42"/>
        <v>10500</v>
      </c>
    </row>
    <row r="290" spans="1:16">
      <c r="A290" s="128">
        <v>3</v>
      </c>
      <c r="B290" s="128" t="s">
        <v>639</v>
      </c>
      <c r="C290" s="23" t="s">
        <v>640</v>
      </c>
      <c r="D290" s="128" t="s">
        <v>128</v>
      </c>
      <c r="E290" s="5">
        <v>800</v>
      </c>
      <c r="F290" s="16"/>
      <c r="G290" s="138"/>
      <c r="H290" s="128"/>
      <c r="I290" s="128"/>
      <c r="J290" s="128">
        <v>3</v>
      </c>
      <c r="K290" s="17">
        <f t="shared" si="43"/>
        <v>2400</v>
      </c>
      <c r="L290" s="147"/>
      <c r="M290" s="128"/>
      <c r="N290" s="13"/>
      <c r="O290" s="13"/>
      <c r="P290" s="13">
        <f t="shared" si="42"/>
        <v>2400</v>
      </c>
    </row>
    <row r="291" spans="1:16">
      <c r="A291" s="128">
        <v>4</v>
      </c>
      <c r="B291" s="128"/>
      <c r="C291" s="23" t="s">
        <v>641</v>
      </c>
      <c r="D291" s="128" t="s">
        <v>294</v>
      </c>
      <c r="E291" s="5">
        <v>1000</v>
      </c>
      <c r="F291" s="16"/>
      <c r="G291" s="128"/>
      <c r="H291" s="128"/>
      <c r="I291" s="128"/>
      <c r="J291" s="128">
        <v>20</v>
      </c>
      <c r="K291" s="17">
        <f t="shared" si="43"/>
        <v>20000</v>
      </c>
      <c r="L291" s="147"/>
      <c r="M291" s="128"/>
      <c r="N291" s="13"/>
      <c r="O291" s="13"/>
      <c r="P291" s="13">
        <f t="shared" si="42"/>
        <v>20000</v>
      </c>
    </row>
    <row r="292" spans="1:16" ht="25.5">
      <c r="A292" s="128">
        <v>5</v>
      </c>
      <c r="B292" s="128"/>
      <c r="C292" s="23" t="s">
        <v>642</v>
      </c>
      <c r="D292" s="128" t="s">
        <v>128</v>
      </c>
      <c r="E292" s="5">
        <v>1000</v>
      </c>
      <c r="F292" s="16"/>
      <c r="G292" s="128"/>
      <c r="H292" s="128"/>
      <c r="I292" s="128"/>
      <c r="J292" s="128">
        <v>6</v>
      </c>
      <c r="K292" s="17">
        <f t="shared" si="43"/>
        <v>6000</v>
      </c>
      <c r="L292" s="147"/>
      <c r="M292" s="128"/>
      <c r="N292" s="13"/>
      <c r="O292" s="13"/>
      <c r="P292" s="13">
        <f t="shared" si="42"/>
        <v>6000</v>
      </c>
    </row>
    <row r="293" spans="1:16" ht="25.5">
      <c r="A293" s="128">
        <v>6</v>
      </c>
      <c r="B293" s="128"/>
      <c r="C293" s="23" t="s">
        <v>643</v>
      </c>
      <c r="D293" s="128" t="s">
        <v>294</v>
      </c>
      <c r="E293" s="5">
        <v>1500</v>
      </c>
      <c r="F293" s="16"/>
      <c r="G293" s="128"/>
      <c r="H293" s="128"/>
      <c r="I293" s="128"/>
      <c r="J293" s="128">
        <v>27</v>
      </c>
      <c r="K293" s="17">
        <f t="shared" si="43"/>
        <v>40500</v>
      </c>
      <c r="L293" s="147"/>
      <c r="M293" s="128"/>
      <c r="N293" s="13"/>
      <c r="O293" s="13"/>
      <c r="P293" s="13">
        <f t="shared" si="42"/>
        <v>40500</v>
      </c>
    </row>
    <row r="294" spans="1:16" ht="25.5">
      <c r="A294" s="128">
        <v>7</v>
      </c>
      <c r="B294" s="128"/>
      <c r="C294" s="23" t="s">
        <v>644</v>
      </c>
      <c r="D294" s="128" t="s">
        <v>294</v>
      </c>
      <c r="E294" s="5">
        <v>800</v>
      </c>
      <c r="F294" s="16"/>
      <c r="G294" s="128"/>
      <c r="H294" s="128"/>
      <c r="I294" s="128"/>
      <c r="J294" s="128">
        <v>124</v>
      </c>
      <c r="K294" s="17">
        <f t="shared" si="43"/>
        <v>99200</v>
      </c>
      <c r="L294" s="147"/>
      <c r="M294" s="128"/>
      <c r="N294" s="13"/>
      <c r="O294" s="13"/>
      <c r="P294" s="13">
        <f t="shared" si="42"/>
        <v>99200</v>
      </c>
    </row>
    <row r="295" spans="1:16" ht="25.5">
      <c r="A295" s="128">
        <v>8</v>
      </c>
      <c r="B295" s="128"/>
      <c r="C295" s="23" t="s">
        <v>645</v>
      </c>
      <c r="D295" s="128" t="s">
        <v>294</v>
      </c>
      <c r="E295" s="5">
        <v>800</v>
      </c>
      <c r="F295" s="16"/>
      <c r="G295" s="128"/>
      <c r="H295" s="128"/>
      <c r="I295" s="128"/>
      <c r="J295" s="128">
        <v>103</v>
      </c>
      <c r="K295" s="17">
        <f t="shared" si="43"/>
        <v>82400</v>
      </c>
      <c r="L295" s="147"/>
      <c r="M295" s="128"/>
      <c r="N295" s="13"/>
      <c r="O295" s="13"/>
      <c r="P295" s="13">
        <f t="shared" si="42"/>
        <v>82400</v>
      </c>
    </row>
    <row r="296" spans="1:16" ht="25.5">
      <c r="A296" s="128">
        <v>9</v>
      </c>
      <c r="B296" s="128"/>
      <c r="C296" s="23" t="s">
        <v>646</v>
      </c>
      <c r="D296" s="128" t="s">
        <v>294</v>
      </c>
      <c r="E296" s="5">
        <v>300</v>
      </c>
      <c r="F296" s="16"/>
      <c r="G296" s="128"/>
      <c r="H296" s="128"/>
      <c r="I296" s="128"/>
      <c r="J296" s="128">
        <v>140</v>
      </c>
      <c r="K296" s="17">
        <f t="shared" si="43"/>
        <v>42000</v>
      </c>
      <c r="L296" s="147"/>
      <c r="M296" s="128"/>
      <c r="N296" s="13"/>
      <c r="O296" s="13"/>
      <c r="P296" s="13">
        <f t="shared" si="42"/>
        <v>42000</v>
      </c>
    </row>
    <row r="297" spans="1:16" ht="25.5">
      <c r="A297" s="128">
        <v>10</v>
      </c>
      <c r="B297" s="128"/>
      <c r="C297" s="23" t="s">
        <v>647</v>
      </c>
      <c r="D297" s="128" t="s">
        <v>128</v>
      </c>
      <c r="E297" s="5">
        <v>1500</v>
      </c>
      <c r="F297" s="16"/>
      <c r="G297" s="128"/>
      <c r="H297" s="128"/>
      <c r="I297" s="128"/>
      <c r="J297" s="128">
        <v>153</v>
      </c>
      <c r="K297" s="17">
        <f t="shared" si="43"/>
        <v>229500</v>
      </c>
      <c r="L297" s="147"/>
      <c r="M297" s="128"/>
      <c r="N297" s="13"/>
      <c r="O297" s="13"/>
      <c r="P297" s="13">
        <f t="shared" si="42"/>
        <v>229500</v>
      </c>
    </row>
    <row r="298" spans="1:16" ht="25.5">
      <c r="A298" s="128">
        <v>11</v>
      </c>
      <c r="B298" s="128"/>
      <c r="C298" s="23" t="s">
        <v>648</v>
      </c>
      <c r="D298" s="128" t="s">
        <v>128</v>
      </c>
      <c r="E298" s="5">
        <v>1200</v>
      </c>
      <c r="F298" s="16"/>
      <c r="G298" s="128"/>
      <c r="H298" s="128"/>
      <c r="I298" s="128"/>
      <c r="J298" s="128">
        <v>115</v>
      </c>
      <c r="K298" s="17">
        <f t="shared" si="43"/>
        <v>138000</v>
      </c>
      <c r="L298" s="147"/>
      <c r="M298" s="128"/>
      <c r="N298" s="13"/>
      <c r="O298" s="13"/>
      <c r="P298" s="13">
        <f t="shared" si="42"/>
        <v>138000</v>
      </c>
    </row>
    <row r="299" spans="1:16">
      <c r="A299" s="128">
        <v>12</v>
      </c>
      <c r="B299" s="128" t="s">
        <v>649</v>
      </c>
      <c r="C299" s="23" t="s">
        <v>650</v>
      </c>
      <c r="D299" s="128" t="s">
        <v>128</v>
      </c>
      <c r="E299" s="5">
        <v>1500</v>
      </c>
      <c r="F299" s="16"/>
      <c r="G299" s="128"/>
      <c r="H299" s="128"/>
      <c r="I299" s="128"/>
      <c r="J299" s="128">
        <v>21</v>
      </c>
      <c r="K299" s="17">
        <f t="shared" si="43"/>
        <v>31500</v>
      </c>
      <c r="L299" s="147"/>
      <c r="M299" s="128"/>
      <c r="N299" s="13"/>
      <c r="O299" s="13"/>
      <c r="P299" s="13">
        <f t="shared" si="42"/>
        <v>31500</v>
      </c>
    </row>
    <row r="300" spans="1:16">
      <c r="A300" s="128">
        <v>13</v>
      </c>
      <c r="B300" s="128"/>
      <c r="C300" s="23" t="s">
        <v>651</v>
      </c>
      <c r="D300" s="128" t="s">
        <v>128</v>
      </c>
      <c r="E300" s="5">
        <v>400</v>
      </c>
      <c r="F300" s="16"/>
      <c r="G300" s="128"/>
      <c r="H300" s="128"/>
      <c r="I300" s="128"/>
      <c r="J300" s="128">
        <v>1</v>
      </c>
      <c r="K300" s="17">
        <f t="shared" si="43"/>
        <v>400</v>
      </c>
      <c r="L300" s="147"/>
      <c r="M300" s="128"/>
      <c r="N300" s="13"/>
      <c r="O300" s="13"/>
      <c r="P300" s="13">
        <f t="shared" si="42"/>
        <v>400</v>
      </c>
    </row>
    <row r="301" spans="1:16">
      <c r="A301" s="128">
        <v>14</v>
      </c>
      <c r="B301" s="128"/>
      <c r="C301" s="23" t="s">
        <v>652</v>
      </c>
      <c r="D301" s="128" t="s">
        <v>128</v>
      </c>
      <c r="E301" s="5">
        <v>100</v>
      </c>
      <c r="F301" s="16"/>
      <c r="G301" s="128"/>
      <c r="H301" s="128"/>
      <c r="I301" s="128"/>
      <c r="J301" s="128">
        <v>42</v>
      </c>
      <c r="K301" s="17">
        <f t="shared" si="43"/>
        <v>4200</v>
      </c>
      <c r="L301" s="147"/>
      <c r="M301" s="128"/>
      <c r="N301" s="13"/>
      <c r="O301" s="13"/>
      <c r="P301" s="13">
        <f t="shared" si="42"/>
        <v>4200</v>
      </c>
    </row>
    <row r="302" spans="1:16" ht="25.5">
      <c r="A302" s="128">
        <v>15</v>
      </c>
      <c r="B302" s="128"/>
      <c r="C302" s="23" t="s">
        <v>653</v>
      </c>
      <c r="D302" s="128" t="s">
        <v>128</v>
      </c>
      <c r="E302" s="5">
        <v>100</v>
      </c>
      <c r="F302" s="16"/>
      <c r="G302" s="128"/>
      <c r="H302" s="128"/>
      <c r="I302" s="128"/>
      <c r="J302" s="128">
        <v>41</v>
      </c>
      <c r="K302" s="17">
        <f t="shared" si="43"/>
        <v>4100</v>
      </c>
      <c r="L302" s="147"/>
      <c r="M302" s="128"/>
      <c r="N302" s="13"/>
      <c r="O302" s="13"/>
      <c r="P302" s="13">
        <f t="shared" si="42"/>
        <v>4100</v>
      </c>
    </row>
    <row r="303" spans="1:16">
      <c r="A303" s="128">
        <v>16</v>
      </c>
      <c r="B303" s="128" t="s">
        <v>57</v>
      </c>
      <c r="C303" s="23" t="s">
        <v>654</v>
      </c>
      <c r="D303" s="128" t="s">
        <v>128</v>
      </c>
      <c r="E303" s="5">
        <v>100</v>
      </c>
      <c r="F303" s="16"/>
      <c r="G303" s="128"/>
      <c r="H303" s="128"/>
      <c r="I303" s="128"/>
      <c r="J303" s="128">
        <v>9</v>
      </c>
      <c r="K303" s="17">
        <f t="shared" si="43"/>
        <v>900</v>
      </c>
      <c r="L303" s="147"/>
      <c r="M303" s="128"/>
      <c r="N303" s="13"/>
      <c r="O303" s="13"/>
      <c r="P303" s="13">
        <f t="shared" si="42"/>
        <v>900</v>
      </c>
    </row>
    <row r="304" spans="1:16">
      <c r="A304" s="128">
        <v>17</v>
      </c>
      <c r="B304" s="128" t="s">
        <v>51</v>
      </c>
      <c r="C304" s="23" t="s">
        <v>655</v>
      </c>
      <c r="D304" s="128" t="s">
        <v>128</v>
      </c>
      <c r="E304" s="5">
        <v>100</v>
      </c>
      <c r="F304" s="16"/>
      <c r="G304" s="128"/>
      <c r="H304" s="128"/>
      <c r="I304" s="128"/>
      <c r="J304" s="128">
        <v>33</v>
      </c>
      <c r="K304" s="17">
        <f t="shared" si="43"/>
        <v>3300</v>
      </c>
      <c r="L304" s="147"/>
      <c r="M304" s="128"/>
      <c r="N304" s="13"/>
      <c r="O304" s="13"/>
      <c r="P304" s="13">
        <f t="shared" si="42"/>
        <v>3300</v>
      </c>
    </row>
    <row r="305" spans="1:16">
      <c r="A305" s="128">
        <v>18</v>
      </c>
      <c r="B305" s="128"/>
      <c r="C305" s="23" t="s">
        <v>656</v>
      </c>
      <c r="D305" s="128" t="s">
        <v>128</v>
      </c>
      <c r="E305" s="5">
        <v>50</v>
      </c>
      <c r="F305" s="16"/>
      <c r="G305" s="128"/>
      <c r="H305" s="128"/>
      <c r="I305" s="128"/>
      <c r="J305" s="128">
        <v>12</v>
      </c>
      <c r="K305" s="17">
        <f t="shared" si="43"/>
        <v>600</v>
      </c>
      <c r="L305" s="147"/>
      <c r="M305" s="128"/>
      <c r="N305" s="13"/>
      <c r="O305" s="13"/>
      <c r="P305" s="13">
        <f t="shared" si="42"/>
        <v>600</v>
      </c>
    </row>
    <row r="306" spans="1:16">
      <c r="A306" s="128">
        <v>19</v>
      </c>
      <c r="B306" s="128"/>
      <c r="C306" s="23" t="s">
        <v>657</v>
      </c>
      <c r="D306" s="128" t="s">
        <v>128</v>
      </c>
      <c r="E306" s="5">
        <v>100</v>
      </c>
      <c r="F306" s="16"/>
      <c r="G306" s="128"/>
      <c r="H306" s="128"/>
      <c r="I306" s="128"/>
      <c r="J306" s="128">
        <v>24</v>
      </c>
      <c r="K306" s="17">
        <f t="shared" si="43"/>
        <v>2400</v>
      </c>
      <c r="L306" s="147"/>
      <c r="M306" s="128"/>
      <c r="N306" s="13"/>
      <c r="O306" s="13"/>
      <c r="P306" s="13">
        <f t="shared" si="42"/>
        <v>2400</v>
      </c>
    </row>
    <row r="307" spans="1:16">
      <c r="A307" s="128">
        <v>20</v>
      </c>
      <c r="B307" s="128" t="s">
        <v>658</v>
      </c>
      <c r="C307" s="23" t="s">
        <v>659</v>
      </c>
      <c r="D307" s="128" t="s">
        <v>128</v>
      </c>
      <c r="E307" s="5">
        <v>201</v>
      </c>
      <c r="F307" s="16"/>
      <c r="G307" s="128"/>
      <c r="H307" s="128"/>
      <c r="I307" s="128"/>
      <c r="J307" s="128">
        <v>188</v>
      </c>
      <c r="K307" s="17">
        <f t="shared" si="43"/>
        <v>37788</v>
      </c>
      <c r="L307" s="147"/>
      <c r="M307" s="128"/>
      <c r="N307" s="13"/>
      <c r="O307" s="13"/>
      <c r="P307" s="13">
        <f t="shared" si="42"/>
        <v>37788</v>
      </c>
    </row>
    <row r="308" spans="1:16">
      <c r="A308" s="128">
        <v>21</v>
      </c>
      <c r="B308" s="128"/>
      <c r="C308" s="23" t="s">
        <v>660</v>
      </c>
      <c r="D308" s="128" t="s">
        <v>128</v>
      </c>
      <c r="E308" s="5">
        <v>52</v>
      </c>
      <c r="F308" s="16"/>
      <c r="G308" s="128"/>
      <c r="H308" s="128"/>
      <c r="I308" s="128"/>
      <c r="J308" s="128">
        <v>79</v>
      </c>
      <c r="K308" s="17">
        <f t="shared" si="43"/>
        <v>4108</v>
      </c>
      <c r="L308" s="147"/>
      <c r="M308" s="128"/>
      <c r="N308" s="13"/>
      <c r="O308" s="13"/>
      <c r="P308" s="13">
        <f t="shared" si="42"/>
        <v>4108</v>
      </c>
    </row>
    <row r="309" spans="1:16">
      <c r="A309" s="128">
        <v>22</v>
      </c>
      <c r="B309" s="128"/>
      <c r="C309" s="23" t="s">
        <v>661</v>
      </c>
      <c r="D309" s="128" t="s">
        <v>128</v>
      </c>
      <c r="E309" s="5">
        <v>51</v>
      </c>
      <c r="F309" s="16"/>
      <c r="G309" s="128"/>
      <c r="H309" s="128"/>
      <c r="I309" s="128"/>
      <c r="J309" s="128">
        <v>76</v>
      </c>
      <c r="K309" s="17">
        <f t="shared" si="43"/>
        <v>3876</v>
      </c>
      <c r="L309" s="147"/>
      <c r="M309" s="128"/>
      <c r="N309" s="13"/>
      <c r="O309" s="13"/>
      <c r="P309" s="13">
        <f t="shared" si="42"/>
        <v>3876</v>
      </c>
    </row>
    <row r="310" spans="1:16">
      <c r="A310" s="128">
        <v>23</v>
      </c>
      <c r="B310" s="128" t="s">
        <v>662</v>
      </c>
      <c r="C310" s="23" t="s">
        <v>663</v>
      </c>
      <c r="D310" s="128" t="s">
        <v>128</v>
      </c>
      <c r="E310" s="5">
        <v>50</v>
      </c>
      <c r="F310" s="16"/>
      <c r="G310" s="128"/>
      <c r="H310" s="128"/>
      <c r="I310" s="128"/>
      <c r="J310" s="128">
        <v>6</v>
      </c>
      <c r="K310" s="17">
        <f t="shared" si="43"/>
        <v>300</v>
      </c>
      <c r="L310" s="147"/>
      <c r="M310" s="128"/>
      <c r="N310" s="13"/>
      <c r="O310" s="13"/>
      <c r="P310" s="13">
        <f t="shared" si="42"/>
        <v>300</v>
      </c>
    </row>
    <row r="311" spans="1:16">
      <c r="A311" s="128">
        <v>24</v>
      </c>
      <c r="B311" s="128"/>
      <c r="C311" s="23" t="s">
        <v>664</v>
      </c>
      <c r="D311" s="128" t="s">
        <v>128</v>
      </c>
      <c r="E311" s="5">
        <v>98</v>
      </c>
      <c r="F311" s="16"/>
      <c r="G311" s="128"/>
      <c r="H311" s="128"/>
      <c r="I311" s="128"/>
      <c r="J311" s="128">
        <v>53</v>
      </c>
      <c r="K311" s="17">
        <f t="shared" si="43"/>
        <v>5194</v>
      </c>
      <c r="L311" s="147"/>
      <c r="M311" s="128"/>
      <c r="N311" s="13"/>
      <c r="O311" s="13"/>
      <c r="P311" s="13">
        <f t="shared" si="42"/>
        <v>5194</v>
      </c>
    </row>
    <row r="312" spans="1:16">
      <c r="A312" s="128">
        <v>25</v>
      </c>
      <c r="B312" s="128"/>
      <c r="C312" s="23" t="s">
        <v>665</v>
      </c>
      <c r="D312" s="128" t="s">
        <v>128</v>
      </c>
      <c r="E312" s="5">
        <v>100</v>
      </c>
      <c r="F312" s="16"/>
      <c r="G312" s="128"/>
      <c r="H312" s="128"/>
      <c r="I312" s="128"/>
      <c r="J312" s="128">
        <v>166</v>
      </c>
      <c r="K312" s="17">
        <f t="shared" si="43"/>
        <v>16600</v>
      </c>
      <c r="L312" s="147"/>
      <c r="M312" s="128"/>
      <c r="N312" s="13"/>
      <c r="O312" s="13"/>
      <c r="P312" s="13">
        <f t="shared" si="42"/>
        <v>16600</v>
      </c>
    </row>
    <row r="313" spans="1:16">
      <c r="A313" s="128">
        <v>26</v>
      </c>
      <c r="B313" s="128"/>
      <c r="C313" s="23" t="s">
        <v>666</v>
      </c>
      <c r="D313" s="128" t="s">
        <v>294</v>
      </c>
      <c r="E313" s="5">
        <v>102</v>
      </c>
      <c r="F313" s="16"/>
      <c r="G313" s="128"/>
      <c r="H313" s="128"/>
      <c r="I313" s="128"/>
      <c r="J313" s="128">
        <v>1</v>
      </c>
      <c r="K313" s="17">
        <f t="shared" si="43"/>
        <v>102</v>
      </c>
      <c r="L313" s="147"/>
      <c r="M313" s="128"/>
      <c r="N313" s="13"/>
      <c r="O313" s="13"/>
      <c r="P313" s="13">
        <f t="shared" si="42"/>
        <v>102</v>
      </c>
    </row>
    <row r="314" spans="1:16">
      <c r="A314" s="128">
        <v>27</v>
      </c>
      <c r="B314" s="128"/>
      <c r="C314" s="23" t="s">
        <v>667</v>
      </c>
      <c r="D314" s="128" t="s">
        <v>128</v>
      </c>
      <c r="E314" s="5">
        <v>222</v>
      </c>
      <c r="F314" s="16"/>
      <c r="G314" s="128"/>
      <c r="H314" s="128"/>
      <c r="I314" s="128"/>
      <c r="J314" s="128">
        <v>23</v>
      </c>
      <c r="K314" s="17">
        <f t="shared" si="43"/>
        <v>5106</v>
      </c>
      <c r="L314" s="147"/>
      <c r="M314" s="128"/>
      <c r="N314" s="13"/>
      <c r="O314" s="13"/>
      <c r="P314" s="13">
        <f t="shared" si="42"/>
        <v>5106</v>
      </c>
    </row>
    <row r="315" spans="1:16">
      <c r="A315" s="128">
        <v>28</v>
      </c>
      <c r="B315" s="128" t="s">
        <v>668</v>
      </c>
      <c r="C315" s="23" t="s">
        <v>669</v>
      </c>
      <c r="D315" s="128" t="s">
        <v>128</v>
      </c>
      <c r="E315" s="5">
        <v>800</v>
      </c>
      <c r="F315" s="16"/>
      <c r="G315" s="128"/>
      <c r="H315" s="128"/>
      <c r="I315" s="128"/>
      <c r="J315" s="128">
        <v>1</v>
      </c>
      <c r="K315" s="17">
        <f t="shared" si="43"/>
        <v>800</v>
      </c>
      <c r="L315" s="147"/>
      <c r="M315" s="128"/>
      <c r="N315" s="13"/>
      <c r="O315" s="13"/>
      <c r="P315" s="13">
        <f t="shared" si="42"/>
        <v>800</v>
      </c>
    </row>
    <row r="316" spans="1:16">
      <c r="A316" s="128">
        <v>29</v>
      </c>
      <c r="B316" s="128" t="s">
        <v>670</v>
      </c>
      <c r="C316" s="23" t="s">
        <v>671</v>
      </c>
      <c r="D316" s="128" t="s">
        <v>128</v>
      </c>
      <c r="E316" s="5">
        <v>700</v>
      </c>
      <c r="F316" s="16"/>
      <c r="G316" s="128"/>
      <c r="H316" s="128"/>
      <c r="I316" s="128"/>
      <c r="J316" s="128">
        <v>1</v>
      </c>
      <c r="K316" s="17">
        <f t="shared" si="43"/>
        <v>700</v>
      </c>
      <c r="L316" s="147"/>
      <c r="M316" s="128"/>
      <c r="N316" s="13"/>
      <c r="O316" s="13"/>
      <c r="P316" s="13">
        <f t="shared" si="42"/>
        <v>700</v>
      </c>
    </row>
    <row r="317" spans="1:16">
      <c r="A317" s="128">
        <v>30</v>
      </c>
      <c r="B317" s="128" t="s">
        <v>672</v>
      </c>
      <c r="C317" s="23" t="s">
        <v>673</v>
      </c>
      <c r="D317" s="128" t="s">
        <v>128</v>
      </c>
      <c r="E317" s="5">
        <v>800</v>
      </c>
      <c r="F317" s="16"/>
      <c r="G317" s="128"/>
      <c r="H317" s="128"/>
      <c r="I317" s="128"/>
      <c r="J317" s="128">
        <v>1</v>
      </c>
      <c r="K317" s="17">
        <f t="shared" si="43"/>
        <v>800</v>
      </c>
      <c r="L317" s="147"/>
      <c r="M317" s="128"/>
      <c r="N317" s="13"/>
      <c r="O317" s="13"/>
      <c r="P317" s="13">
        <f t="shared" si="42"/>
        <v>800</v>
      </c>
    </row>
    <row r="318" spans="1:16">
      <c r="A318" s="128">
        <v>31</v>
      </c>
      <c r="B318" s="128" t="s">
        <v>674</v>
      </c>
      <c r="C318" s="23" t="s">
        <v>675</v>
      </c>
      <c r="D318" s="128" t="s">
        <v>128</v>
      </c>
      <c r="E318" s="5">
        <v>700</v>
      </c>
      <c r="F318" s="16"/>
      <c r="G318" s="128"/>
      <c r="H318" s="128"/>
      <c r="I318" s="128"/>
      <c r="J318" s="128">
        <v>1</v>
      </c>
      <c r="K318" s="17">
        <f t="shared" si="43"/>
        <v>700</v>
      </c>
      <c r="L318" s="147"/>
      <c r="M318" s="128"/>
      <c r="N318" s="13"/>
      <c r="O318" s="13"/>
      <c r="P318" s="13">
        <f t="shared" si="42"/>
        <v>700</v>
      </c>
    </row>
    <row r="319" spans="1:16">
      <c r="A319" s="128">
        <v>32</v>
      </c>
      <c r="B319" s="128" t="s">
        <v>676</v>
      </c>
      <c r="C319" s="23" t="s">
        <v>677</v>
      </c>
      <c r="D319" s="128" t="s">
        <v>128</v>
      </c>
      <c r="E319" s="5">
        <v>600</v>
      </c>
      <c r="F319" s="16"/>
      <c r="G319" s="128"/>
      <c r="H319" s="128"/>
      <c r="I319" s="128"/>
      <c r="J319" s="128">
        <v>1</v>
      </c>
      <c r="K319" s="17">
        <f t="shared" si="43"/>
        <v>600</v>
      </c>
      <c r="L319" s="147"/>
      <c r="M319" s="128"/>
      <c r="N319" s="13"/>
      <c r="O319" s="13"/>
      <c r="P319" s="13">
        <f t="shared" si="42"/>
        <v>600</v>
      </c>
    </row>
    <row r="320" spans="1:16">
      <c r="A320" s="128">
        <v>33</v>
      </c>
      <c r="B320" s="128" t="s">
        <v>678</v>
      </c>
      <c r="C320" s="23" t="s">
        <v>679</v>
      </c>
      <c r="D320" s="128" t="s">
        <v>128</v>
      </c>
      <c r="E320" s="5">
        <v>600</v>
      </c>
      <c r="F320" s="16"/>
      <c r="G320" s="128"/>
      <c r="H320" s="128"/>
      <c r="I320" s="128"/>
      <c r="J320" s="128">
        <v>1</v>
      </c>
      <c r="K320" s="17">
        <f t="shared" si="43"/>
        <v>600</v>
      </c>
      <c r="L320" s="147"/>
      <c r="M320" s="128"/>
      <c r="N320" s="13"/>
      <c r="O320" s="13"/>
      <c r="P320" s="13">
        <f t="shared" si="42"/>
        <v>600</v>
      </c>
    </row>
    <row r="321" spans="1:16">
      <c r="A321" s="128">
        <v>34</v>
      </c>
      <c r="B321" s="128" t="s">
        <v>680</v>
      </c>
      <c r="C321" s="23" t="s">
        <v>681</v>
      </c>
      <c r="D321" s="128" t="s">
        <v>128</v>
      </c>
      <c r="E321" s="5">
        <v>500</v>
      </c>
      <c r="F321" s="16"/>
      <c r="G321" s="128"/>
      <c r="H321" s="128"/>
      <c r="I321" s="128"/>
      <c r="J321" s="128">
        <v>2</v>
      </c>
      <c r="K321" s="17">
        <f t="shared" si="43"/>
        <v>1000</v>
      </c>
      <c r="L321" s="147"/>
      <c r="M321" s="128"/>
      <c r="N321" s="13"/>
      <c r="O321" s="13"/>
      <c r="P321" s="13">
        <f t="shared" si="42"/>
        <v>1000</v>
      </c>
    </row>
    <row r="322" spans="1:16">
      <c r="A322" s="128">
        <v>35</v>
      </c>
      <c r="B322" s="128" t="s">
        <v>682</v>
      </c>
      <c r="C322" s="23" t="s">
        <v>683</v>
      </c>
      <c r="D322" s="128" t="s">
        <v>128</v>
      </c>
      <c r="E322" s="5">
        <v>25</v>
      </c>
      <c r="F322" s="16"/>
      <c r="G322" s="128"/>
      <c r="H322" s="128"/>
      <c r="I322" s="128"/>
      <c r="J322" s="128">
        <v>1</v>
      </c>
      <c r="K322" s="17">
        <f t="shared" si="43"/>
        <v>25</v>
      </c>
      <c r="L322" s="147"/>
      <c r="M322" s="128"/>
      <c r="N322" s="13"/>
      <c r="O322" s="13"/>
      <c r="P322" s="13">
        <f t="shared" si="42"/>
        <v>25</v>
      </c>
    </row>
    <row r="323" spans="1:16">
      <c r="A323" s="128">
        <v>36</v>
      </c>
      <c r="B323" s="128"/>
      <c r="C323" s="23" t="s">
        <v>684</v>
      </c>
      <c r="D323" s="128" t="s">
        <v>128</v>
      </c>
      <c r="E323" s="5">
        <v>95</v>
      </c>
      <c r="F323" s="16"/>
      <c r="G323" s="128"/>
      <c r="H323" s="128"/>
      <c r="I323" s="128"/>
      <c r="J323" s="128">
        <v>12</v>
      </c>
      <c r="K323" s="17">
        <f t="shared" si="43"/>
        <v>1140</v>
      </c>
      <c r="L323" s="147"/>
      <c r="M323" s="128"/>
      <c r="N323" s="13"/>
      <c r="O323" s="13"/>
      <c r="P323" s="13">
        <f t="shared" si="42"/>
        <v>1140</v>
      </c>
    </row>
    <row r="324" spans="1:16">
      <c r="A324" s="128">
        <v>37</v>
      </c>
      <c r="B324" s="128"/>
      <c r="C324" s="23" t="s">
        <v>685</v>
      </c>
      <c r="D324" s="128" t="s">
        <v>128</v>
      </c>
      <c r="E324" s="5">
        <v>65</v>
      </c>
      <c r="F324" s="16"/>
      <c r="G324" s="128"/>
      <c r="H324" s="128"/>
      <c r="I324" s="128"/>
      <c r="J324" s="128">
        <v>4</v>
      </c>
      <c r="K324" s="17">
        <f t="shared" si="43"/>
        <v>260</v>
      </c>
      <c r="L324" s="147"/>
      <c r="M324" s="128"/>
      <c r="N324" s="13"/>
      <c r="O324" s="13"/>
      <c r="P324" s="13">
        <f t="shared" si="42"/>
        <v>260</v>
      </c>
    </row>
    <row r="325" spans="1:16">
      <c r="A325" s="128">
        <v>38</v>
      </c>
      <c r="B325" s="128"/>
      <c r="C325" s="23" t="s">
        <v>686</v>
      </c>
      <c r="D325" s="128" t="s">
        <v>128</v>
      </c>
      <c r="E325" s="5">
        <v>55</v>
      </c>
      <c r="F325" s="16"/>
      <c r="G325" s="128"/>
      <c r="H325" s="128"/>
      <c r="I325" s="128"/>
      <c r="J325" s="128">
        <v>3</v>
      </c>
      <c r="K325" s="17">
        <f t="shared" si="43"/>
        <v>165</v>
      </c>
      <c r="L325" s="147"/>
      <c r="M325" s="128"/>
      <c r="N325" s="13"/>
      <c r="O325" s="13"/>
      <c r="P325" s="13">
        <f t="shared" si="42"/>
        <v>165</v>
      </c>
    </row>
    <row r="326" spans="1:16">
      <c r="A326" s="128">
        <v>39</v>
      </c>
      <c r="B326" s="128" t="s">
        <v>687</v>
      </c>
      <c r="C326" s="23" t="s">
        <v>688</v>
      </c>
      <c r="D326" s="128" t="s">
        <v>128</v>
      </c>
      <c r="E326" s="5">
        <v>500</v>
      </c>
      <c r="F326" s="16"/>
      <c r="G326" s="128"/>
      <c r="H326" s="128"/>
      <c r="I326" s="128"/>
      <c r="J326" s="128">
        <v>30</v>
      </c>
      <c r="K326" s="17">
        <f t="shared" si="43"/>
        <v>15000</v>
      </c>
      <c r="L326" s="147"/>
      <c r="M326" s="128"/>
      <c r="N326" s="13"/>
      <c r="O326" s="13"/>
      <c r="P326" s="13">
        <f t="shared" si="42"/>
        <v>15000</v>
      </c>
    </row>
    <row r="327" spans="1:16">
      <c r="A327" s="128">
        <v>40</v>
      </c>
      <c r="B327" s="128" t="s">
        <v>689</v>
      </c>
      <c r="C327" s="23" t="s">
        <v>690</v>
      </c>
      <c r="D327" s="128" t="s">
        <v>128</v>
      </c>
      <c r="E327" s="5">
        <v>100</v>
      </c>
      <c r="F327" s="16"/>
      <c r="G327" s="128"/>
      <c r="H327" s="128"/>
      <c r="I327" s="128"/>
      <c r="J327" s="128">
        <v>10</v>
      </c>
      <c r="K327" s="17">
        <f t="shared" si="43"/>
        <v>1000</v>
      </c>
      <c r="L327" s="147"/>
      <c r="M327" s="128"/>
      <c r="N327" s="13"/>
      <c r="O327" s="13"/>
      <c r="P327" s="13">
        <f t="shared" si="42"/>
        <v>1000</v>
      </c>
    </row>
    <row r="328" spans="1:16">
      <c r="A328" s="128">
        <v>41</v>
      </c>
      <c r="B328" s="128"/>
      <c r="C328" s="23" t="s">
        <v>691</v>
      </c>
      <c r="D328" s="128" t="s">
        <v>128</v>
      </c>
      <c r="E328" s="5">
        <v>25</v>
      </c>
      <c r="F328" s="16"/>
      <c r="G328" s="128"/>
      <c r="H328" s="128"/>
      <c r="I328" s="128"/>
      <c r="J328" s="128">
        <v>2</v>
      </c>
      <c r="K328" s="17">
        <f t="shared" si="43"/>
        <v>50</v>
      </c>
      <c r="L328" s="147"/>
      <c r="M328" s="128"/>
      <c r="N328" s="13"/>
      <c r="O328" s="13"/>
      <c r="P328" s="13">
        <f t="shared" ref="P328:P343" si="44">G328+I328+K328+M328+O328</f>
        <v>50</v>
      </c>
    </row>
    <row r="329" spans="1:16">
      <c r="A329" s="128">
        <v>42</v>
      </c>
      <c r="B329" s="128"/>
      <c r="C329" s="23" t="s">
        <v>692</v>
      </c>
      <c r="D329" s="128" t="s">
        <v>128</v>
      </c>
      <c r="E329" s="5">
        <v>15</v>
      </c>
      <c r="F329" s="16"/>
      <c r="G329" s="128"/>
      <c r="H329" s="128"/>
      <c r="I329" s="128"/>
      <c r="J329" s="128">
        <v>11</v>
      </c>
      <c r="K329" s="17">
        <f t="shared" si="43"/>
        <v>165</v>
      </c>
      <c r="L329" s="147"/>
      <c r="M329" s="128"/>
      <c r="N329" s="13"/>
      <c r="O329" s="13"/>
      <c r="P329" s="13">
        <f t="shared" si="44"/>
        <v>165</v>
      </c>
    </row>
    <row r="330" spans="1:16">
      <c r="A330" s="72"/>
      <c r="B330" s="72"/>
      <c r="C330" s="1" t="s">
        <v>693</v>
      </c>
      <c r="D330" s="128"/>
      <c r="E330" s="5"/>
      <c r="F330" s="165"/>
      <c r="G330" s="152"/>
      <c r="H330" s="142"/>
      <c r="I330" s="152"/>
      <c r="J330" s="128"/>
      <c r="K330" s="17"/>
      <c r="L330" s="147"/>
      <c r="M330" s="128"/>
      <c r="N330" s="13"/>
      <c r="O330" s="13"/>
      <c r="P330" s="13"/>
    </row>
    <row r="331" spans="1:16">
      <c r="A331" s="125">
        <v>1</v>
      </c>
      <c r="B331" s="125"/>
      <c r="C331" s="23" t="s">
        <v>694</v>
      </c>
      <c r="D331" s="125" t="s">
        <v>128</v>
      </c>
      <c r="E331" s="172">
        <v>50</v>
      </c>
      <c r="F331" s="125"/>
      <c r="G331" s="125"/>
      <c r="H331" s="125"/>
      <c r="I331" s="125"/>
      <c r="J331" s="125"/>
      <c r="K331" s="125"/>
      <c r="L331" s="157"/>
      <c r="M331" s="125"/>
      <c r="N331" s="24">
        <v>1</v>
      </c>
      <c r="O331" s="24">
        <f t="shared" ref="O331:O335" si="45">N331*E331</f>
        <v>50</v>
      </c>
      <c r="P331" s="13">
        <f t="shared" si="44"/>
        <v>50</v>
      </c>
    </row>
    <row r="332" spans="1:16">
      <c r="A332" s="125">
        <v>2</v>
      </c>
      <c r="B332" s="125"/>
      <c r="C332" s="23" t="s">
        <v>695</v>
      </c>
      <c r="D332" s="125" t="s">
        <v>128</v>
      </c>
      <c r="E332" s="172">
        <v>1000</v>
      </c>
      <c r="F332" s="125"/>
      <c r="G332" s="125"/>
      <c r="H332" s="125"/>
      <c r="I332" s="125"/>
      <c r="J332" s="125"/>
      <c r="K332" s="125"/>
      <c r="L332" s="157"/>
      <c r="M332" s="125"/>
      <c r="N332" s="24">
        <v>3</v>
      </c>
      <c r="O332" s="24">
        <f t="shared" si="45"/>
        <v>3000</v>
      </c>
      <c r="P332" s="13">
        <f t="shared" si="44"/>
        <v>3000</v>
      </c>
    </row>
    <row r="333" spans="1:16">
      <c r="A333" s="125">
        <v>3</v>
      </c>
      <c r="B333" s="125"/>
      <c r="C333" s="23" t="s">
        <v>696</v>
      </c>
      <c r="D333" s="125" t="s">
        <v>128</v>
      </c>
      <c r="E333" s="172">
        <v>1000</v>
      </c>
      <c r="F333" s="125"/>
      <c r="G333" s="125"/>
      <c r="H333" s="125"/>
      <c r="I333" s="125"/>
      <c r="J333" s="125"/>
      <c r="K333" s="125"/>
      <c r="L333" s="157"/>
      <c r="M333" s="125"/>
      <c r="N333" s="24">
        <v>1</v>
      </c>
      <c r="O333" s="24">
        <f t="shared" si="45"/>
        <v>1000</v>
      </c>
      <c r="P333" s="13">
        <f t="shared" si="44"/>
        <v>1000</v>
      </c>
    </row>
    <row r="334" spans="1:16">
      <c r="A334" s="125">
        <v>4</v>
      </c>
      <c r="B334" s="125"/>
      <c r="C334" s="23" t="s">
        <v>697</v>
      </c>
      <c r="D334" s="125" t="s">
        <v>128</v>
      </c>
      <c r="E334" s="172">
        <v>1000</v>
      </c>
      <c r="F334" s="125"/>
      <c r="G334" s="125"/>
      <c r="H334" s="125"/>
      <c r="I334" s="125"/>
      <c r="J334" s="125"/>
      <c r="K334" s="125"/>
      <c r="L334" s="157"/>
      <c r="M334" s="125"/>
      <c r="N334" s="24">
        <v>1</v>
      </c>
      <c r="O334" s="24">
        <f t="shared" si="45"/>
        <v>1000</v>
      </c>
      <c r="P334" s="13">
        <f t="shared" si="44"/>
        <v>1000</v>
      </c>
    </row>
    <row r="335" spans="1:16" ht="25.5">
      <c r="A335" s="125">
        <v>5</v>
      </c>
      <c r="B335" s="126"/>
      <c r="C335" s="23" t="s">
        <v>698</v>
      </c>
      <c r="D335" s="125" t="s">
        <v>128</v>
      </c>
      <c r="E335" s="180">
        <v>20000</v>
      </c>
      <c r="F335" s="157"/>
      <c r="G335" s="181"/>
      <c r="H335" s="182"/>
      <c r="I335" s="181"/>
      <c r="J335" s="126"/>
      <c r="K335" s="126"/>
      <c r="L335" s="182"/>
      <c r="M335" s="125"/>
      <c r="N335" s="24">
        <v>1</v>
      </c>
      <c r="O335" s="24">
        <f t="shared" si="45"/>
        <v>20000</v>
      </c>
      <c r="P335" s="13">
        <f t="shared" si="44"/>
        <v>20000</v>
      </c>
    </row>
    <row r="336" spans="1:16">
      <c r="A336" s="126"/>
      <c r="B336" s="126"/>
      <c r="C336" s="1" t="s">
        <v>238</v>
      </c>
      <c r="D336" s="125"/>
      <c r="E336" s="180"/>
      <c r="F336" s="157"/>
      <c r="G336" s="181"/>
      <c r="H336" s="182"/>
      <c r="I336" s="181"/>
      <c r="J336" s="126"/>
      <c r="K336" s="126"/>
      <c r="L336" s="182"/>
      <c r="M336" s="125"/>
      <c r="N336" s="24"/>
      <c r="O336" s="24"/>
      <c r="P336" s="13"/>
    </row>
    <row r="337" spans="1:16">
      <c r="A337" s="128">
        <v>1</v>
      </c>
      <c r="B337" s="128"/>
      <c r="C337" s="23" t="s">
        <v>699</v>
      </c>
      <c r="D337" s="128" t="s">
        <v>74</v>
      </c>
      <c r="E337" s="5">
        <v>20000</v>
      </c>
      <c r="F337" s="128"/>
      <c r="G337" s="128"/>
      <c r="H337" s="128"/>
      <c r="I337" s="128"/>
      <c r="J337" s="17"/>
      <c r="K337" s="17"/>
      <c r="L337" s="147"/>
      <c r="M337" s="128"/>
      <c r="N337" s="13">
        <v>0.17499999999999999</v>
      </c>
      <c r="O337" s="13">
        <f t="shared" ref="O337:O343" si="46">N337*E337</f>
        <v>3500</v>
      </c>
      <c r="P337" s="13">
        <f t="shared" si="44"/>
        <v>3500</v>
      </c>
    </row>
    <row r="338" spans="1:16">
      <c r="A338" s="128">
        <v>2</v>
      </c>
      <c r="B338" s="128"/>
      <c r="C338" s="23" t="s">
        <v>700</v>
      </c>
      <c r="D338" s="128" t="s">
        <v>28</v>
      </c>
      <c r="E338" s="183">
        <v>20</v>
      </c>
      <c r="F338" s="128"/>
      <c r="G338" s="128"/>
      <c r="H338" s="128"/>
      <c r="I338" s="128"/>
      <c r="J338" s="17"/>
      <c r="K338" s="17"/>
      <c r="L338" s="147"/>
      <c r="M338" s="128"/>
      <c r="N338" s="13">
        <v>225</v>
      </c>
      <c r="O338" s="13">
        <f t="shared" si="46"/>
        <v>4500</v>
      </c>
      <c r="P338" s="13">
        <f t="shared" si="44"/>
        <v>4500</v>
      </c>
    </row>
    <row r="339" spans="1:16">
      <c r="A339" s="128">
        <v>3</v>
      </c>
      <c r="B339" s="128"/>
      <c r="C339" s="23" t="s">
        <v>701</v>
      </c>
      <c r="D339" s="128" t="s">
        <v>28</v>
      </c>
      <c r="E339" s="5">
        <v>20</v>
      </c>
      <c r="F339" s="128"/>
      <c r="G339" s="128"/>
      <c r="H339" s="128"/>
      <c r="I339" s="128"/>
      <c r="J339" s="17"/>
      <c r="K339" s="17"/>
      <c r="L339" s="147"/>
      <c r="M339" s="128"/>
      <c r="N339" s="13">
        <v>7768</v>
      </c>
      <c r="O339" s="13">
        <f>N339*E339</f>
        <v>155360</v>
      </c>
      <c r="P339" s="13">
        <f t="shared" si="44"/>
        <v>155360</v>
      </c>
    </row>
    <row r="340" spans="1:16">
      <c r="A340" s="128">
        <v>4</v>
      </c>
      <c r="B340" s="128"/>
      <c r="C340" s="23" t="s">
        <v>702</v>
      </c>
      <c r="D340" s="128" t="s">
        <v>28</v>
      </c>
      <c r="E340" s="5">
        <v>35</v>
      </c>
      <c r="F340" s="128"/>
      <c r="G340" s="128"/>
      <c r="H340" s="128"/>
      <c r="I340" s="128"/>
      <c r="J340" s="17"/>
      <c r="K340" s="17"/>
      <c r="L340" s="147"/>
      <c r="M340" s="128"/>
      <c r="N340" s="13">
        <v>951</v>
      </c>
      <c r="O340" s="13">
        <f t="shared" si="46"/>
        <v>33285</v>
      </c>
      <c r="P340" s="13">
        <f t="shared" si="44"/>
        <v>33285</v>
      </c>
    </row>
    <row r="341" spans="1:16">
      <c r="A341" s="128">
        <v>5</v>
      </c>
      <c r="B341" s="128"/>
      <c r="C341" s="23" t="s">
        <v>703</v>
      </c>
      <c r="D341" s="128" t="s">
        <v>28</v>
      </c>
      <c r="E341" s="5">
        <v>35</v>
      </c>
      <c r="F341" s="128"/>
      <c r="G341" s="128"/>
      <c r="H341" s="128"/>
      <c r="I341" s="128"/>
      <c r="J341" s="17"/>
      <c r="K341" s="17"/>
      <c r="L341" s="147"/>
      <c r="M341" s="128"/>
      <c r="N341" s="13">
        <v>2302</v>
      </c>
      <c r="O341" s="13">
        <f t="shared" si="46"/>
        <v>80570</v>
      </c>
      <c r="P341" s="13">
        <f t="shared" si="44"/>
        <v>80570</v>
      </c>
    </row>
    <row r="342" spans="1:16">
      <c r="A342" s="128">
        <v>6</v>
      </c>
      <c r="B342" s="128"/>
      <c r="C342" s="23" t="s">
        <v>704</v>
      </c>
      <c r="D342" s="128" t="s">
        <v>28</v>
      </c>
      <c r="E342" s="5">
        <v>35</v>
      </c>
      <c r="F342" s="128"/>
      <c r="G342" s="128"/>
      <c r="H342" s="128"/>
      <c r="I342" s="128"/>
      <c r="J342" s="17"/>
      <c r="K342" s="17"/>
      <c r="L342" s="147"/>
      <c r="M342" s="128"/>
      <c r="N342" s="13">
        <v>296</v>
      </c>
      <c r="O342" s="13">
        <f t="shared" si="46"/>
        <v>10360</v>
      </c>
      <c r="P342" s="13">
        <f t="shared" si="44"/>
        <v>10360</v>
      </c>
    </row>
    <row r="343" spans="1:16">
      <c r="A343" s="128">
        <v>7</v>
      </c>
      <c r="B343" s="128"/>
      <c r="C343" s="23" t="s">
        <v>705</v>
      </c>
      <c r="D343" s="128" t="s">
        <v>28</v>
      </c>
      <c r="E343" s="5">
        <v>35</v>
      </c>
      <c r="F343" s="128"/>
      <c r="G343" s="128"/>
      <c r="H343" s="128"/>
      <c r="I343" s="128"/>
      <c r="J343" s="17"/>
      <c r="K343" s="17"/>
      <c r="L343" s="147"/>
      <c r="M343" s="128"/>
      <c r="N343" s="13">
        <v>331.6</v>
      </c>
      <c r="O343" s="13">
        <f t="shared" si="46"/>
        <v>11606</v>
      </c>
      <c r="P343" s="13">
        <f t="shared" si="44"/>
        <v>11606</v>
      </c>
    </row>
    <row r="344" spans="1:16">
      <c r="A344" s="339" t="s">
        <v>706</v>
      </c>
      <c r="B344" s="339"/>
      <c r="C344" s="339"/>
      <c r="D344" s="339"/>
      <c r="E344" s="339"/>
      <c r="F344" s="27"/>
      <c r="G344" s="128">
        <f t="shared" ref="G344:P344" si="47">SUM(G10:G343)</f>
        <v>2538267.2999999998</v>
      </c>
      <c r="H344" s="27"/>
      <c r="I344" s="128">
        <f t="shared" si="47"/>
        <v>3550</v>
      </c>
      <c r="J344" s="27"/>
      <c r="K344" s="128">
        <f t="shared" si="47"/>
        <v>1485669</v>
      </c>
      <c r="L344" s="27"/>
      <c r="M344" s="128">
        <f t="shared" si="47"/>
        <v>1943456.1099999999</v>
      </c>
      <c r="N344" s="27"/>
      <c r="O344" s="128">
        <f t="shared" si="47"/>
        <v>394956</v>
      </c>
      <c r="P344" s="128">
        <f t="shared" si="47"/>
        <v>6365898.4099999992</v>
      </c>
    </row>
    <row r="345" spans="1:16">
      <c r="A345" s="339" t="s">
        <v>707</v>
      </c>
      <c r="B345" s="339"/>
      <c r="C345" s="339"/>
      <c r="D345" s="339"/>
      <c r="E345" s="339"/>
      <c r="F345" s="336">
        <f>(G344+I344+K344+O344+M344)</f>
        <v>6365898.4100000001</v>
      </c>
      <c r="G345" s="336"/>
      <c r="H345" s="336"/>
      <c r="I345" s="336"/>
      <c r="J345" s="336"/>
      <c r="K345" s="336"/>
      <c r="L345" s="336"/>
      <c r="M345" s="336"/>
      <c r="N345" s="336"/>
      <c r="O345" s="336"/>
      <c r="P345" s="141"/>
    </row>
    <row r="348" spans="1:16">
      <c r="A348" s="342" t="s">
        <v>0</v>
      </c>
      <c r="B348" s="342"/>
      <c r="C348" s="342"/>
      <c r="D348" s="342"/>
      <c r="E348" s="342"/>
      <c r="F348" s="342"/>
      <c r="G348" s="342"/>
      <c r="H348" s="342"/>
      <c r="I348" s="342"/>
      <c r="J348" s="342"/>
      <c r="K348" s="342"/>
      <c r="L348" s="342"/>
      <c r="M348" s="342"/>
      <c r="N348" s="342"/>
      <c r="O348" s="342"/>
      <c r="P348" s="96"/>
    </row>
    <row r="349" spans="1:16">
      <c r="A349" s="325" t="s">
        <v>1</v>
      </c>
      <c r="B349" s="326"/>
      <c r="C349" s="327"/>
      <c r="D349" s="328" t="s">
        <v>2</v>
      </c>
      <c r="E349" s="328"/>
      <c r="F349" s="328"/>
      <c r="G349" s="328"/>
      <c r="H349" s="328"/>
      <c r="I349" s="328"/>
      <c r="J349" s="328"/>
      <c r="K349" s="328"/>
      <c r="L349" s="328"/>
      <c r="M349" s="328"/>
      <c r="N349" s="328"/>
      <c r="O349" s="325"/>
      <c r="P349" s="184"/>
    </row>
    <row r="350" spans="1:16">
      <c r="A350" s="325" t="s">
        <v>3</v>
      </c>
      <c r="B350" s="326"/>
      <c r="C350" s="327"/>
      <c r="D350" s="328" t="s">
        <v>4</v>
      </c>
      <c r="E350" s="328"/>
      <c r="F350" s="328"/>
      <c r="G350" s="328"/>
      <c r="H350" s="328"/>
      <c r="I350" s="328"/>
      <c r="J350" s="328"/>
      <c r="K350" s="328"/>
      <c r="L350" s="328"/>
      <c r="M350" s="328"/>
      <c r="N350" s="328"/>
      <c r="O350" s="325"/>
      <c r="P350" s="184"/>
    </row>
    <row r="351" spans="1:16">
      <c r="A351" s="325" t="s">
        <v>5</v>
      </c>
      <c r="B351" s="326"/>
      <c r="C351" s="327"/>
      <c r="D351" s="328" t="s">
        <v>6</v>
      </c>
      <c r="E351" s="328"/>
      <c r="F351" s="328"/>
      <c r="G351" s="328"/>
      <c r="H351" s="328"/>
      <c r="I351" s="328"/>
      <c r="J351" s="328"/>
      <c r="K351" s="328"/>
      <c r="L351" s="328"/>
      <c r="M351" s="328"/>
      <c r="N351" s="328"/>
      <c r="O351" s="325"/>
      <c r="P351" s="184"/>
    </row>
    <row r="352" spans="1:16">
      <c r="A352" s="325" t="s">
        <v>7</v>
      </c>
      <c r="B352" s="326"/>
      <c r="C352" s="327"/>
      <c r="D352" s="328" t="s">
        <v>8</v>
      </c>
      <c r="E352" s="328"/>
      <c r="F352" s="328"/>
      <c r="G352" s="328"/>
      <c r="H352" s="328"/>
      <c r="I352" s="328"/>
      <c r="J352" s="328"/>
      <c r="K352" s="328"/>
      <c r="L352" s="328"/>
      <c r="M352" s="328"/>
      <c r="N352" s="328"/>
      <c r="O352" s="325"/>
      <c r="P352" s="184"/>
    </row>
    <row r="353" spans="1:16">
      <c r="A353" s="325" t="s">
        <v>9</v>
      </c>
      <c r="B353" s="326"/>
      <c r="C353" s="327"/>
      <c r="D353" s="332">
        <v>45809</v>
      </c>
      <c r="E353" s="332"/>
      <c r="F353" s="332"/>
      <c r="G353" s="332"/>
      <c r="H353" s="332"/>
      <c r="I353" s="332"/>
      <c r="J353" s="332"/>
      <c r="K353" s="332"/>
      <c r="L353" s="332"/>
      <c r="M353" s="332"/>
      <c r="N353" s="332"/>
      <c r="O353" s="333"/>
      <c r="P353" s="184"/>
    </row>
    <row r="354" spans="1:16">
      <c r="A354" s="323" t="s">
        <v>10</v>
      </c>
      <c r="B354" s="318" t="s">
        <v>11</v>
      </c>
      <c r="C354" s="323" t="s">
        <v>12</v>
      </c>
      <c r="D354" s="318" t="s">
        <v>13</v>
      </c>
      <c r="E354" s="334" t="s">
        <v>14</v>
      </c>
      <c r="F354" s="336" t="s">
        <v>15</v>
      </c>
      <c r="G354" s="336"/>
      <c r="H354" s="336" t="s">
        <v>16</v>
      </c>
      <c r="I354" s="336"/>
      <c r="J354" s="336" t="s">
        <v>17</v>
      </c>
      <c r="K354" s="336"/>
      <c r="L354" s="336" t="s">
        <v>18</v>
      </c>
      <c r="M354" s="336"/>
      <c r="N354" s="336" t="s">
        <v>19</v>
      </c>
      <c r="O354" s="336"/>
      <c r="P354" s="321" t="s">
        <v>20</v>
      </c>
    </row>
    <row r="355" spans="1:16" ht="63.75">
      <c r="A355" s="323"/>
      <c r="B355" s="319"/>
      <c r="C355" s="323"/>
      <c r="D355" s="319"/>
      <c r="E355" s="335"/>
      <c r="F355" s="125" t="s">
        <v>21</v>
      </c>
      <c r="G355" s="125" t="s">
        <v>22</v>
      </c>
      <c r="H355" s="125" t="s">
        <v>21</v>
      </c>
      <c r="I355" s="125" t="s">
        <v>23</v>
      </c>
      <c r="J355" s="125" t="s">
        <v>21</v>
      </c>
      <c r="K355" s="125" t="s">
        <v>23</v>
      </c>
      <c r="L355" s="125" t="s">
        <v>21</v>
      </c>
      <c r="M355" s="125" t="s">
        <v>23</v>
      </c>
      <c r="N355" s="125" t="s">
        <v>21</v>
      </c>
      <c r="O355" s="125" t="s">
        <v>23</v>
      </c>
      <c r="P355" s="322"/>
    </row>
    <row r="356" spans="1:16" ht="25.5">
      <c r="A356" s="127">
        <v>1</v>
      </c>
      <c r="B356" s="125"/>
      <c r="C356" s="1" t="s">
        <v>24</v>
      </c>
      <c r="D356" s="128" t="s">
        <v>25</v>
      </c>
      <c r="E356" s="5">
        <v>2500</v>
      </c>
      <c r="F356" s="128"/>
      <c r="G356" s="125"/>
      <c r="H356" s="125"/>
      <c r="I356" s="128"/>
      <c r="J356" s="128"/>
      <c r="K356" s="128"/>
      <c r="L356" s="128"/>
      <c r="M356" s="128"/>
      <c r="N356" s="125">
        <v>2</v>
      </c>
      <c r="O356" s="128">
        <f t="shared" ref="O356:O366" si="48">N356*E356</f>
        <v>5000</v>
      </c>
      <c r="P356" s="329" t="s">
        <v>26</v>
      </c>
    </row>
    <row r="357" spans="1:16">
      <c r="A357" s="127">
        <v>2</v>
      </c>
      <c r="B357" s="125"/>
      <c r="C357" s="1" t="s">
        <v>27</v>
      </c>
      <c r="D357" s="128" t="s">
        <v>28</v>
      </c>
      <c r="E357" s="5">
        <v>50</v>
      </c>
      <c r="F357" s="128"/>
      <c r="G357" s="128"/>
      <c r="H357" s="128"/>
      <c r="I357" s="128"/>
      <c r="J357" s="128"/>
      <c r="K357" s="128"/>
      <c r="L357" s="128"/>
      <c r="M357" s="128"/>
      <c r="N357" s="128">
        <f>76+16</f>
        <v>92</v>
      </c>
      <c r="O357" s="128">
        <f t="shared" si="48"/>
        <v>4600</v>
      </c>
      <c r="P357" s="330"/>
    </row>
    <row r="358" spans="1:16">
      <c r="A358" s="127">
        <v>3</v>
      </c>
      <c r="B358" s="125"/>
      <c r="C358" s="1" t="s">
        <v>29</v>
      </c>
      <c r="D358" s="128" t="s">
        <v>25</v>
      </c>
      <c r="E358" s="5">
        <v>500</v>
      </c>
      <c r="F358" s="128"/>
      <c r="G358" s="128"/>
      <c r="H358" s="128"/>
      <c r="I358" s="128"/>
      <c r="J358" s="128"/>
      <c r="K358" s="128"/>
      <c r="L358" s="128"/>
      <c r="M358" s="128"/>
      <c r="N358" s="128">
        <v>1</v>
      </c>
      <c r="O358" s="128">
        <f t="shared" si="48"/>
        <v>500</v>
      </c>
      <c r="P358" s="330"/>
    </row>
    <row r="359" spans="1:16">
      <c r="A359" s="127">
        <v>4</v>
      </c>
      <c r="B359" s="125"/>
      <c r="C359" s="1" t="s">
        <v>30</v>
      </c>
      <c r="D359" s="128" t="s">
        <v>25</v>
      </c>
      <c r="E359" s="5">
        <v>1500</v>
      </c>
      <c r="F359" s="128"/>
      <c r="G359" s="128"/>
      <c r="H359" s="128"/>
      <c r="I359" s="128"/>
      <c r="J359" s="128"/>
      <c r="K359" s="128"/>
      <c r="L359" s="128"/>
      <c r="M359" s="128"/>
      <c r="N359" s="128">
        <v>1</v>
      </c>
      <c r="O359" s="128">
        <f t="shared" si="48"/>
        <v>1500</v>
      </c>
      <c r="P359" s="330"/>
    </row>
    <row r="360" spans="1:16">
      <c r="A360" s="127">
        <v>5</v>
      </c>
      <c r="B360" s="125"/>
      <c r="C360" s="4" t="s">
        <v>31</v>
      </c>
      <c r="D360" s="128" t="s">
        <v>25</v>
      </c>
      <c r="E360" s="5">
        <v>500</v>
      </c>
      <c r="F360" s="128"/>
      <c r="G360" s="128"/>
      <c r="H360" s="128"/>
      <c r="I360" s="128"/>
      <c r="J360" s="128"/>
      <c r="K360" s="128"/>
      <c r="L360" s="128"/>
      <c r="M360" s="128"/>
      <c r="N360" s="128">
        <v>3</v>
      </c>
      <c r="O360" s="128">
        <f t="shared" si="48"/>
        <v>1500</v>
      </c>
      <c r="P360" s="330"/>
    </row>
    <row r="361" spans="1:16">
      <c r="A361" s="127">
        <v>6</v>
      </c>
      <c r="B361" s="128"/>
      <c r="C361" s="4" t="s">
        <v>32</v>
      </c>
      <c r="D361" s="128" t="s">
        <v>28</v>
      </c>
      <c r="E361" s="5">
        <v>50</v>
      </c>
      <c r="F361" s="128"/>
      <c r="G361" s="128"/>
      <c r="H361" s="128"/>
      <c r="I361" s="128"/>
      <c r="J361" s="128"/>
      <c r="K361" s="128"/>
      <c r="L361" s="128"/>
      <c r="M361" s="128"/>
      <c r="N361" s="128">
        <v>22</v>
      </c>
      <c r="O361" s="128">
        <f t="shared" si="48"/>
        <v>1100</v>
      </c>
      <c r="P361" s="330"/>
    </row>
    <row r="362" spans="1:16">
      <c r="A362" s="127">
        <v>7</v>
      </c>
      <c r="B362" s="128"/>
      <c r="C362" s="1" t="s">
        <v>33</v>
      </c>
      <c r="D362" s="128" t="s">
        <v>25</v>
      </c>
      <c r="E362" s="5">
        <v>15</v>
      </c>
      <c r="F362" s="128"/>
      <c r="G362" s="128"/>
      <c r="H362" s="128"/>
      <c r="I362" s="128"/>
      <c r="J362" s="128"/>
      <c r="K362" s="128"/>
      <c r="L362" s="128"/>
      <c r="M362" s="128"/>
      <c r="N362" s="128">
        <v>8</v>
      </c>
      <c r="O362" s="128">
        <f t="shared" si="48"/>
        <v>120</v>
      </c>
      <c r="P362" s="330"/>
    </row>
    <row r="363" spans="1:16">
      <c r="A363" s="127">
        <v>8</v>
      </c>
      <c r="B363" s="128"/>
      <c r="C363" s="4" t="s">
        <v>34</v>
      </c>
      <c r="D363" s="128" t="s">
        <v>25</v>
      </c>
      <c r="E363" s="5">
        <v>2000</v>
      </c>
      <c r="F363" s="128"/>
      <c r="G363" s="125"/>
      <c r="H363" s="125"/>
      <c r="I363" s="128"/>
      <c r="J363" s="128"/>
      <c r="K363" s="128"/>
      <c r="L363" s="128"/>
      <c r="M363" s="128"/>
      <c r="N363" s="125">
        <v>1</v>
      </c>
      <c r="O363" s="128">
        <f t="shared" si="48"/>
        <v>2000</v>
      </c>
      <c r="P363" s="330"/>
    </row>
    <row r="364" spans="1:16">
      <c r="A364" s="127">
        <v>9</v>
      </c>
      <c r="B364" s="128"/>
      <c r="C364" s="4" t="s">
        <v>35</v>
      </c>
      <c r="D364" s="128" t="s">
        <v>25</v>
      </c>
      <c r="E364" s="5">
        <v>800</v>
      </c>
      <c r="F364" s="128"/>
      <c r="G364" s="125"/>
      <c r="H364" s="125"/>
      <c r="I364" s="128"/>
      <c r="J364" s="128"/>
      <c r="K364" s="128"/>
      <c r="L364" s="128"/>
      <c r="M364" s="128"/>
      <c r="N364" s="125">
        <v>1</v>
      </c>
      <c r="O364" s="128">
        <f t="shared" si="48"/>
        <v>800</v>
      </c>
      <c r="P364" s="331"/>
    </row>
    <row r="365" spans="1:16" ht="25.5">
      <c r="A365" s="127">
        <v>10</v>
      </c>
      <c r="B365" s="128"/>
      <c r="C365" s="1" t="s">
        <v>36</v>
      </c>
      <c r="D365" s="128" t="s">
        <v>25</v>
      </c>
      <c r="E365" s="5">
        <v>5000</v>
      </c>
      <c r="F365" s="128"/>
      <c r="G365" s="125"/>
      <c r="H365" s="125"/>
      <c r="I365" s="128"/>
      <c r="J365" s="128"/>
      <c r="K365" s="128"/>
      <c r="L365" s="128"/>
      <c r="M365" s="128"/>
      <c r="N365" s="125">
        <v>3</v>
      </c>
      <c r="O365" s="128">
        <f t="shared" si="48"/>
        <v>15000</v>
      </c>
      <c r="P365" s="329" t="s">
        <v>26</v>
      </c>
    </row>
    <row r="366" spans="1:16">
      <c r="A366" s="127">
        <v>11</v>
      </c>
      <c r="B366" s="128"/>
      <c r="C366" s="1" t="s">
        <v>37</v>
      </c>
      <c r="D366" s="128" t="s">
        <v>25</v>
      </c>
      <c r="E366" s="5">
        <v>200</v>
      </c>
      <c r="F366" s="128"/>
      <c r="G366" s="125"/>
      <c r="H366" s="125"/>
      <c r="I366" s="128"/>
      <c r="J366" s="128"/>
      <c r="K366" s="128"/>
      <c r="L366" s="128"/>
      <c r="M366" s="128"/>
      <c r="N366" s="125">
        <v>8</v>
      </c>
      <c r="O366" s="128">
        <f t="shared" si="48"/>
        <v>1600</v>
      </c>
      <c r="P366" s="330"/>
    </row>
    <row r="367" spans="1:16">
      <c r="A367" s="127">
        <v>12</v>
      </c>
      <c r="B367" s="128"/>
      <c r="C367" s="1" t="s">
        <v>38</v>
      </c>
      <c r="D367" s="128" t="s">
        <v>25</v>
      </c>
      <c r="E367" s="5">
        <v>10000</v>
      </c>
      <c r="F367" s="128"/>
      <c r="G367" s="125"/>
      <c r="H367" s="125"/>
      <c r="I367" s="128"/>
      <c r="J367" s="128"/>
      <c r="K367" s="128"/>
      <c r="L367" s="128">
        <v>1</v>
      </c>
      <c r="M367" s="128">
        <f>L367*E367</f>
        <v>10000</v>
      </c>
      <c r="N367" s="125"/>
      <c r="O367" s="128"/>
      <c r="P367" s="330"/>
    </row>
    <row r="368" spans="1:16">
      <c r="A368" s="127">
        <v>13</v>
      </c>
      <c r="B368" s="128"/>
      <c r="C368" s="1" t="s">
        <v>39</v>
      </c>
      <c r="D368" s="128" t="s">
        <v>25</v>
      </c>
      <c r="E368" s="5">
        <v>5000</v>
      </c>
      <c r="F368" s="128"/>
      <c r="G368" s="128"/>
      <c r="H368" s="128"/>
      <c r="I368" s="128"/>
      <c r="J368" s="128"/>
      <c r="K368" s="128"/>
      <c r="L368" s="128">
        <v>2</v>
      </c>
      <c r="M368" s="128">
        <f>E368*L368</f>
        <v>10000</v>
      </c>
      <c r="N368" s="128"/>
      <c r="O368" s="128"/>
      <c r="P368" s="330"/>
    </row>
    <row r="369" spans="1:16">
      <c r="A369" s="127">
        <v>14</v>
      </c>
      <c r="B369" s="128"/>
      <c r="C369" s="1" t="s">
        <v>40</v>
      </c>
      <c r="D369" s="128" t="s">
        <v>25</v>
      </c>
      <c r="E369" s="5">
        <v>2000</v>
      </c>
      <c r="F369" s="128"/>
      <c r="G369" s="128"/>
      <c r="H369" s="128"/>
      <c r="I369" s="128"/>
      <c r="J369" s="128"/>
      <c r="K369" s="128"/>
      <c r="L369" s="128">
        <v>8</v>
      </c>
      <c r="M369" s="128">
        <f>L369*E369</f>
        <v>16000</v>
      </c>
      <c r="N369" s="128"/>
      <c r="O369" s="128"/>
      <c r="P369" s="330"/>
    </row>
    <row r="370" spans="1:16">
      <c r="A370" s="127">
        <v>15</v>
      </c>
      <c r="B370" s="128"/>
      <c r="C370" s="1" t="s">
        <v>41</v>
      </c>
      <c r="D370" s="128" t="s">
        <v>25</v>
      </c>
      <c r="E370" s="5">
        <v>100</v>
      </c>
      <c r="F370" s="128"/>
      <c r="G370" s="128"/>
      <c r="H370" s="128"/>
      <c r="I370" s="128"/>
      <c r="J370" s="128"/>
      <c r="K370" s="128"/>
      <c r="L370" s="128">
        <v>7</v>
      </c>
      <c r="M370" s="128">
        <f>L370*E370</f>
        <v>700</v>
      </c>
      <c r="N370" s="128"/>
      <c r="O370" s="128"/>
      <c r="P370" s="330"/>
    </row>
    <row r="371" spans="1:16">
      <c r="A371" s="127">
        <v>16</v>
      </c>
      <c r="B371" s="128"/>
      <c r="C371" s="1" t="s">
        <v>42</v>
      </c>
      <c r="D371" s="128" t="s">
        <v>25</v>
      </c>
      <c r="E371" s="5">
        <v>1000</v>
      </c>
      <c r="F371" s="128"/>
      <c r="G371" s="128"/>
      <c r="H371" s="128"/>
      <c r="I371" s="128"/>
      <c r="J371" s="128"/>
      <c r="K371" s="128"/>
      <c r="L371" s="128">
        <v>6</v>
      </c>
      <c r="M371" s="128">
        <f>L371*E371</f>
        <v>6000</v>
      </c>
      <c r="N371" s="128"/>
      <c r="O371" s="128"/>
      <c r="P371" s="330"/>
    </row>
    <row r="372" spans="1:16">
      <c r="A372" s="127">
        <v>17</v>
      </c>
      <c r="B372" s="125"/>
      <c r="C372" s="4" t="s">
        <v>43</v>
      </c>
      <c r="D372" s="128" t="s">
        <v>25</v>
      </c>
      <c r="E372" s="5">
        <v>2500</v>
      </c>
      <c r="F372" s="128"/>
      <c r="G372" s="128"/>
      <c r="H372" s="128"/>
      <c r="I372" s="128"/>
      <c r="J372" s="128"/>
      <c r="K372" s="128"/>
      <c r="L372" s="128">
        <v>1</v>
      </c>
      <c r="M372" s="128">
        <f>L372*E372</f>
        <v>2500</v>
      </c>
      <c r="N372" s="128"/>
      <c r="O372" s="128"/>
      <c r="P372" s="330"/>
    </row>
    <row r="373" spans="1:16" ht="25.5">
      <c r="A373" s="127">
        <v>18</v>
      </c>
      <c r="B373" s="128"/>
      <c r="C373" s="4" t="s">
        <v>44</v>
      </c>
      <c r="D373" s="128" t="s">
        <v>25</v>
      </c>
      <c r="E373" s="5">
        <v>2000</v>
      </c>
      <c r="F373" s="128"/>
      <c r="G373" s="128"/>
      <c r="H373" s="128"/>
      <c r="I373" s="128"/>
      <c r="J373" s="128"/>
      <c r="K373" s="128"/>
      <c r="L373" s="128">
        <v>20</v>
      </c>
      <c r="M373" s="128">
        <f>L373*E373</f>
        <v>40000</v>
      </c>
      <c r="N373" s="128"/>
      <c r="O373" s="128"/>
      <c r="P373" s="330"/>
    </row>
    <row r="374" spans="1:16">
      <c r="A374" s="127">
        <v>19</v>
      </c>
      <c r="B374" s="128"/>
      <c r="C374" s="1" t="s">
        <v>45</v>
      </c>
      <c r="D374" s="128" t="s">
        <v>25</v>
      </c>
      <c r="E374" s="5">
        <v>1000</v>
      </c>
      <c r="F374" s="128"/>
      <c r="G374" s="125"/>
      <c r="H374" s="125"/>
      <c r="I374" s="128"/>
      <c r="J374" s="128"/>
      <c r="K374" s="128"/>
      <c r="L374" s="128">
        <v>8</v>
      </c>
      <c r="M374" s="128">
        <f>E374*L374</f>
        <v>8000</v>
      </c>
      <c r="N374" s="125"/>
      <c r="O374" s="128"/>
      <c r="P374" s="330"/>
    </row>
    <row r="375" spans="1:16">
      <c r="A375" s="127">
        <v>20</v>
      </c>
      <c r="B375" s="128"/>
      <c r="C375" s="1" t="s">
        <v>46</v>
      </c>
      <c r="D375" s="128" t="s">
        <v>25</v>
      </c>
      <c r="E375" s="5">
        <v>1000</v>
      </c>
      <c r="F375" s="128"/>
      <c r="G375" s="125"/>
      <c r="H375" s="125"/>
      <c r="I375" s="128"/>
      <c r="J375" s="128"/>
      <c r="K375" s="128"/>
      <c r="L375" s="128">
        <v>5</v>
      </c>
      <c r="M375" s="128">
        <f>E375*L375</f>
        <v>5000</v>
      </c>
      <c r="N375" s="125"/>
      <c r="O375" s="128"/>
      <c r="P375" s="331"/>
    </row>
    <row r="376" spans="1:16" ht="25.5">
      <c r="A376" s="127">
        <v>21</v>
      </c>
      <c r="B376" s="128"/>
      <c r="C376" s="4" t="s">
        <v>47</v>
      </c>
      <c r="D376" s="128" t="s">
        <v>25</v>
      </c>
      <c r="E376" s="5">
        <v>1000</v>
      </c>
      <c r="F376" s="128"/>
      <c r="G376" s="128"/>
      <c r="H376" s="128">
        <v>7</v>
      </c>
      <c r="I376" s="128">
        <f>E376*H376</f>
        <v>7000</v>
      </c>
      <c r="J376" s="128"/>
      <c r="K376" s="128"/>
      <c r="L376" s="128"/>
      <c r="M376" s="128"/>
      <c r="N376" s="128"/>
      <c r="O376" s="128"/>
      <c r="P376" s="16"/>
    </row>
    <row r="377" spans="1:16">
      <c r="A377" s="127">
        <v>22</v>
      </c>
      <c r="B377" s="128"/>
      <c r="C377" s="1" t="s">
        <v>48</v>
      </c>
      <c r="D377" s="128" t="s">
        <v>25</v>
      </c>
      <c r="E377" s="5">
        <v>12000</v>
      </c>
      <c r="F377" s="128"/>
      <c r="G377" s="128"/>
      <c r="H377" s="128">
        <v>3</v>
      </c>
      <c r="I377" s="128">
        <f>E377*H377</f>
        <v>36000</v>
      </c>
      <c r="J377" s="128"/>
      <c r="K377" s="128"/>
      <c r="L377" s="128"/>
      <c r="M377" s="128"/>
      <c r="N377" s="128"/>
      <c r="O377" s="128"/>
      <c r="P377" s="16"/>
    </row>
    <row r="378" spans="1:16">
      <c r="A378" s="127">
        <v>23</v>
      </c>
      <c r="B378" s="128" t="s">
        <v>49</v>
      </c>
      <c r="C378" s="1" t="s">
        <v>50</v>
      </c>
      <c r="D378" s="128" t="s">
        <v>25</v>
      </c>
      <c r="E378" s="5">
        <v>485212.5</v>
      </c>
      <c r="F378" s="128"/>
      <c r="G378" s="125"/>
      <c r="H378" s="125"/>
      <c r="I378" s="125"/>
      <c r="J378" s="125">
        <v>1</v>
      </c>
      <c r="K378" s="128">
        <f>J378*E378</f>
        <v>485212.5</v>
      </c>
      <c r="L378" s="128"/>
      <c r="M378" s="128"/>
      <c r="N378" s="128"/>
      <c r="O378" s="128"/>
      <c r="P378" s="16"/>
    </row>
    <row r="379" spans="1:16">
      <c r="A379" s="127">
        <v>24</v>
      </c>
      <c r="B379" s="128" t="s">
        <v>51</v>
      </c>
      <c r="C379" s="1" t="s">
        <v>52</v>
      </c>
      <c r="D379" s="128" t="s">
        <v>25</v>
      </c>
      <c r="E379" s="5">
        <v>1225.76</v>
      </c>
      <c r="F379" s="128">
        <v>10</v>
      </c>
      <c r="G379" s="128">
        <f t="shared" ref="G379:G398" si="49">F379*E379</f>
        <v>12257.6</v>
      </c>
      <c r="H379" s="128"/>
      <c r="I379" s="128"/>
      <c r="J379" s="128"/>
      <c r="K379" s="128"/>
      <c r="L379" s="128"/>
      <c r="M379" s="128"/>
      <c r="N379" s="128"/>
      <c r="O379" s="128"/>
      <c r="P379" s="128"/>
    </row>
    <row r="380" spans="1:16">
      <c r="A380" s="127">
        <v>25</v>
      </c>
      <c r="B380" s="128" t="s">
        <v>53</v>
      </c>
      <c r="C380" s="185" t="s">
        <v>54</v>
      </c>
      <c r="D380" s="128" t="s">
        <v>25</v>
      </c>
      <c r="E380" s="5">
        <v>794.5</v>
      </c>
      <c r="F380" s="128">
        <v>7</v>
      </c>
      <c r="G380" s="128">
        <f t="shared" si="49"/>
        <v>5561.5</v>
      </c>
      <c r="H380" s="128"/>
      <c r="I380" s="128"/>
      <c r="J380" s="128"/>
      <c r="K380" s="128"/>
      <c r="L380" s="128"/>
      <c r="M380" s="128"/>
      <c r="N380" s="128"/>
      <c r="O380" s="128"/>
      <c r="P380" s="128"/>
    </row>
    <row r="381" spans="1:16">
      <c r="A381" s="127">
        <v>26</v>
      </c>
      <c r="B381" s="128" t="s">
        <v>55</v>
      </c>
      <c r="C381" s="1" t="s">
        <v>56</v>
      </c>
      <c r="D381" s="125" t="s">
        <v>25</v>
      </c>
      <c r="E381" s="5">
        <v>113.5</v>
      </c>
      <c r="F381" s="125">
        <v>4</v>
      </c>
      <c r="G381" s="128">
        <f t="shared" si="49"/>
        <v>454</v>
      </c>
      <c r="H381" s="125"/>
      <c r="I381" s="125"/>
      <c r="J381" s="125"/>
      <c r="K381" s="125"/>
      <c r="L381" s="125"/>
      <c r="M381" s="125"/>
      <c r="N381" s="125"/>
      <c r="O381" s="125"/>
      <c r="P381" s="125"/>
    </row>
    <row r="382" spans="1:16">
      <c r="A382" s="127">
        <v>27</v>
      </c>
      <c r="B382" s="128" t="s">
        <v>57</v>
      </c>
      <c r="C382" s="1" t="s">
        <v>58</v>
      </c>
      <c r="D382" s="128" t="s">
        <v>25</v>
      </c>
      <c r="E382" s="5">
        <v>1702.56</v>
      </c>
      <c r="F382" s="128">
        <v>3</v>
      </c>
      <c r="G382" s="128">
        <f t="shared" si="49"/>
        <v>5107.68</v>
      </c>
      <c r="H382" s="128"/>
      <c r="I382" s="128"/>
      <c r="J382" s="128"/>
      <c r="K382" s="128"/>
      <c r="L382" s="128"/>
      <c r="M382" s="128"/>
      <c r="N382" s="128"/>
      <c r="O382" s="128"/>
      <c r="P382" s="125"/>
    </row>
    <row r="383" spans="1:16" ht="25.5">
      <c r="A383" s="127">
        <v>28</v>
      </c>
      <c r="B383" s="128" t="s">
        <v>59</v>
      </c>
      <c r="C383" s="1" t="s">
        <v>60</v>
      </c>
      <c r="D383" s="128" t="s">
        <v>25</v>
      </c>
      <c r="E383" s="5">
        <v>15379</v>
      </c>
      <c r="F383" s="125">
        <v>2</v>
      </c>
      <c r="G383" s="128">
        <f t="shared" si="49"/>
        <v>30758</v>
      </c>
      <c r="H383" s="125"/>
      <c r="I383" s="128"/>
      <c r="J383" s="128"/>
      <c r="K383" s="125"/>
      <c r="L383" s="125"/>
      <c r="M383" s="125"/>
      <c r="N383" s="125"/>
      <c r="O383" s="125"/>
      <c r="P383" s="128"/>
    </row>
    <row r="384" spans="1:16">
      <c r="A384" s="127">
        <v>29</v>
      </c>
      <c r="B384" s="128"/>
      <c r="C384" s="1" t="s">
        <v>61</v>
      </c>
      <c r="D384" s="128" t="s">
        <v>25</v>
      </c>
      <c r="E384" s="5">
        <v>1370</v>
      </c>
      <c r="F384" s="128">
        <v>2</v>
      </c>
      <c r="G384" s="128">
        <f t="shared" si="49"/>
        <v>2740</v>
      </c>
      <c r="H384" s="128"/>
      <c r="I384" s="128"/>
      <c r="J384" s="128"/>
      <c r="K384" s="128"/>
      <c r="L384" s="128"/>
      <c r="M384" s="128"/>
      <c r="N384" s="128"/>
      <c r="O384" s="128"/>
      <c r="P384" s="128"/>
    </row>
    <row r="385" spans="1:16" ht="25.5">
      <c r="A385" s="127">
        <v>30</v>
      </c>
      <c r="B385" s="186" t="s">
        <v>62</v>
      </c>
      <c r="C385" s="1" t="s">
        <v>63</v>
      </c>
      <c r="D385" s="128" t="s">
        <v>25</v>
      </c>
      <c r="E385" s="5">
        <v>19558.5</v>
      </c>
      <c r="F385" s="125">
        <v>1</v>
      </c>
      <c r="G385" s="128">
        <f t="shared" si="49"/>
        <v>19558.5</v>
      </c>
      <c r="H385" s="128"/>
      <c r="I385" s="128"/>
      <c r="J385" s="125"/>
      <c r="K385" s="128"/>
      <c r="L385" s="128"/>
      <c r="M385" s="128"/>
      <c r="N385" s="128"/>
      <c r="O385" s="128"/>
      <c r="P385" s="128"/>
    </row>
    <row r="386" spans="1:16">
      <c r="A386" s="127">
        <v>31</v>
      </c>
      <c r="B386" s="128" t="s">
        <v>64</v>
      </c>
      <c r="C386" s="185" t="s">
        <v>65</v>
      </c>
      <c r="D386" s="128" t="s">
        <v>25</v>
      </c>
      <c r="E386" s="5">
        <v>33804.5</v>
      </c>
      <c r="F386" s="125">
        <v>4</v>
      </c>
      <c r="G386" s="128">
        <f t="shared" si="49"/>
        <v>135218</v>
      </c>
      <c r="H386" s="128"/>
      <c r="I386" s="128"/>
      <c r="J386" s="128"/>
      <c r="K386" s="128"/>
      <c r="L386" s="128"/>
      <c r="M386" s="128"/>
      <c r="N386" s="128"/>
      <c r="O386" s="128"/>
      <c r="P386" s="125"/>
    </row>
    <row r="387" spans="1:16">
      <c r="A387" s="127">
        <v>32</v>
      </c>
      <c r="B387" s="128" t="s">
        <v>66</v>
      </c>
      <c r="C387" s="1" t="s">
        <v>67</v>
      </c>
      <c r="D387" s="128" t="s">
        <v>68</v>
      </c>
      <c r="E387" s="5">
        <v>231480</v>
      </c>
      <c r="F387" s="125">
        <v>0.5</v>
      </c>
      <c r="G387" s="128">
        <f t="shared" si="49"/>
        <v>115740</v>
      </c>
      <c r="H387" s="125"/>
      <c r="I387" s="128"/>
      <c r="J387" s="128"/>
      <c r="K387" s="125"/>
      <c r="L387" s="125"/>
      <c r="M387" s="125"/>
      <c r="N387" s="125"/>
      <c r="O387" s="125"/>
      <c r="P387" s="125"/>
    </row>
    <row r="388" spans="1:16">
      <c r="A388" s="127">
        <v>33</v>
      </c>
      <c r="B388" s="128" t="s">
        <v>69</v>
      </c>
      <c r="C388" s="1" t="s">
        <v>70</v>
      </c>
      <c r="D388" s="128" t="s">
        <v>25</v>
      </c>
      <c r="E388" s="5">
        <v>120</v>
      </c>
      <c r="F388" s="125">
        <v>70</v>
      </c>
      <c r="G388" s="128">
        <f t="shared" si="49"/>
        <v>8400</v>
      </c>
      <c r="H388" s="125"/>
      <c r="I388" s="128"/>
      <c r="J388" s="128"/>
      <c r="K388" s="125"/>
      <c r="L388" s="125"/>
      <c r="M388" s="125"/>
      <c r="N388" s="125"/>
      <c r="O388" s="125"/>
      <c r="P388" s="125"/>
    </row>
    <row r="389" spans="1:16">
      <c r="A389" s="127">
        <v>34</v>
      </c>
      <c r="B389" s="128" t="s">
        <v>71</v>
      </c>
      <c r="C389" s="1" t="s">
        <v>72</v>
      </c>
      <c r="D389" s="128" t="s">
        <v>25</v>
      </c>
      <c r="E389" s="5">
        <v>38940</v>
      </c>
      <c r="F389" s="128">
        <v>2</v>
      </c>
      <c r="G389" s="128">
        <f t="shared" si="49"/>
        <v>77880</v>
      </c>
      <c r="H389" s="125"/>
      <c r="I389" s="128"/>
      <c r="J389" s="128"/>
      <c r="K389" s="125"/>
      <c r="L389" s="125"/>
      <c r="M389" s="125"/>
      <c r="N389" s="125"/>
      <c r="O389" s="125"/>
      <c r="P389" s="125"/>
    </row>
    <row r="390" spans="1:16" ht="25.5">
      <c r="A390" s="127">
        <v>35</v>
      </c>
      <c r="B390" s="128"/>
      <c r="C390" s="4" t="s">
        <v>73</v>
      </c>
      <c r="D390" s="128" t="s">
        <v>74</v>
      </c>
      <c r="E390" s="5">
        <v>89707</v>
      </c>
      <c r="F390" s="128">
        <v>0.86</v>
      </c>
      <c r="G390" s="128">
        <f t="shared" si="49"/>
        <v>77148.02</v>
      </c>
      <c r="H390" s="125"/>
      <c r="I390" s="128"/>
      <c r="J390" s="128"/>
      <c r="K390" s="125"/>
      <c r="L390" s="125"/>
      <c r="M390" s="125"/>
      <c r="N390" s="125"/>
      <c r="O390" s="125"/>
      <c r="P390" s="128"/>
    </row>
    <row r="391" spans="1:16" ht="25.5">
      <c r="A391" s="127">
        <v>36</v>
      </c>
      <c r="B391" s="128"/>
      <c r="C391" s="4" t="s">
        <v>75</v>
      </c>
      <c r="D391" s="128" t="s">
        <v>74</v>
      </c>
      <c r="E391" s="5">
        <v>89707</v>
      </c>
      <c r="F391" s="128">
        <v>1.64</v>
      </c>
      <c r="G391" s="128">
        <f t="shared" si="49"/>
        <v>147119.47999999998</v>
      </c>
      <c r="H391" s="125"/>
      <c r="I391" s="128"/>
      <c r="J391" s="128"/>
      <c r="K391" s="125"/>
      <c r="L391" s="125"/>
      <c r="M391" s="125"/>
      <c r="N391" s="125"/>
      <c r="O391" s="125"/>
      <c r="P391" s="128"/>
    </row>
    <row r="392" spans="1:16">
      <c r="A392" s="127">
        <v>37</v>
      </c>
      <c r="B392" s="128"/>
      <c r="C392" s="6" t="s">
        <v>76</v>
      </c>
      <c r="D392" s="128" t="s">
        <v>74</v>
      </c>
      <c r="E392" s="5">
        <v>112100</v>
      </c>
      <c r="F392" s="128">
        <f>9.421-0.683</f>
        <v>8.7379999999999995</v>
      </c>
      <c r="G392" s="128">
        <f t="shared" si="49"/>
        <v>979529.79999999993</v>
      </c>
      <c r="H392" s="128"/>
      <c r="I392" s="128"/>
      <c r="J392" s="128"/>
      <c r="K392" s="128"/>
      <c r="L392" s="128"/>
      <c r="M392" s="128"/>
      <c r="N392" s="128"/>
      <c r="O392" s="128"/>
      <c r="P392" s="128"/>
    </row>
    <row r="393" spans="1:16">
      <c r="A393" s="127">
        <v>38</v>
      </c>
      <c r="B393" s="128"/>
      <c r="C393" s="6" t="s">
        <v>77</v>
      </c>
      <c r="D393" s="128" t="s">
        <v>78</v>
      </c>
      <c r="E393" s="5">
        <v>60</v>
      </c>
      <c r="F393" s="128">
        <v>570</v>
      </c>
      <c r="G393" s="128">
        <f t="shared" si="49"/>
        <v>34200</v>
      </c>
      <c r="H393" s="128"/>
      <c r="I393" s="128"/>
      <c r="J393" s="128"/>
      <c r="K393" s="128"/>
      <c r="L393" s="128"/>
      <c r="M393" s="128"/>
      <c r="N393" s="128"/>
      <c r="O393" s="128"/>
      <c r="P393" s="125"/>
    </row>
    <row r="394" spans="1:16">
      <c r="A394" s="127">
        <v>39</v>
      </c>
      <c r="B394" s="128" t="s">
        <v>79</v>
      </c>
      <c r="C394" s="6" t="s">
        <v>80</v>
      </c>
      <c r="D394" s="128" t="s">
        <v>25</v>
      </c>
      <c r="E394" s="5">
        <v>1654.2260000000001</v>
      </c>
      <c r="F394" s="128">
        <v>327</v>
      </c>
      <c r="G394" s="7">
        <f t="shared" si="49"/>
        <v>540931.902</v>
      </c>
      <c r="H394" s="16"/>
      <c r="I394" s="128"/>
      <c r="J394" s="16"/>
      <c r="K394" s="16"/>
      <c r="L394" s="16"/>
      <c r="M394" s="128"/>
      <c r="N394" s="128"/>
      <c r="O394" s="16"/>
      <c r="P394" s="125"/>
    </row>
    <row r="395" spans="1:16" ht="25.5">
      <c r="A395" s="127">
        <v>40</v>
      </c>
      <c r="B395" s="128" t="s">
        <v>81</v>
      </c>
      <c r="C395" s="4" t="s">
        <v>82</v>
      </c>
      <c r="D395" s="128" t="s">
        <v>25</v>
      </c>
      <c r="E395" s="172">
        <v>20237</v>
      </c>
      <c r="F395" s="128">
        <v>1</v>
      </c>
      <c r="G395" s="128">
        <f t="shared" si="49"/>
        <v>20237</v>
      </c>
      <c r="H395" s="16"/>
      <c r="I395" s="125"/>
      <c r="J395" s="16"/>
      <c r="K395" s="16"/>
      <c r="L395" s="16"/>
      <c r="M395" s="128"/>
      <c r="N395" s="128"/>
      <c r="O395" s="16"/>
      <c r="P395" s="125"/>
    </row>
    <row r="396" spans="1:16">
      <c r="A396" s="127">
        <v>41</v>
      </c>
      <c r="B396" s="128"/>
      <c r="C396" s="6" t="s">
        <v>83</v>
      </c>
      <c r="D396" s="125" t="s">
        <v>74</v>
      </c>
      <c r="E396" s="172">
        <v>50000</v>
      </c>
      <c r="F396" s="128">
        <v>3.4</v>
      </c>
      <c r="G396" s="128">
        <f t="shared" si="49"/>
        <v>170000</v>
      </c>
      <c r="H396" s="16"/>
      <c r="I396" s="125"/>
      <c r="J396" s="16"/>
      <c r="K396" s="16"/>
      <c r="L396" s="16"/>
      <c r="M396" s="128"/>
      <c r="N396" s="128"/>
      <c r="O396" s="16"/>
      <c r="P396" s="125"/>
    </row>
    <row r="397" spans="1:16">
      <c r="A397" s="127">
        <v>42</v>
      </c>
      <c r="B397" s="128" t="s">
        <v>84</v>
      </c>
      <c r="C397" s="18" t="s">
        <v>85</v>
      </c>
      <c r="D397" s="13" t="s">
        <v>86</v>
      </c>
      <c r="E397" s="172">
        <v>1121</v>
      </c>
      <c r="F397" s="128">
        <f>30-12</f>
        <v>18</v>
      </c>
      <c r="G397" s="128">
        <f t="shared" si="49"/>
        <v>20178</v>
      </c>
      <c r="H397" s="16"/>
      <c r="I397" s="125"/>
      <c r="J397" s="16"/>
      <c r="K397" s="16"/>
      <c r="L397" s="16"/>
      <c r="M397" s="128"/>
      <c r="N397" s="128"/>
      <c r="O397" s="16"/>
      <c r="P397" s="128"/>
    </row>
    <row r="398" spans="1:16" ht="25.5">
      <c r="A398" s="127">
        <v>43</v>
      </c>
      <c r="B398" s="128" t="s">
        <v>87</v>
      </c>
      <c r="C398" s="4" t="s">
        <v>88</v>
      </c>
      <c r="D398" s="128" t="s">
        <v>25</v>
      </c>
      <c r="E398" s="172">
        <v>8496</v>
      </c>
      <c r="F398" s="128">
        <v>2</v>
      </c>
      <c r="G398" s="128">
        <f t="shared" si="49"/>
        <v>16992</v>
      </c>
      <c r="H398" s="16"/>
      <c r="I398" s="125"/>
      <c r="J398" s="16"/>
      <c r="K398" s="16"/>
      <c r="L398" s="16"/>
      <c r="M398" s="128"/>
      <c r="N398" s="128"/>
      <c r="O398" s="16"/>
      <c r="P398" s="128"/>
    </row>
    <row r="399" spans="1:16">
      <c r="A399" s="127">
        <v>44</v>
      </c>
      <c r="B399" s="128" t="s">
        <v>89</v>
      </c>
      <c r="C399" s="185" t="s">
        <v>90</v>
      </c>
      <c r="D399" s="128" t="s">
        <v>25</v>
      </c>
      <c r="E399" s="5">
        <v>365389.5</v>
      </c>
      <c r="F399" s="128"/>
      <c r="G399" s="125"/>
      <c r="H399" s="125"/>
      <c r="I399" s="128"/>
      <c r="J399" s="128">
        <v>2</v>
      </c>
      <c r="K399" s="128">
        <f>J399*E399</f>
        <v>730779</v>
      </c>
      <c r="L399" s="128"/>
      <c r="M399" s="128"/>
      <c r="N399" s="128"/>
      <c r="O399" s="128"/>
      <c r="P399" s="128"/>
    </row>
    <row r="400" spans="1:16">
      <c r="A400" s="127">
        <v>45</v>
      </c>
      <c r="B400" s="128" t="s">
        <v>91</v>
      </c>
      <c r="C400" s="185" t="s">
        <v>92</v>
      </c>
      <c r="D400" s="128" t="s">
        <v>25</v>
      </c>
      <c r="E400" s="5">
        <v>370968.79</v>
      </c>
      <c r="F400" s="128"/>
      <c r="G400" s="125"/>
      <c r="H400" s="125"/>
      <c r="I400" s="128"/>
      <c r="J400" s="128">
        <v>21</v>
      </c>
      <c r="K400" s="128">
        <f>J400*E400</f>
        <v>7790344.5899999999</v>
      </c>
      <c r="L400" s="128"/>
      <c r="M400" s="128"/>
      <c r="N400" s="128"/>
      <c r="O400" s="128"/>
      <c r="P400" s="128"/>
    </row>
    <row r="401" spans="1:16">
      <c r="A401" s="127">
        <v>46</v>
      </c>
      <c r="B401" s="13" t="s">
        <v>93</v>
      </c>
      <c r="C401" s="185" t="s">
        <v>94</v>
      </c>
      <c r="D401" s="128" t="s">
        <v>25</v>
      </c>
      <c r="E401" s="5">
        <v>202698.48</v>
      </c>
      <c r="F401" s="128"/>
      <c r="G401" s="125"/>
      <c r="H401" s="125"/>
      <c r="I401" s="128"/>
      <c r="J401" s="128">
        <v>4</v>
      </c>
      <c r="K401" s="128">
        <f>J401*E401</f>
        <v>810793.92</v>
      </c>
      <c r="L401" s="128"/>
      <c r="M401" s="128"/>
      <c r="N401" s="128"/>
      <c r="O401" s="128"/>
      <c r="P401" s="128"/>
    </row>
    <row r="402" spans="1:16">
      <c r="A402" s="127">
        <v>47</v>
      </c>
      <c r="B402" s="13"/>
      <c r="C402" s="6" t="s">
        <v>95</v>
      </c>
      <c r="D402" s="128" t="s">
        <v>25</v>
      </c>
      <c r="E402" s="5">
        <v>14750</v>
      </c>
      <c r="F402" s="128">
        <v>26</v>
      </c>
      <c r="G402" s="128">
        <f t="shared" ref="G402:G418" si="50">F402*E402</f>
        <v>383500</v>
      </c>
      <c r="H402" s="125"/>
      <c r="I402" s="128"/>
      <c r="J402" s="128"/>
      <c r="K402" s="128"/>
      <c r="L402" s="128"/>
      <c r="M402" s="128"/>
      <c r="N402" s="128"/>
      <c r="O402" s="128"/>
      <c r="P402" s="128"/>
    </row>
    <row r="403" spans="1:16" ht="25.5">
      <c r="A403" s="127">
        <v>48</v>
      </c>
      <c r="B403" s="13"/>
      <c r="C403" s="1" t="s">
        <v>96</v>
      </c>
      <c r="D403" s="128" t="s">
        <v>25</v>
      </c>
      <c r="E403" s="128">
        <v>5310</v>
      </c>
      <c r="F403" s="128">
        <v>12</v>
      </c>
      <c r="G403" s="128">
        <f t="shared" si="50"/>
        <v>63720</v>
      </c>
      <c r="H403" s="125"/>
      <c r="I403" s="128"/>
      <c r="J403" s="128"/>
      <c r="K403" s="128"/>
      <c r="L403" s="128"/>
      <c r="M403" s="128"/>
      <c r="N403" s="128"/>
      <c r="O403" s="128"/>
      <c r="P403" s="128"/>
    </row>
    <row r="404" spans="1:16" ht="25.5">
      <c r="A404" s="127">
        <v>49</v>
      </c>
      <c r="B404" s="13"/>
      <c r="C404" s="1" t="s">
        <v>97</v>
      </c>
      <c r="D404" s="128" t="s">
        <v>25</v>
      </c>
      <c r="E404" s="128">
        <v>4956</v>
      </c>
      <c r="F404" s="128">
        <v>2</v>
      </c>
      <c r="G404" s="128">
        <f t="shared" si="50"/>
        <v>9912</v>
      </c>
      <c r="H404" s="125"/>
      <c r="I404" s="128"/>
      <c r="J404" s="128"/>
      <c r="K404" s="128"/>
      <c r="L404" s="128"/>
      <c r="M404" s="128"/>
      <c r="N404" s="128"/>
      <c r="O404" s="128"/>
      <c r="P404" s="128"/>
    </row>
    <row r="405" spans="1:16">
      <c r="A405" s="127">
        <v>50</v>
      </c>
      <c r="B405" s="13"/>
      <c r="C405" s="9" t="s">
        <v>98</v>
      </c>
      <c r="D405" s="128" t="s">
        <v>28</v>
      </c>
      <c r="E405" s="128">
        <v>585.28</v>
      </c>
      <c r="F405" s="128">
        <v>30</v>
      </c>
      <c r="G405" s="128">
        <f t="shared" si="50"/>
        <v>17558.399999999998</v>
      </c>
      <c r="H405" s="128"/>
      <c r="I405" s="128"/>
      <c r="J405" s="128"/>
      <c r="K405" s="128"/>
      <c r="L405" s="128"/>
      <c r="M405" s="128"/>
      <c r="N405" s="128"/>
      <c r="O405" s="128"/>
      <c r="P405" s="128"/>
    </row>
    <row r="406" spans="1:16">
      <c r="A406" s="127">
        <v>51</v>
      </c>
      <c r="B406" s="13"/>
      <c r="C406" s="6" t="s">
        <v>99</v>
      </c>
      <c r="D406" s="128" t="s">
        <v>25</v>
      </c>
      <c r="E406" s="128">
        <f>(89560*18/100)+89560</f>
        <v>105680.8</v>
      </c>
      <c r="F406" s="128">
        <v>8</v>
      </c>
      <c r="G406" s="128">
        <f t="shared" si="50"/>
        <v>845446.4</v>
      </c>
      <c r="H406" s="128"/>
      <c r="I406" s="128"/>
      <c r="J406" s="128"/>
      <c r="K406" s="128"/>
      <c r="L406" s="128"/>
      <c r="M406" s="128"/>
      <c r="N406" s="128"/>
      <c r="O406" s="128"/>
      <c r="P406" s="128"/>
    </row>
    <row r="407" spans="1:16">
      <c r="A407" s="127">
        <v>52</v>
      </c>
      <c r="B407" s="13"/>
      <c r="C407" s="1" t="s">
        <v>100</v>
      </c>
      <c r="D407" s="128" t="s">
        <v>25</v>
      </c>
      <c r="E407" s="128">
        <v>510</v>
      </c>
      <c r="F407" s="128">
        <v>4</v>
      </c>
      <c r="G407" s="128">
        <f t="shared" si="50"/>
        <v>2040</v>
      </c>
      <c r="H407" s="128"/>
      <c r="I407" s="128"/>
      <c r="J407" s="128"/>
      <c r="K407" s="128"/>
      <c r="L407" s="128"/>
      <c r="M407" s="128"/>
      <c r="N407" s="128"/>
      <c r="O407" s="128"/>
      <c r="P407" s="128"/>
    </row>
    <row r="408" spans="1:16">
      <c r="A408" s="127">
        <v>53</v>
      </c>
      <c r="B408" s="13"/>
      <c r="C408" s="1" t="s">
        <v>101</v>
      </c>
      <c r="D408" s="128" t="s">
        <v>25</v>
      </c>
      <c r="E408" s="128">
        <v>520</v>
      </c>
      <c r="F408" s="128">
        <v>4</v>
      </c>
      <c r="G408" s="128">
        <f t="shared" si="50"/>
        <v>2080</v>
      </c>
      <c r="H408" s="128"/>
      <c r="I408" s="128"/>
      <c r="J408" s="128"/>
      <c r="K408" s="128"/>
      <c r="L408" s="128"/>
      <c r="M408" s="128"/>
      <c r="N408" s="128"/>
      <c r="O408" s="128"/>
      <c r="P408" s="128"/>
    </row>
    <row r="409" spans="1:16">
      <c r="A409" s="127">
        <v>54</v>
      </c>
      <c r="B409" s="13"/>
      <c r="C409" s="1" t="s">
        <v>102</v>
      </c>
      <c r="D409" s="128" t="s">
        <v>25</v>
      </c>
      <c r="E409" s="128">
        <v>510</v>
      </c>
      <c r="F409" s="128">
        <v>4</v>
      </c>
      <c r="G409" s="128">
        <f t="shared" si="50"/>
        <v>2040</v>
      </c>
      <c r="H409" s="128"/>
      <c r="I409" s="128"/>
      <c r="J409" s="128"/>
      <c r="K409" s="128"/>
      <c r="L409" s="128"/>
      <c r="M409" s="128"/>
      <c r="N409" s="128"/>
      <c r="O409" s="128"/>
      <c r="P409" s="128"/>
    </row>
    <row r="410" spans="1:16">
      <c r="A410" s="127">
        <v>55</v>
      </c>
      <c r="B410" s="13"/>
      <c r="C410" s="1" t="s">
        <v>103</v>
      </c>
      <c r="D410" s="128" t="s">
        <v>68</v>
      </c>
      <c r="E410" s="128">
        <v>139240</v>
      </c>
      <c r="F410" s="128">
        <v>2</v>
      </c>
      <c r="G410" s="128">
        <f t="shared" si="50"/>
        <v>278480</v>
      </c>
      <c r="H410" s="128"/>
      <c r="I410" s="128"/>
      <c r="J410" s="128"/>
      <c r="K410" s="128"/>
      <c r="L410" s="128"/>
      <c r="M410" s="128"/>
      <c r="N410" s="128"/>
      <c r="O410" s="128"/>
      <c r="P410" s="128"/>
    </row>
    <row r="411" spans="1:16">
      <c r="A411" s="127">
        <v>56</v>
      </c>
      <c r="B411" s="13"/>
      <c r="C411" s="1" t="s">
        <v>104</v>
      </c>
      <c r="D411" s="128" t="s">
        <v>68</v>
      </c>
      <c r="E411" s="128">
        <v>224200</v>
      </c>
      <c r="F411" s="128">
        <v>1.5</v>
      </c>
      <c r="G411" s="128">
        <f t="shared" si="50"/>
        <v>336300</v>
      </c>
      <c r="H411" s="128"/>
      <c r="I411" s="128"/>
      <c r="J411" s="128"/>
      <c r="K411" s="128"/>
      <c r="L411" s="128"/>
      <c r="M411" s="128"/>
      <c r="N411" s="128"/>
      <c r="O411" s="128"/>
      <c r="P411" s="128"/>
    </row>
    <row r="412" spans="1:16">
      <c r="A412" s="127">
        <v>57</v>
      </c>
      <c r="B412" s="13"/>
      <c r="C412" s="1" t="s">
        <v>105</v>
      </c>
      <c r="D412" s="128" t="s">
        <v>68</v>
      </c>
      <c r="E412" s="128">
        <v>316240</v>
      </c>
      <c r="F412" s="128">
        <v>1.75</v>
      </c>
      <c r="G412" s="128">
        <f t="shared" si="50"/>
        <v>553420</v>
      </c>
      <c r="H412" s="128"/>
      <c r="I412" s="128"/>
      <c r="J412" s="128"/>
      <c r="K412" s="128"/>
      <c r="L412" s="128"/>
      <c r="M412" s="128"/>
      <c r="N412" s="128"/>
      <c r="O412" s="128"/>
      <c r="P412" s="128"/>
    </row>
    <row r="413" spans="1:16">
      <c r="A413" s="127">
        <v>58</v>
      </c>
      <c r="B413" s="13"/>
      <c r="C413" s="1" t="s">
        <v>106</v>
      </c>
      <c r="D413" s="128" t="s">
        <v>68</v>
      </c>
      <c r="E413" s="128">
        <v>483800</v>
      </c>
      <c r="F413" s="128">
        <v>1</v>
      </c>
      <c r="G413" s="128">
        <f t="shared" si="50"/>
        <v>483800</v>
      </c>
      <c r="H413" s="128"/>
      <c r="I413" s="128"/>
      <c r="J413" s="128"/>
      <c r="K413" s="128"/>
      <c r="L413" s="128"/>
      <c r="M413" s="128"/>
      <c r="N413" s="128"/>
      <c r="O413" s="128"/>
      <c r="P413" s="128"/>
    </row>
    <row r="414" spans="1:16">
      <c r="A414" s="127">
        <v>59</v>
      </c>
      <c r="B414" s="13"/>
      <c r="C414" s="1" t="s">
        <v>107</v>
      </c>
      <c r="D414" s="128" t="s">
        <v>25</v>
      </c>
      <c r="E414" s="128">
        <v>4082.8</v>
      </c>
      <c r="F414" s="128">
        <v>8</v>
      </c>
      <c r="G414" s="128">
        <f t="shared" si="50"/>
        <v>32662.400000000001</v>
      </c>
      <c r="H414" s="128"/>
      <c r="I414" s="128"/>
      <c r="J414" s="128"/>
      <c r="K414" s="128"/>
      <c r="L414" s="128"/>
      <c r="M414" s="128"/>
      <c r="N414" s="128"/>
      <c r="O414" s="128"/>
      <c r="P414" s="128"/>
    </row>
    <row r="415" spans="1:16">
      <c r="A415" s="127">
        <v>60</v>
      </c>
      <c r="B415" s="13"/>
      <c r="C415" s="1" t="s">
        <v>108</v>
      </c>
      <c r="D415" s="128" t="s">
        <v>25</v>
      </c>
      <c r="E415" s="128">
        <v>4277.5</v>
      </c>
      <c r="F415" s="128">
        <v>8</v>
      </c>
      <c r="G415" s="128">
        <f t="shared" si="50"/>
        <v>34220</v>
      </c>
      <c r="H415" s="128"/>
      <c r="I415" s="128"/>
      <c r="J415" s="128"/>
      <c r="K415" s="128"/>
      <c r="L415" s="128"/>
      <c r="M415" s="128"/>
      <c r="N415" s="128"/>
      <c r="O415" s="128"/>
      <c r="P415" s="128"/>
    </row>
    <row r="416" spans="1:16">
      <c r="A416" s="127">
        <v>61</v>
      </c>
      <c r="B416" s="13"/>
      <c r="C416" s="1" t="s">
        <v>109</v>
      </c>
      <c r="D416" s="128" t="s">
        <v>25</v>
      </c>
      <c r="E416" s="128">
        <v>1681.5</v>
      </c>
      <c r="F416" s="128">
        <v>14</v>
      </c>
      <c r="G416" s="128">
        <f t="shared" si="50"/>
        <v>23541</v>
      </c>
      <c r="H416" s="128"/>
      <c r="I416" s="128"/>
      <c r="J416" s="128"/>
      <c r="K416" s="128"/>
      <c r="L416" s="128"/>
      <c r="M416" s="128"/>
      <c r="N416" s="128"/>
      <c r="O416" s="128"/>
      <c r="P416" s="128"/>
    </row>
    <row r="417" spans="1:17">
      <c r="A417" s="127">
        <v>62</v>
      </c>
      <c r="B417" s="13"/>
      <c r="C417" s="1" t="s">
        <v>110</v>
      </c>
      <c r="D417" s="128" t="s">
        <v>25</v>
      </c>
      <c r="E417" s="128">
        <v>124444</v>
      </c>
      <c r="F417" s="128">
        <v>1</v>
      </c>
      <c r="G417" s="128">
        <f t="shared" si="50"/>
        <v>124444</v>
      </c>
      <c r="H417" s="128"/>
      <c r="I417" s="128"/>
      <c r="J417" s="128"/>
      <c r="K417" s="128"/>
      <c r="L417" s="128"/>
      <c r="M417" s="128"/>
      <c r="N417" s="128"/>
      <c r="O417" s="128"/>
      <c r="P417" s="128"/>
    </row>
    <row r="418" spans="1:17">
      <c r="A418" s="127">
        <v>63</v>
      </c>
      <c r="B418" s="13"/>
      <c r="C418" s="1" t="s">
        <v>111</v>
      </c>
      <c r="D418" s="128" t="s">
        <v>25</v>
      </c>
      <c r="E418" s="128">
        <v>97900</v>
      </c>
      <c r="F418" s="128">
        <v>1</v>
      </c>
      <c r="G418" s="128">
        <f t="shared" si="50"/>
        <v>97900</v>
      </c>
      <c r="H418" s="128"/>
      <c r="I418" s="128"/>
      <c r="J418" s="128"/>
      <c r="K418" s="128"/>
      <c r="L418" s="128"/>
      <c r="M418" s="128"/>
      <c r="N418" s="128"/>
      <c r="O418" s="128"/>
      <c r="P418" s="128"/>
    </row>
    <row r="419" spans="1:17">
      <c r="A419" s="341" t="s">
        <v>112</v>
      </c>
      <c r="B419" s="341"/>
      <c r="C419" s="341"/>
      <c r="D419" s="341"/>
      <c r="E419" s="5"/>
      <c r="F419" s="187">
        <f>SUM(F356:F418)</f>
        <v>1166.3879999999999</v>
      </c>
      <c r="G419" s="16"/>
      <c r="H419" s="188">
        <f>SUM(H356:H418)</f>
        <v>10</v>
      </c>
      <c r="I419" s="16"/>
      <c r="J419" s="188">
        <f>SUM(J356:J418)</f>
        <v>28</v>
      </c>
      <c r="K419" s="16"/>
      <c r="L419" s="188">
        <f>SUM(L356:L418)</f>
        <v>58</v>
      </c>
      <c r="M419" s="16"/>
      <c r="N419" s="188">
        <f>SUM(N356:N418)</f>
        <v>142</v>
      </c>
      <c r="O419" s="16"/>
      <c r="P419" s="12">
        <f>N419+L419+J419+H419+F419</f>
        <v>1404.3879999999999</v>
      </c>
    </row>
    <row r="420" spans="1:17">
      <c r="A420" s="341" t="s">
        <v>113</v>
      </c>
      <c r="B420" s="341"/>
      <c r="C420" s="341"/>
      <c r="D420" s="341"/>
      <c r="E420" s="5"/>
      <c r="F420" s="17"/>
      <c r="G420" s="17">
        <f>SUM(G356:G419)</f>
        <v>5711075.682</v>
      </c>
      <c r="H420" s="17"/>
      <c r="I420" s="17">
        <f>SUM(I356:I419)</f>
        <v>43000</v>
      </c>
      <c r="J420" s="17"/>
      <c r="K420" s="17">
        <f>SUM(K356:K419)</f>
        <v>9817130.0099999998</v>
      </c>
      <c r="L420" s="17"/>
      <c r="M420" s="17">
        <f>SUM(M356:M419)</f>
        <v>98200</v>
      </c>
      <c r="N420" s="17"/>
      <c r="O420" s="17">
        <f>SUM(O356:O419)</f>
        <v>33720</v>
      </c>
      <c r="P420" s="189">
        <f>G420+I420+K420+M420+O420</f>
        <v>15703125.692</v>
      </c>
    </row>
    <row r="421" spans="1:17">
      <c r="A421" s="138"/>
      <c r="B421" s="138"/>
      <c r="C421" s="138"/>
      <c r="D421" s="138"/>
      <c r="E421" s="190"/>
      <c r="F421" s="138"/>
      <c r="G421" s="138"/>
      <c r="H421" s="138"/>
      <c r="I421" s="138"/>
      <c r="J421" s="138"/>
      <c r="K421" s="138"/>
      <c r="L421" s="138"/>
      <c r="M421" s="138"/>
      <c r="N421" s="138"/>
      <c r="O421" s="138"/>
      <c r="P421" s="138"/>
    </row>
    <row r="422" spans="1:17">
      <c r="A422" s="340" t="s">
        <v>114</v>
      </c>
      <c r="B422" s="340"/>
      <c r="C422" s="340"/>
      <c r="D422" s="340"/>
      <c r="E422" s="340"/>
      <c r="F422" s="340"/>
      <c r="G422" s="340"/>
      <c r="H422" s="340"/>
      <c r="I422" s="340"/>
      <c r="J422" s="340"/>
      <c r="K422" s="340"/>
      <c r="L422" s="340"/>
      <c r="M422" s="340"/>
      <c r="N422" s="340"/>
      <c r="O422" s="340"/>
      <c r="P422" s="340"/>
      <c r="Q422" s="96"/>
    </row>
    <row r="423" spans="1:17">
      <c r="A423" s="299" t="s">
        <v>938</v>
      </c>
      <c r="B423" s="299"/>
      <c r="C423" s="299"/>
      <c r="D423" s="299"/>
      <c r="E423" s="299"/>
      <c r="F423" s="299"/>
      <c r="G423" s="299"/>
      <c r="H423" s="129"/>
      <c r="I423" s="129"/>
      <c r="J423" s="96"/>
      <c r="K423" s="96"/>
      <c r="L423" s="96"/>
      <c r="M423" s="96"/>
      <c r="N423" s="96"/>
      <c r="O423" s="96"/>
      <c r="P423" s="96"/>
      <c r="Q423" s="96"/>
    </row>
    <row r="424" spans="1:17">
      <c r="A424" s="299" t="s">
        <v>939</v>
      </c>
      <c r="B424" s="299"/>
      <c r="C424" s="299"/>
      <c r="D424" s="299"/>
      <c r="E424" s="299"/>
      <c r="F424" s="299"/>
      <c r="G424" s="299"/>
      <c r="H424" s="129"/>
      <c r="I424" s="129"/>
      <c r="J424" s="96"/>
      <c r="K424" s="96"/>
      <c r="L424" s="96"/>
      <c r="M424" s="96"/>
      <c r="N424" s="96"/>
      <c r="O424" s="96"/>
      <c r="P424" s="96"/>
      <c r="Q424" s="96"/>
    </row>
    <row r="425" spans="1:17">
      <c r="A425" s="299" t="s">
        <v>940</v>
      </c>
      <c r="B425" s="299"/>
      <c r="C425" s="299"/>
      <c r="D425" s="299"/>
      <c r="E425" s="299"/>
      <c r="F425" s="299"/>
      <c r="G425" s="299"/>
      <c r="H425" s="129"/>
      <c r="I425" s="129"/>
      <c r="J425" s="96"/>
      <c r="K425" s="96"/>
      <c r="L425" s="96"/>
      <c r="M425" s="96"/>
      <c r="N425" s="96"/>
      <c r="O425" s="96"/>
      <c r="P425" s="96"/>
      <c r="Q425" s="96"/>
    </row>
    <row r="426" spans="1:17">
      <c r="A426" s="320" t="s">
        <v>941</v>
      </c>
      <c r="B426" s="320"/>
      <c r="C426" s="320"/>
      <c r="D426" s="320"/>
      <c r="E426" s="320"/>
      <c r="F426" s="320"/>
      <c r="G426" s="320"/>
      <c r="H426" s="97"/>
      <c r="I426" s="97"/>
      <c r="J426" s="96"/>
      <c r="K426" s="96"/>
      <c r="L426" s="96"/>
      <c r="M426" s="96"/>
      <c r="N426" s="96"/>
      <c r="O426" s="96"/>
      <c r="P426" s="96"/>
      <c r="Q426" s="96"/>
    </row>
    <row r="427" spans="1:17">
      <c r="A427" s="321" t="s">
        <v>115</v>
      </c>
      <c r="B427" s="321" t="s">
        <v>11</v>
      </c>
      <c r="C427" s="321" t="s">
        <v>12</v>
      </c>
      <c r="D427" s="321" t="s">
        <v>13</v>
      </c>
      <c r="E427" s="318" t="s">
        <v>116</v>
      </c>
      <c r="F427" s="337" t="s">
        <v>15</v>
      </c>
      <c r="G427" s="338"/>
      <c r="H427" s="337" t="s">
        <v>117</v>
      </c>
      <c r="I427" s="338"/>
      <c r="J427" s="337" t="s">
        <v>118</v>
      </c>
      <c r="K427" s="338"/>
      <c r="L427" s="337" t="s">
        <v>18</v>
      </c>
      <c r="M427" s="338"/>
      <c r="N427" s="337" t="s">
        <v>119</v>
      </c>
      <c r="O427" s="338"/>
      <c r="P427" s="321" t="s">
        <v>20</v>
      </c>
      <c r="Q427" s="318" t="s">
        <v>120</v>
      </c>
    </row>
    <row r="428" spans="1:17" ht="63.75">
      <c r="A428" s="322"/>
      <c r="B428" s="322"/>
      <c r="C428" s="322"/>
      <c r="D428" s="322"/>
      <c r="E428" s="319"/>
      <c r="F428" s="128" t="s">
        <v>121</v>
      </c>
      <c r="G428" s="125" t="s">
        <v>122</v>
      </c>
      <c r="H428" s="128" t="s">
        <v>121</v>
      </c>
      <c r="I428" s="125" t="s">
        <v>122</v>
      </c>
      <c r="J428" s="128" t="s">
        <v>121</v>
      </c>
      <c r="K428" s="125" t="s">
        <v>122</v>
      </c>
      <c r="L428" s="128" t="s">
        <v>121</v>
      </c>
      <c r="M428" s="125" t="s">
        <v>122</v>
      </c>
      <c r="N428" s="128" t="s">
        <v>121</v>
      </c>
      <c r="O428" s="125" t="s">
        <v>122</v>
      </c>
      <c r="P428" s="322"/>
      <c r="Q428" s="319"/>
    </row>
    <row r="429" spans="1:17">
      <c r="A429" s="128">
        <v>1</v>
      </c>
      <c r="B429" s="128"/>
      <c r="C429" s="6" t="s">
        <v>123</v>
      </c>
      <c r="D429" s="128" t="s">
        <v>124</v>
      </c>
      <c r="E429" s="8">
        <v>5</v>
      </c>
      <c r="F429" s="128"/>
      <c r="G429" s="125"/>
      <c r="H429" s="125"/>
      <c r="I429" s="125"/>
      <c r="J429" s="128"/>
      <c r="K429" s="125"/>
      <c r="L429" s="125"/>
      <c r="M429" s="70"/>
      <c r="N429" s="128">
        <v>800</v>
      </c>
      <c r="O429" s="70">
        <f t="shared" ref="O429:O434" si="51">N429*E429</f>
        <v>4000</v>
      </c>
      <c r="P429" s="128"/>
      <c r="Q429" s="128">
        <v>2018</v>
      </c>
    </row>
    <row r="430" spans="1:17">
      <c r="A430" s="128">
        <v>2</v>
      </c>
      <c r="B430" s="128"/>
      <c r="C430" s="6" t="s">
        <v>125</v>
      </c>
      <c r="D430" s="128" t="s">
        <v>25</v>
      </c>
      <c r="E430" s="8">
        <v>5000</v>
      </c>
      <c r="F430" s="128"/>
      <c r="G430" s="125"/>
      <c r="H430" s="125"/>
      <c r="I430" s="125"/>
      <c r="J430" s="128"/>
      <c r="K430" s="125"/>
      <c r="L430" s="125"/>
      <c r="M430" s="70"/>
      <c r="N430" s="128">
        <v>1</v>
      </c>
      <c r="O430" s="70">
        <f t="shared" si="51"/>
        <v>5000</v>
      </c>
      <c r="P430" s="125"/>
      <c r="Q430" s="128">
        <v>2018</v>
      </c>
    </row>
    <row r="431" spans="1:17">
      <c r="A431" s="128">
        <v>3</v>
      </c>
      <c r="B431" s="128"/>
      <c r="C431" s="6" t="s">
        <v>126</v>
      </c>
      <c r="D431" s="128" t="s">
        <v>28</v>
      </c>
      <c r="E431" s="8">
        <v>200</v>
      </c>
      <c r="F431" s="128"/>
      <c r="G431" s="125"/>
      <c r="H431" s="125"/>
      <c r="I431" s="125"/>
      <c r="J431" s="128"/>
      <c r="K431" s="125"/>
      <c r="L431" s="125"/>
      <c r="M431" s="70"/>
      <c r="N431" s="128">
        <v>5.4</v>
      </c>
      <c r="O431" s="70">
        <f t="shared" si="51"/>
        <v>1080</v>
      </c>
      <c r="P431" s="128"/>
      <c r="Q431" s="128">
        <v>2018</v>
      </c>
    </row>
    <row r="432" spans="1:17">
      <c r="A432" s="128">
        <v>4</v>
      </c>
      <c r="B432" s="128"/>
      <c r="C432" s="6" t="s">
        <v>127</v>
      </c>
      <c r="D432" s="128" t="s">
        <v>128</v>
      </c>
      <c r="E432" s="8">
        <v>20</v>
      </c>
      <c r="F432" s="128"/>
      <c r="G432" s="125"/>
      <c r="H432" s="125"/>
      <c r="I432" s="125"/>
      <c r="J432" s="128"/>
      <c r="K432" s="125"/>
      <c r="L432" s="125"/>
      <c r="M432" s="70"/>
      <c r="N432" s="128">
        <v>2</v>
      </c>
      <c r="O432" s="70">
        <f t="shared" si="51"/>
        <v>40</v>
      </c>
      <c r="P432" s="128"/>
      <c r="Q432" s="128">
        <v>2018</v>
      </c>
    </row>
    <row r="433" spans="1:17">
      <c r="A433" s="128">
        <v>5</v>
      </c>
      <c r="B433" s="128" t="s">
        <v>129</v>
      </c>
      <c r="C433" s="6" t="s">
        <v>130</v>
      </c>
      <c r="D433" s="128" t="s">
        <v>25</v>
      </c>
      <c r="E433" s="8">
        <v>50</v>
      </c>
      <c r="F433" s="128"/>
      <c r="G433" s="125"/>
      <c r="H433" s="125"/>
      <c r="I433" s="125"/>
      <c r="J433" s="128"/>
      <c r="K433" s="125"/>
      <c r="L433" s="125"/>
      <c r="M433" s="70"/>
      <c r="N433" s="128">
        <v>1</v>
      </c>
      <c r="O433" s="70">
        <f t="shared" si="51"/>
        <v>50</v>
      </c>
      <c r="P433" s="128"/>
      <c r="Q433" s="128">
        <v>2018</v>
      </c>
    </row>
    <row r="434" spans="1:17">
      <c r="A434" s="128">
        <v>6</v>
      </c>
      <c r="B434" s="128"/>
      <c r="C434" s="6" t="s">
        <v>131</v>
      </c>
      <c r="D434" s="128" t="s">
        <v>132</v>
      </c>
      <c r="E434" s="8">
        <v>10</v>
      </c>
      <c r="F434" s="128"/>
      <c r="G434" s="125"/>
      <c r="H434" s="125"/>
      <c r="I434" s="125"/>
      <c r="J434" s="128"/>
      <c r="K434" s="125"/>
      <c r="L434" s="125"/>
      <c r="M434" s="70"/>
      <c r="N434" s="128">
        <v>358</v>
      </c>
      <c r="O434" s="70">
        <f t="shared" si="51"/>
        <v>3580</v>
      </c>
      <c r="P434" s="128"/>
      <c r="Q434" s="125">
        <v>2020</v>
      </c>
    </row>
    <row r="435" spans="1:17">
      <c r="A435" s="128">
        <v>7</v>
      </c>
      <c r="B435" s="128"/>
      <c r="C435" s="6" t="s">
        <v>133</v>
      </c>
      <c r="D435" s="128" t="s">
        <v>25</v>
      </c>
      <c r="E435" s="8">
        <v>5000</v>
      </c>
      <c r="F435" s="128"/>
      <c r="G435" s="125"/>
      <c r="H435" s="125"/>
      <c r="I435" s="125"/>
      <c r="J435" s="128"/>
      <c r="K435" s="125"/>
      <c r="L435" s="125">
        <v>3</v>
      </c>
      <c r="M435" s="70">
        <f>L435*E435</f>
        <v>15000</v>
      </c>
      <c r="N435" s="128"/>
      <c r="O435" s="70"/>
      <c r="P435" s="128"/>
      <c r="Q435" s="128">
        <v>2020</v>
      </c>
    </row>
    <row r="436" spans="1:17">
      <c r="A436" s="128">
        <v>8</v>
      </c>
      <c r="B436" s="128" t="s">
        <v>134</v>
      </c>
      <c r="C436" s="6" t="s">
        <v>135</v>
      </c>
      <c r="D436" s="128" t="s">
        <v>25</v>
      </c>
      <c r="E436" s="8">
        <v>30000</v>
      </c>
      <c r="F436" s="128"/>
      <c r="G436" s="125"/>
      <c r="H436" s="125"/>
      <c r="I436" s="125"/>
      <c r="J436" s="128"/>
      <c r="K436" s="125"/>
      <c r="L436" s="125">
        <v>1</v>
      </c>
      <c r="M436" s="70">
        <f>L436*E436</f>
        <v>30000</v>
      </c>
      <c r="N436" s="128"/>
      <c r="O436" s="70"/>
      <c r="P436" s="128"/>
      <c r="Q436" s="128">
        <v>2020</v>
      </c>
    </row>
    <row r="437" spans="1:17">
      <c r="A437" s="128">
        <v>9</v>
      </c>
      <c r="B437" s="128" t="s">
        <v>136</v>
      </c>
      <c r="C437" s="6" t="s">
        <v>137</v>
      </c>
      <c r="D437" s="128" t="s">
        <v>25</v>
      </c>
      <c r="E437" s="8">
        <v>3000</v>
      </c>
      <c r="F437" s="72"/>
      <c r="G437" s="125"/>
      <c r="H437" s="126"/>
      <c r="I437" s="126"/>
      <c r="J437" s="72"/>
      <c r="K437" s="125"/>
      <c r="L437" s="126">
        <v>1</v>
      </c>
      <c r="M437" s="70">
        <f>L437*E437</f>
        <v>3000</v>
      </c>
      <c r="N437" s="72"/>
      <c r="O437" s="70"/>
      <c r="P437" s="128"/>
      <c r="Q437" s="128">
        <v>2020</v>
      </c>
    </row>
    <row r="438" spans="1:17">
      <c r="A438" s="128">
        <v>10</v>
      </c>
      <c r="B438" s="128"/>
      <c r="C438" s="9" t="s">
        <v>138</v>
      </c>
      <c r="D438" s="128" t="s">
        <v>139</v>
      </c>
      <c r="E438" s="8">
        <v>5000</v>
      </c>
      <c r="F438" s="128"/>
      <c r="G438" s="125"/>
      <c r="H438" s="125"/>
      <c r="I438" s="125"/>
      <c r="J438" s="128"/>
      <c r="K438" s="125"/>
      <c r="L438" s="125"/>
      <c r="M438" s="70"/>
      <c r="N438" s="128">
        <v>6</v>
      </c>
      <c r="O438" s="70">
        <f>N438*E438</f>
        <v>30000</v>
      </c>
      <c r="P438" s="128" t="s">
        <v>140</v>
      </c>
      <c r="Q438" s="128">
        <v>2020</v>
      </c>
    </row>
    <row r="439" spans="1:17">
      <c r="A439" s="128">
        <v>11</v>
      </c>
      <c r="B439" s="128" t="s">
        <v>136</v>
      </c>
      <c r="C439" s="6" t="s">
        <v>141</v>
      </c>
      <c r="D439" s="128" t="s">
        <v>139</v>
      </c>
      <c r="E439" s="8">
        <v>1000</v>
      </c>
      <c r="F439" s="128"/>
      <c r="G439" s="125"/>
      <c r="H439" s="125"/>
      <c r="I439" s="125"/>
      <c r="J439" s="128"/>
      <c r="K439" s="125"/>
      <c r="L439" s="125">
        <v>4</v>
      </c>
      <c r="M439" s="70">
        <f>L439*E439</f>
        <v>4000</v>
      </c>
      <c r="N439" s="128"/>
      <c r="O439" s="70"/>
      <c r="P439" s="128"/>
      <c r="Q439" s="128">
        <v>2020</v>
      </c>
    </row>
    <row r="440" spans="1:17" ht="25.5">
      <c r="A440" s="128">
        <v>12</v>
      </c>
      <c r="B440" s="128"/>
      <c r="C440" s="6" t="s">
        <v>142</v>
      </c>
      <c r="D440" s="128" t="s">
        <v>25</v>
      </c>
      <c r="E440" s="8">
        <v>500</v>
      </c>
      <c r="F440" s="128"/>
      <c r="G440" s="125"/>
      <c r="H440" s="125"/>
      <c r="I440" s="125"/>
      <c r="J440" s="128"/>
      <c r="K440" s="125"/>
      <c r="L440" s="125">
        <v>41</v>
      </c>
      <c r="M440" s="70">
        <f>L440*E440</f>
        <v>20500</v>
      </c>
      <c r="N440" s="128"/>
      <c r="O440" s="70"/>
      <c r="P440" s="128"/>
      <c r="Q440" s="128">
        <v>2020</v>
      </c>
    </row>
    <row r="441" spans="1:17" ht="25.5">
      <c r="A441" s="128">
        <v>13</v>
      </c>
      <c r="B441" s="128"/>
      <c r="C441" s="6" t="s">
        <v>143</v>
      </c>
      <c r="D441" s="128" t="s">
        <v>25</v>
      </c>
      <c r="E441" s="8">
        <v>15000</v>
      </c>
      <c r="F441" s="10"/>
      <c r="G441" s="125"/>
      <c r="H441" s="125"/>
      <c r="I441" s="125"/>
      <c r="J441" s="10"/>
      <c r="K441" s="125"/>
      <c r="L441" s="125">
        <v>1</v>
      </c>
      <c r="M441" s="70">
        <f>L441*E441</f>
        <v>15000</v>
      </c>
      <c r="N441" s="10"/>
      <c r="O441" s="70"/>
      <c r="P441" s="128"/>
      <c r="Q441" s="128">
        <v>2020</v>
      </c>
    </row>
    <row r="442" spans="1:17" ht="25.5">
      <c r="A442" s="128">
        <v>14</v>
      </c>
      <c r="B442" s="128"/>
      <c r="C442" s="6" t="s">
        <v>144</v>
      </c>
      <c r="D442" s="128" t="s">
        <v>25</v>
      </c>
      <c r="E442" s="8">
        <v>10000</v>
      </c>
      <c r="F442" s="128"/>
      <c r="G442" s="125"/>
      <c r="H442" s="125"/>
      <c r="I442" s="125"/>
      <c r="J442" s="128"/>
      <c r="K442" s="125"/>
      <c r="L442" s="125"/>
      <c r="M442" s="70"/>
      <c r="N442" s="128">
        <v>1</v>
      </c>
      <c r="O442" s="70">
        <f>N442*E442</f>
        <v>10000</v>
      </c>
      <c r="P442" s="125" t="s">
        <v>145</v>
      </c>
      <c r="Q442" s="128">
        <v>2020</v>
      </c>
    </row>
    <row r="443" spans="1:17">
      <c r="A443" s="128">
        <v>15</v>
      </c>
      <c r="B443" s="128"/>
      <c r="C443" s="6" t="s">
        <v>146</v>
      </c>
      <c r="D443" s="128" t="s">
        <v>25</v>
      </c>
      <c r="E443" s="8">
        <v>100</v>
      </c>
      <c r="F443" s="128"/>
      <c r="G443" s="125"/>
      <c r="H443" s="125"/>
      <c r="I443" s="125"/>
      <c r="J443" s="128"/>
      <c r="K443" s="125"/>
      <c r="L443" s="125"/>
      <c r="M443" s="70"/>
      <c r="N443" s="128">
        <v>55</v>
      </c>
      <c r="O443" s="70">
        <f>N443*E443</f>
        <v>5500</v>
      </c>
      <c r="P443" s="128"/>
      <c r="Q443" s="128">
        <v>2020</v>
      </c>
    </row>
    <row r="444" spans="1:17">
      <c r="A444" s="128">
        <v>16</v>
      </c>
      <c r="B444" s="128"/>
      <c r="C444" s="9" t="s">
        <v>147</v>
      </c>
      <c r="D444" s="128" t="s">
        <v>132</v>
      </c>
      <c r="E444" s="8">
        <v>10</v>
      </c>
      <c r="F444" s="128"/>
      <c r="G444" s="125"/>
      <c r="H444" s="125"/>
      <c r="I444" s="125"/>
      <c r="J444" s="128"/>
      <c r="K444" s="125"/>
      <c r="L444" s="125"/>
      <c r="M444" s="70"/>
      <c r="N444" s="128">
        <v>78</v>
      </c>
      <c r="O444" s="70">
        <f>N444*E444</f>
        <v>780</v>
      </c>
      <c r="P444" s="128"/>
      <c r="Q444" s="128">
        <v>2020</v>
      </c>
    </row>
    <row r="445" spans="1:17" ht="25.5">
      <c r="A445" s="128">
        <v>17</v>
      </c>
      <c r="B445" s="128"/>
      <c r="C445" s="6" t="s">
        <v>148</v>
      </c>
      <c r="D445" s="128" t="s">
        <v>128</v>
      </c>
      <c r="E445" s="8">
        <v>25500</v>
      </c>
      <c r="F445" s="128"/>
      <c r="G445" s="125"/>
      <c r="H445" s="125"/>
      <c r="I445" s="125"/>
      <c r="J445" s="128"/>
      <c r="K445" s="125"/>
      <c r="L445" s="125">
        <v>1</v>
      </c>
      <c r="M445" s="70">
        <f>L445*E445</f>
        <v>25500</v>
      </c>
      <c r="N445" s="128"/>
      <c r="O445" s="70"/>
      <c r="P445" s="128"/>
      <c r="Q445" s="128">
        <v>2020</v>
      </c>
    </row>
    <row r="446" spans="1:17" ht="25.5">
      <c r="A446" s="128">
        <v>18</v>
      </c>
      <c r="B446" s="128"/>
      <c r="C446" s="6" t="s">
        <v>149</v>
      </c>
      <c r="D446" s="128" t="s">
        <v>25</v>
      </c>
      <c r="E446" s="8">
        <v>7500</v>
      </c>
      <c r="F446" s="10"/>
      <c r="G446" s="125"/>
      <c r="H446" s="125"/>
      <c r="I446" s="125"/>
      <c r="J446" s="10"/>
      <c r="K446" s="125"/>
      <c r="L446" s="125"/>
      <c r="M446" s="70"/>
      <c r="N446" s="10">
        <v>2</v>
      </c>
      <c r="O446" s="70">
        <f t="shared" ref="O446:O457" si="52">N446*E446</f>
        <v>15000</v>
      </c>
      <c r="P446" s="125" t="s">
        <v>145</v>
      </c>
      <c r="Q446" s="128">
        <v>2020</v>
      </c>
    </row>
    <row r="447" spans="1:17">
      <c r="A447" s="128">
        <v>19</v>
      </c>
      <c r="B447" s="128"/>
      <c r="C447" s="9" t="s">
        <v>150</v>
      </c>
      <c r="D447" s="128" t="s">
        <v>25</v>
      </c>
      <c r="E447" s="8">
        <v>750</v>
      </c>
      <c r="F447" s="10"/>
      <c r="G447" s="125"/>
      <c r="H447" s="125"/>
      <c r="I447" s="125"/>
      <c r="J447" s="10"/>
      <c r="K447" s="125"/>
      <c r="L447" s="125"/>
      <c r="M447" s="70"/>
      <c r="N447" s="10">
        <v>4</v>
      </c>
      <c r="O447" s="70">
        <f t="shared" si="52"/>
        <v>3000</v>
      </c>
      <c r="P447" s="128"/>
      <c r="Q447" s="128">
        <v>2020</v>
      </c>
    </row>
    <row r="448" spans="1:17">
      <c r="A448" s="128">
        <v>20</v>
      </c>
      <c r="B448" s="128" t="s">
        <v>151</v>
      </c>
      <c r="C448" s="6" t="s">
        <v>152</v>
      </c>
      <c r="D448" s="128" t="s">
        <v>25</v>
      </c>
      <c r="E448" s="8">
        <v>2000</v>
      </c>
      <c r="F448" s="128"/>
      <c r="G448" s="125"/>
      <c r="H448" s="125"/>
      <c r="I448" s="125"/>
      <c r="J448" s="128"/>
      <c r="K448" s="125"/>
      <c r="L448" s="125"/>
      <c r="M448" s="70"/>
      <c r="N448" s="128">
        <v>14</v>
      </c>
      <c r="O448" s="70">
        <f t="shared" si="52"/>
        <v>28000</v>
      </c>
      <c r="P448" s="128"/>
      <c r="Q448" s="128"/>
    </row>
    <row r="449" spans="1:17">
      <c r="A449" s="128">
        <v>21</v>
      </c>
      <c r="B449" s="128"/>
      <c r="C449" s="6" t="s">
        <v>153</v>
      </c>
      <c r="D449" s="128" t="s">
        <v>25</v>
      </c>
      <c r="E449" s="8">
        <v>200</v>
      </c>
      <c r="F449" s="128"/>
      <c r="G449" s="125"/>
      <c r="H449" s="125"/>
      <c r="I449" s="125"/>
      <c r="J449" s="128"/>
      <c r="K449" s="125"/>
      <c r="L449" s="125"/>
      <c r="M449" s="70"/>
      <c r="N449" s="128">
        <v>2</v>
      </c>
      <c r="O449" s="70">
        <f t="shared" si="52"/>
        <v>400</v>
      </c>
      <c r="P449" s="128"/>
      <c r="Q449" s="128"/>
    </row>
    <row r="450" spans="1:17">
      <c r="A450" s="128">
        <v>22</v>
      </c>
      <c r="B450" s="128"/>
      <c r="C450" s="6" t="s">
        <v>154</v>
      </c>
      <c r="D450" s="128" t="s">
        <v>25</v>
      </c>
      <c r="E450" s="8">
        <v>1000</v>
      </c>
      <c r="F450" s="128"/>
      <c r="G450" s="125"/>
      <c r="H450" s="125"/>
      <c r="I450" s="125"/>
      <c r="J450" s="128"/>
      <c r="K450" s="125"/>
      <c r="L450" s="125"/>
      <c r="M450" s="70"/>
      <c r="N450" s="128">
        <v>8</v>
      </c>
      <c r="O450" s="70">
        <f t="shared" si="52"/>
        <v>8000</v>
      </c>
      <c r="P450" s="128"/>
      <c r="Q450" s="128"/>
    </row>
    <row r="451" spans="1:17">
      <c r="A451" s="128">
        <v>23</v>
      </c>
      <c r="B451" s="128"/>
      <c r="C451" s="6" t="s">
        <v>155</v>
      </c>
      <c r="D451" s="128" t="s">
        <v>25</v>
      </c>
      <c r="E451" s="8">
        <v>1000</v>
      </c>
      <c r="F451" s="128"/>
      <c r="G451" s="125"/>
      <c r="H451" s="125"/>
      <c r="I451" s="125"/>
      <c r="J451" s="128"/>
      <c r="K451" s="125"/>
      <c r="L451" s="125"/>
      <c r="M451" s="70"/>
      <c r="N451" s="128">
        <v>2</v>
      </c>
      <c r="O451" s="70">
        <f t="shared" si="52"/>
        <v>2000</v>
      </c>
      <c r="P451" s="128"/>
      <c r="Q451" s="128"/>
    </row>
    <row r="452" spans="1:17">
      <c r="A452" s="128">
        <v>24</v>
      </c>
      <c r="B452" s="128"/>
      <c r="C452" s="6" t="s">
        <v>156</v>
      </c>
      <c r="D452" s="128" t="s">
        <v>128</v>
      </c>
      <c r="E452" s="128">
        <v>2000</v>
      </c>
      <c r="F452" s="128"/>
      <c r="G452" s="125"/>
      <c r="H452" s="125"/>
      <c r="I452" s="125"/>
      <c r="J452" s="128"/>
      <c r="K452" s="125"/>
      <c r="L452" s="125"/>
      <c r="M452" s="70"/>
      <c r="N452" s="128">
        <v>1</v>
      </c>
      <c r="O452" s="70">
        <f t="shared" si="52"/>
        <v>2000</v>
      </c>
      <c r="P452" s="128"/>
      <c r="Q452" s="128"/>
    </row>
    <row r="453" spans="1:17">
      <c r="A453" s="128">
        <v>25</v>
      </c>
      <c r="B453" s="128"/>
      <c r="C453" s="6" t="s">
        <v>157</v>
      </c>
      <c r="D453" s="128" t="s">
        <v>128</v>
      </c>
      <c r="E453" s="8">
        <v>500</v>
      </c>
      <c r="F453" s="128"/>
      <c r="G453" s="125"/>
      <c r="H453" s="125"/>
      <c r="I453" s="125"/>
      <c r="J453" s="128"/>
      <c r="K453" s="125"/>
      <c r="L453" s="125"/>
      <c r="M453" s="70"/>
      <c r="N453" s="128">
        <v>6</v>
      </c>
      <c r="O453" s="70">
        <f t="shared" si="52"/>
        <v>3000</v>
      </c>
      <c r="P453" s="128"/>
      <c r="Q453" s="128"/>
    </row>
    <row r="454" spans="1:17" ht="38.25">
      <c r="A454" s="128">
        <v>26</v>
      </c>
      <c r="B454" s="128"/>
      <c r="C454" s="6" t="s">
        <v>158</v>
      </c>
      <c r="D454" s="128" t="s">
        <v>128</v>
      </c>
      <c r="E454" s="8">
        <v>1000</v>
      </c>
      <c r="F454" s="128"/>
      <c r="G454" s="125"/>
      <c r="H454" s="125"/>
      <c r="I454" s="125"/>
      <c r="J454" s="128"/>
      <c r="K454" s="125"/>
      <c r="L454" s="125"/>
      <c r="M454" s="70"/>
      <c r="N454" s="128">
        <v>1</v>
      </c>
      <c r="O454" s="70">
        <f t="shared" si="52"/>
        <v>1000</v>
      </c>
      <c r="P454" s="128"/>
      <c r="Q454" s="128"/>
    </row>
    <row r="455" spans="1:17">
      <c r="A455" s="128">
        <v>27</v>
      </c>
      <c r="B455" s="128"/>
      <c r="C455" s="6" t="s">
        <v>159</v>
      </c>
      <c r="D455" s="128" t="s">
        <v>128</v>
      </c>
      <c r="E455" s="8">
        <v>50</v>
      </c>
      <c r="F455" s="128"/>
      <c r="G455" s="125"/>
      <c r="H455" s="125"/>
      <c r="I455" s="125"/>
      <c r="J455" s="128"/>
      <c r="K455" s="125"/>
      <c r="L455" s="125"/>
      <c r="M455" s="70"/>
      <c r="N455" s="128">
        <v>1</v>
      </c>
      <c r="O455" s="70">
        <f t="shared" si="52"/>
        <v>50</v>
      </c>
      <c r="P455" s="128"/>
      <c r="Q455" s="128"/>
    </row>
    <row r="456" spans="1:17">
      <c r="A456" s="128">
        <v>28</v>
      </c>
      <c r="B456" s="128"/>
      <c r="C456" s="6" t="s">
        <v>160</v>
      </c>
      <c r="D456" s="128" t="s">
        <v>128</v>
      </c>
      <c r="E456" s="8">
        <v>50</v>
      </c>
      <c r="F456" s="128"/>
      <c r="G456" s="125"/>
      <c r="H456" s="125"/>
      <c r="I456" s="125"/>
      <c r="J456" s="128"/>
      <c r="K456" s="125"/>
      <c r="L456" s="125"/>
      <c r="M456" s="70"/>
      <c r="N456" s="128">
        <v>1</v>
      </c>
      <c r="O456" s="70">
        <f t="shared" si="52"/>
        <v>50</v>
      </c>
      <c r="P456" s="128"/>
      <c r="Q456" s="128"/>
    </row>
    <row r="457" spans="1:17">
      <c r="A457" s="128">
        <v>29</v>
      </c>
      <c r="B457" s="128"/>
      <c r="C457" s="6" t="s">
        <v>161</v>
      </c>
      <c r="D457" s="128" t="s">
        <v>132</v>
      </c>
      <c r="E457" s="8">
        <v>100</v>
      </c>
      <c r="F457" s="128"/>
      <c r="G457" s="125"/>
      <c r="H457" s="125"/>
      <c r="I457" s="125"/>
      <c r="J457" s="128"/>
      <c r="K457" s="125"/>
      <c r="L457" s="125"/>
      <c r="M457" s="70"/>
      <c r="N457" s="128">
        <v>17.5</v>
      </c>
      <c r="O457" s="70">
        <f t="shared" si="52"/>
        <v>1750</v>
      </c>
      <c r="P457" s="128"/>
      <c r="Q457" s="128"/>
    </row>
    <row r="458" spans="1:17">
      <c r="A458" s="128">
        <v>30</v>
      </c>
      <c r="B458" s="128" t="s">
        <v>162</v>
      </c>
      <c r="C458" s="6" t="s">
        <v>163</v>
      </c>
      <c r="D458" s="128" t="s">
        <v>25</v>
      </c>
      <c r="E458" s="8">
        <v>300</v>
      </c>
      <c r="F458" s="128"/>
      <c r="G458" s="125"/>
      <c r="H458" s="125"/>
      <c r="I458" s="125"/>
      <c r="J458" s="128">
        <v>1</v>
      </c>
      <c r="K458" s="125">
        <f t="shared" ref="K458:K468" si="53">E458*J458</f>
        <v>300</v>
      </c>
      <c r="L458" s="125"/>
      <c r="M458" s="70"/>
      <c r="N458" s="128"/>
      <c r="O458" s="70"/>
      <c r="P458" s="128"/>
      <c r="Q458" s="128"/>
    </row>
    <row r="459" spans="1:17">
      <c r="A459" s="128">
        <v>31</v>
      </c>
      <c r="B459" s="128"/>
      <c r="C459" s="6" t="s">
        <v>164</v>
      </c>
      <c r="D459" s="128" t="s">
        <v>25</v>
      </c>
      <c r="E459" s="8">
        <v>1000</v>
      </c>
      <c r="F459" s="128"/>
      <c r="G459" s="125"/>
      <c r="H459" s="125"/>
      <c r="I459" s="125"/>
      <c r="J459" s="125">
        <v>1</v>
      </c>
      <c r="K459" s="125">
        <f t="shared" si="53"/>
        <v>1000</v>
      </c>
      <c r="L459" s="125"/>
      <c r="M459" s="70"/>
      <c r="N459" s="128"/>
      <c r="O459" s="70"/>
      <c r="P459" s="128"/>
      <c r="Q459" s="128"/>
    </row>
    <row r="460" spans="1:17" ht="25.5">
      <c r="A460" s="128">
        <v>32</v>
      </c>
      <c r="B460" s="128"/>
      <c r="C460" s="6" t="s">
        <v>165</v>
      </c>
      <c r="D460" s="128" t="s">
        <v>25</v>
      </c>
      <c r="E460" s="8">
        <v>10000</v>
      </c>
      <c r="F460" s="128"/>
      <c r="G460" s="125"/>
      <c r="H460" s="125"/>
      <c r="I460" s="125"/>
      <c r="J460" s="128">
        <v>2</v>
      </c>
      <c r="K460" s="125">
        <f t="shared" si="53"/>
        <v>20000</v>
      </c>
      <c r="L460" s="125"/>
      <c r="M460" s="70"/>
      <c r="N460" s="128"/>
      <c r="O460" s="70"/>
      <c r="P460" s="128"/>
      <c r="Q460" s="128"/>
    </row>
    <row r="461" spans="1:17" ht="25.5">
      <c r="A461" s="128">
        <v>33</v>
      </c>
      <c r="B461" s="128"/>
      <c r="C461" s="6" t="s">
        <v>166</v>
      </c>
      <c r="D461" s="128" t="s">
        <v>25</v>
      </c>
      <c r="E461" s="8">
        <v>1000</v>
      </c>
      <c r="F461" s="128"/>
      <c r="G461" s="125"/>
      <c r="H461" s="125"/>
      <c r="I461" s="125"/>
      <c r="J461" s="128">
        <v>1</v>
      </c>
      <c r="K461" s="125">
        <f t="shared" si="53"/>
        <v>1000</v>
      </c>
      <c r="L461" s="125"/>
      <c r="M461" s="70"/>
      <c r="N461" s="128"/>
      <c r="O461" s="70"/>
      <c r="P461" s="128"/>
      <c r="Q461" s="128"/>
    </row>
    <row r="462" spans="1:17" ht="25.5">
      <c r="A462" s="128">
        <v>34</v>
      </c>
      <c r="B462" s="128"/>
      <c r="C462" s="6" t="s">
        <v>167</v>
      </c>
      <c r="D462" s="128" t="s">
        <v>25</v>
      </c>
      <c r="E462" s="8">
        <v>5000</v>
      </c>
      <c r="F462" s="128"/>
      <c r="G462" s="125"/>
      <c r="H462" s="125"/>
      <c r="I462" s="125"/>
      <c r="J462" s="128">
        <v>2</v>
      </c>
      <c r="K462" s="125">
        <f t="shared" si="53"/>
        <v>10000</v>
      </c>
      <c r="L462" s="125"/>
      <c r="M462" s="70"/>
      <c r="N462" s="128"/>
      <c r="O462" s="70"/>
      <c r="P462" s="128"/>
      <c r="Q462" s="128"/>
    </row>
    <row r="463" spans="1:17">
      <c r="A463" s="128">
        <v>35</v>
      </c>
      <c r="B463" s="128"/>
      <c r="C463" s="6" t="s">
        <v>168</v>
      </c>
      <c r="D463" s="128" t="s">
        <v>25</v>
      </c>
      <c r="E463" s="8">
        <v>20000</v>
      </c>
      <c r="F463" s="128"/>
      <c r="G463" s="125"/>
      <c r="H463" s="125"/>
      <c r="I463" s="125"/>
      <c r="J463" s="128">
        <v>1</v>
      </c>
      <c r="K463" s="125">
        <f t="shared" si="53"/>
        <v>20000</v>
      </c>
      <c r="L463" s="125"/>
      <c r="M463" s="70"/>
      <c r="N463" s="128"/>
      <c r="O463" s="70"/>
      <c r="P463" s="128"/>
      <c r="Q463" s="128"/>
    </row>
    <row r="464" spans="1:17">
      <c r="A464" s="128">
        <v>36</v>
      </c>
      <c r="B464" s="128" t="s">
        <v>169</v>
      </c>
      <c r="C464" s="9" t="s">
        <v>170</v>
      </c>
      <c r="D464" s="128" t="s">
        <v>139</v>
      </c>
      <c r="E464" s="8">
        <v>5000</v>
      </c>
      <c r="F464" s="128"/>
      <c r="G464" s="125"/>
      <c r="H464" s="125"/>
      <c r="I464" s="125"/>
      <c r="J464" s="128">
        <v>2</v>
      </c>
      <c r="K464" s="125">
        <f t="shared" si="53"/>
        <v>10000</v>
      </c>
      <c r="L464" s="125"/>
      <c r="M464" s="70"/>
      <c r="N464" s="128"/>
      <c r="O464" s="70"/>
      <c r="P464" s="128"/>
      <c r="Q464" s="128"/>
    </row>
    <row r="465" spans="1:17" ht="25.5">
      <c r="A465" s="128">
        <v>37</v>
      </c>
      <c r="B465" s="128"/>
      <c r="C465" s="6" t="s">
        <v>171</v>
      </c>
      <c r="D465" s="128" t="s">
        <v>25</v>
      </c>
      <c r="E465" s="11">
        <v>2000</v>
      </c>
      <c r="F465" s="72"/>
      <c r="G465" s="125"/>
      <c r="H465" s="126"/>
      <c r="I465" s="126"/>
      <c r="J465" s="72">
        <v>1</v>
      </c>
      <c r="K465" s="125">
        <f t="shared" si="53"/>
        <v>2000</v>
      </c>
      <c r="L465" s="126"/>
      <c r="M465" s="70"/>
      <c r="N465" s="72"/>
      <c r="O465" s="70"/>
      <c r="P465" s="128"/>
      <c r="Q465" s="128"/>
    </row>
    <row r="466" spans="1:17" ht="25.5">
      <c r="A466" s="128">
        <v>38</v>
      </c>
      <c r="B466" s="128"/>
      <c r="C466" s="6" t="s">
        <v>172</v>
      </c>
      <c r="D466" s="128" t="s">
        <v>25</v>
      </c>
      <c r="E466" s="8">
        <v>10000</v>
      </c>
      <c r="F466" s="128"/>
      <c r="G466" s="125"/>
      <c r="H466" s="125"/>
      <c r="I466" s="125"/>
      <c r="J466" s="128">
        <v>2</v>
      </c>
      <c r="K466" s="125">
        <f t="shared" si="53"/>
        <v>20000</v>
      </c>
      <c r="L466" s="125"/>
      <c r="M466" s="70"/>
      <c r="N466" s="128"/>
      <c r="O466" s="70"/>
      <c r="P466" s="125" t="s">
        <v>145</v>
      </c>
      <c r="Q466" s="128"/>
    </row>
    <row r="467" spans="1:17" ht="25.5">
      <c r="A467" s="128">
        <v>39</v>
      </c>
      <c r="B467" s="128"/>
      <c r="C467" s="6" t="s">
        <v>173</v>
      </c>
      <c r="D467" s="128" t="s">
        <v>132</v>
      </c>
      <c r="E467" s="8">
        <v>200</v>
      </c>
      <c r="F467" s="128"/>
      <c r="G467" s="125"/>
      <c r="H467" s="125"/>
      <c r="I467" s="125"/>
      <c r="J467" s="128">
        <v>2.5</v>
      </c>
      <c r="K467" s="125">
        <f t="shared" si="53"/>
        <v>500</v>
      </c>
      <c r="L467" s="125"/>
      <c r="M467" s="70"/>
      <c r="N467" s="128"/>
      <c r="O467" s="70"/>
      <c r="P467" s="128"/>
      <c r="Q467" s="128"/>
    </row>
    <row r="468" spans="1:17" ht="25.5">
      <c r="A468" s="128">
        <v>40</v>
      </c>
      <c r="B468" s="128"/>
      <c r="C468" s="6" t="s">
        <v>174</v>
      </c>
      <c r="D468" s="128" t="s">
        <v>128</v>
      </c>
      <c r="E468" s="8">
        <v>500</v>
      </c>
      <c r="F468" s="128"/>
      <c r="G468" s="125"/>
      <c r="H468" s="125"/>
      <c r="I468" s="125"/>
      <c r="J468" s="128">
        <v>4</v>
      </c>
      <c r="K468" s="125">
        <f t="shared" si="53"/>
        <v>2000</v>
      </c>
      <c r="L468" s="125"/>
      <c r="M468" s="70"/>
      <c r="N468" s="128"/>
      <c r="O468" s="70"/>
      <c r="P468" s="128"/>
      <c r="Q468" s="128"/>
    </row>
    <row r="469" spans="1:17">
      <c r="A469" s="128">
        <v>41</v>
      </c>
      <c r="B469" s="128"/>
      <c r="C469" s="6" t="s">
        <v>175</v>
      </c>
      <c r="D469" s="128" t="s">
        <v>25</v>
      </c>
      <c r="E469" s="8">
        <v>27564</v>
      </c>
      <c r="F469" s="128"/>
      <c r="G469" s="125"/>
      <c r="H469" s="128">
        <v>3</v>
      </c>
      <c r="I469" s="70">
        <f>E469*H469</f>
        <v>82692</v>
      </c>
      <c r="J469" s="128"/>
      <c r="K469" s="125"/>
      <c r="L469" s="125"/>
      <c r="M469" s="70"/>
      <c r="N469" s="128"/>
      <c r="O469" s="70"/>
      <c r="P469" s="128"/>
      <c r="Q469" s="128"/>
    </row>
    <row r="470" spans="1:17" ht="25.5">
      <c r="A470" s="128">
        <v>42</v>
      </c>
      <c r="B470" s="128" t="s">
        <v>176</v>
      </c>
      <c r="C470" s="6" t="s">
        <v>177</v>
      </c>
      <c r="D470" s="128" t="s">
        <v>25</v>
      </c>
      <c r="E470" s="8">
        <v>45742.75</v>
      </c>
      <c r="F470" s="128"/>
      <c r="G470" s="125"/>
      <c r="H470" s="128">
        <v>1</v>
      </c>
      <c r="I470" s="70">
        <f>E470*H470</f>
        <v>45742.75</v>
      </c>
      <c r="J470" s="128"/>
      <c r="K470" s="125"/>
      <c r="L470" s="125"/>
      <c r="M470" s="70"/>
      <c r="N470" s="128"/>
      <c r="O470" s="70"/>
      <c r="P470" s="128"/>
      <c r="Q470" s="128"/>
    </row>
    <row r="471" spans="1:17">
      <c r="A471" s="128">
        <v>43</v>
      </c>
      <c r="B471" s="128"/>
      <c r="C471" s="6" t="s">
        <v>178</v>
      </c>
      <c r="D471" s="128" t="s">
        <v>25</v>
      </c>
      <c r="E471" s="11">
        <v>1000</v>
      </c>
      <c r="F471" s="128">
        <v>1</v>
      </c>
      <c r="G471" s="125">
        <f t="shared" ref="G471:G511" si="54">E471*F471</f>
        <v>1000</v>
      </c>
      <c r="H471" s="125"/>
      <c r="I471" s="125"/>
      <c r="J471" s="128"/>
      <c r="K471" s="125"/>
      <c r="L471" s="125"/>
      <c r="M471" s="70"/>
      <c r="N471" s="128"/>
      <c r="O471" s="70"/>
      <c r="P471" s="128"/>
      <c r="Q471" s="128"/>
    </row>
    <row r="472" spans="1:17">
      <c r="A472" s="128">
        <v>44</v>
      </c>
      <c r="B472" s="128"/>
      <c r="C472" s="6" t="s">
        <v>179</v>
      </c>
      <c r="D472" s="125" t="s">
        <v>25</v>
      </c>
      <c r="E472" s="8">
        <v>200</v>
      </c>
      <c r="F472" s="125">
        <v>10</v>
      </c>
      <c r="G472" s="125">
        <f t="shared" si="54"/>
        <v>2000</v>
      </c>
      <c r="H472" s="125"/>
      <c r="I472" s="125"/>
      <c r="J472" s="128"/>
      <c r="K472" s="125"/>
      <c r="L472" s="125"/>
      <c r="M472" s="70"/>
      <c r="N472" s="128"/>
      <c r="O472" s="70"/>
      <c r="P472" s="128"/>
      <c r="Q472" s="128"/>
    </row>
    <row r="473" spans="1:17">
      <c r="A473" s="128">
        <v>45</v>
      </c>
      <c r="B473" s="128"/>
      <c r="C473" s="6" t="s">
        <v>180</v>
      </c>
      <c r="D473" s="128" t="s">
        <v>25</v>
      </c>
      <c r="E473" s="8">
        <v>500</v>
      </c>
      <c r="F473" s="128">
        <v>6</v>
      </c>
      <c r="G473" s="125">
        <f t="shared" si="54"/>
        <v>3000</v>
      </c>
      <c r="H473" s="125"/>
      <c r="I473" s="125"/>
      <c r="J473" s="128"/>
      <c r="K473" s="125"/>
      <c r="L473" s="125"/>
      <c r="M473" s="70"/>
      <c r="N473" s="128"/>
      <c r="O473" s="70"/>
      <c r="P473" s="128"/>
      <c r="Q473" s="128"/>
    </row>
    <row r="474" spans="1:17">
      <c r="A474" s="128">
        <v>46</v>
      </c>
      <c r="B474" s="128"/>
      <c r="C474" s="6" t="s">
        <v>181</v>
      </c>
      <c r="D474" s="128" t="s">
        <v>25</v>
      </c>
      <c r="E474" s="8">
        <v>25000</v>
      </c>
      <c r="F474" s="128">
        <v>1</v>
      </c>
      <c r="G474" s="125">
        <f t="shared" si="54"/>
        <v>25000</v>
      </c>
      <c r="H474" s="125"/>
      <c r="I474" s="125"/>
      <c r="J474" s="128"/>
      <c r="K474" s="125"/>
      <c r="L474" s="125"/>
      <c r="M474" s="70"/>
      <c r="N474" s="128"/>
      <c r="O474" s="70"/>
      <c r="P474" s="128"/>
      <c r="Q474" s="128"/>
    </row>
    <row r="475" spans="1:17" ht="25.5">
      <c r="A475" s="128">
        <v>47</v>
      </c>
      <c r="B475" s="128"/>
      <c r="C475" s="6" t="s">
        <v>182</v>
      </c>
      <c r="D475" s="128" t="s">
        <v>25</v>
      </c>
      <c r="E475" s="8">
        <v>28000</v>
      </c>
      <c r="F475" s="128">
        <v>2</v>
      </c>
      <c r="G475" s="125">
        <f t="shared" si="54"/>
        <v>56000</v>
      </c>
      <c r="H475" s="125"/>
      <c r="I475" s="125"/>
      <c r="J475" s="128"/>
      <c r="K475" s="125"/>
      <c r="L475" s="125"/>
      <c r="M475" s="70"/>
      <c r="N475" s="128"/>
      <c r="O475" s="70"/>
      <c r="P475" s="128"/>
      <c r="Q475" s="128"/>
    </row>
    <row r="476" spans="1:17">
      <c r="A476" s="128">
        <v>48</v>
      </c>
      <c r="B476" s="128" t="s">
        <v>183</v>
      </c>
      <c r="C476" s="6" t="s">
        <v>184</v>
      </c>
      <c r="D476" s="128" t="s">
        <v>25</v>
      </c>
      <c r="E476" s="8">
        <v>21000</v>
      </c>
      <c r="F476" s="125">
        <v>1</v>
      </c>
      <c r="G476" s="125">
        <f t="shared" si="54"/>
        <v>21000</v>
      </c>
      <c r="H476" s="125"/>
      <c r="I476" s="125"/>
      <c r="J476" s="125"/>
      <c r="K476" s="125"/>
      <c r="L476" s="125"/>
      <c r="M476" s="70"/>
      <c r="N476" s="125"/>
      <c r="O476" s="70"/>
      <c r="P476" s="128"/>
      <c r="Q476" s="128"/>
    </row>
    <row r="477" spans="1:17" ht="25.5">
      <c r="A477" s="128">
        <v>49</v>
      </c>
      <c r="B477" s="128" t="s">
        <v>185</v>
      </c>
      <c r="C477" s="6" t="s">
        <v>186</v>
      </c>
      <c r="D477" s="128" t="s">
        <v>25</v>
      </c>
      <c r="E477" s="8">
        <v>851.25</v>
      </c>
      <c r="F477" s="128">
        <v>3</v>
      </c>
      <c r="G477" s="125">
        <f t="shared" si="54"/>
        <v>2553.75</v>
      </c>
      <c r="H477" s="125"/>
      <c r="I477" s="125"/>
      <c r="J477" s="128"/>
      <c r="K477" s="125"/>
      <c r="L477" s="125"/>
      <c r="M477" s="70"/>
      <c r="N477" s="128"/>
      <c r="O477" s="70"/>
      <c r="P477" s="128"/>
      <c r="Q477" s="128"/>
    </row>
    <row r="478" spans="1:17">
      <c r="A478" s="128">
        <v>50</v>
      </c>
      <c r="B478" s="128"/>
      <c r="C478" s="6" t="s">
        <v>187</v>
      </c>
      <c r="D478" s="128" t="s">
        <v>25</v>
      </c>
      <c r="E478" s="8">
        <v>621</v>
      </c>
      <c r="F478" s="128">
        <v>3</v>
      </c>
      <c r="G478" s="125">
        <f t="shared" si="54"/>
        <v>1863</v>
      </c>
      <c r="H478" s="125"/>
      <c r="I478" s="125"/>
      <c r="J478" s="128"/>
      <c r="K478" s="125"/>
      <c r="L478" s="125"/>
      <c r="M478" s="70"/>
      <c r="N478" s="128"/>
      <c r="O478" s="70"/>
      <c r="P478" s="128"/>
      <c r="Q478" s="128"/>
    </row>
    <row r="479" spans="1:17" ht="25.5">
      <c r="A479" s="128">
        <v>51</v>
      </c>
      <c r="B479" s="128"/>
      <c r="C479" s="6" t="s">
        <v>188</v>
      </c>
      <c r="D479" s="128" t="s">
        <v>25</v>
      </c>
      <c r="E479" s="8">
        <v>1327.95</v>
      </c>
      <c r="F479" s="128">
        <v>6</v>
      </c>
      <c r="G479" s="125">
        <f t="shared" si="54"/>
        <v>7967.7000000000007</v>
      </c>
      <c r="H479" s="125"/>
      <c r="I479" s="125"/>
      <c r="J479" s="128"/>
      <c r="K479" s="125"/>
      <c r="L479" s="125"/>
      <c r="M479" s="70"/>
      <c r="N479" s="128"/>
      <c r="O479" s="70"/>
      <c r="P479" s="128"/>
      <c r="Q479" s="128"/>
    </row>
    <row r="480" spans="1:17">
      <c r="A480" s="128">
        <v>52</v>
      </c>
      <c r="B480" s="128" t="s">
        <v>189</v>
      </c>
      <c r="C480" s="6" t="s">
        <v>190</v>
      </c>
      <c r="D480" s="128" t="s">
        <v>25</v>
      </c>
      <c r="E480" s="8">
        <v>1007.68</v>
      </c>
      <c r="F480" s="128">
        <v>44</v>
      </c>
      <c r="G480" s="125">
        <f t="shared" si="54"/>
        <v>44337.919999999998</v>
      </c>
      <c r="H480" s="125"/>
      <c r="I480" s="125"/>
      <c r="J480" s="128"/>
      <c r="K480" s="125"/>
      <c r="L480" s="125"/>
      <c r="M480" s="70"/>
      <c r="N480" s="128"/>
      <c r="O480" s="70"/>
      <c r="P480" s="128"/>
      <c r="Q480" s="128"/>
    </row>
    <row r="481" spans="1:17">
      <c r="A481" s="128">
        <v>53</v>
      </c>
      <c r="B481" s="128"/>
      <c r="C481" s="6" t="s">
        <v>191</v>
      </c>
      <c r="D481" s="128" t="s">
        <v>25</v>
      </c>
      <c r="E481" s="8">
        <v>1700.23</v>
      </c>
      <c r="F481" s="128">
        <v>14</v>
      </c>
      <c r="G481" s="125">
        <f t="shared" si="54"/>
        <v>23803.22</v>
      </c>
      <c r="H481" s="125"/>
      <c r="I481" s="125"/>
      <c r="J481" s="128"/>
      <c r="K481" s="125"/>
      <c r="L481" s="125"/>
      <c r="M481" s="70"/>
      <c r="N481" s="128"/>
      <c r="O481" s="70"/>
      <c r="P481" s="128"/>
      <c r="Q481" s="128"/>
    </row>
    <row r="482" spans="1:17">
      <c r="A482" s="128">
        <v>54</v>
      </c>
      <c r="B482" s="128"/>
      <c r="C482" s="6" t="s">
        <v>192</v>
      </c>
      <c r="D482" s="128" t="s">
        <v>25</v>
      </c>
      <c r="E482" s="8">
        <v>340.5</v>
      </c>
      <c r="F482" s="128">
        <v>15</v>
      </c>
      <c r="G482" s="125">
        <f t="shared" si="54"/>
        <v>5107.5</v>
      </c>
      <c r="H482" s="125"/>
      <c r="I482" s="125"/>
      <c r="J482" s="128"/>
      <c r="K482" s="125"/>
      <c r="L482" s="125"/>
      <c r="M482" s="70"/>
      <c r="N482" s="128"/>
      <c r="O482" s="70"/>
      <c r="P482" s="128"/>
      <c r="Q482" s="128"/>
    </row>
    <row r="483" spans="1:17">
      <c r="A483" s="128">
        <v>55</v>
      </c>
      <c r="B483" s="128" t="s">
        <v>193</v>
      </c>
      <c r="C483" s="6" t="s">
        <v>194</v>
      </c>
      <c r="D483" s="128" t="s">
        <v>25</v>
      </c>
      <c r="E483" s="8">
        <v>266350.65999999997</v>
      </c>
      <c r="F483" s="128">
        <v>1</v>
      </c>
      <c r="G483" s="125">
        <f t="shared" si="54"/>
        <v>266350.65999999997</v>
      </c>
      <c r="H483" s="125"/>
      <c r="I483" s="125"/>
      <c r="J483" s="128"/>
      <c r="K483" s="125"/>
      <c r="L483" s="125"/>
      <c r="M483" s="70"/>
      <c r="N483" s="128"/>
      <c r="O483" s="70"/>
      <c r="P483" s="128"/>
      <c r="Q483" s="128"/>
    </row>
    <row r="484" spans="1:17">
      <c r="A484" s="128">
        <v>56</v>
      </c>
      <c r="B484" s="128" t="s">
        <v>195</v>
      </c>
      <c r="C484" s="6" t="s">
        <v>196</v>
      </c>
      <c r="D484" s="128" t="s">
        <v>25</v>
      </c>
      <c r="E484" s="8">
        <v>257637</v>
      </c>
      <c r="F484" s="128">
        <v>3</v>
      </c>
      <c r="G484" s="125">
        <f t="shared" si="54"/>
        <v>772911</v>
      </c>
      <c r="H484" s="125"/>
      <c r="I484" s="125"/>
      <c r="J484" s="128"/>
      <c r="K484" s="125"/>
      <c r="L484" s="125"/>
      <c r="M484" s="70"/>
      <c r="N484" s="128"/>
      <c r="O484" s="70"/>
      <c r="P484" s="128"/>
      <c r="Q484" s="128"/>
    </row>
    <row r="485" spans="1:17">
      <c r="A485" s="128">
        <v>57</v>
      </c>
      <c r="B485" s="128" t="s">
        <v>197</v>
      </c>
      <c r="C485" s="6" t="s">
        <v>198</v>
      </c>
      <c r="D485" s="128" t="s">
        <v>25</v>
      </c>
      <c r="E485" s="8">
        <v>64428</v>
      </c>
      <c r="F485" s="10">
        <v>3</v>
      </c>
      <c r="G485" s="125">
        <f t="shared" si="54"/>
        <v>193284</v>
      </c>
      <c r="H485" s="125"/>
      <c r="I485" s="125"/>
      <c r="J485" s="10"/>
      <c r="K485" s="125"/>
      <c r="L485" s="125"/>
      <c r="M485" s="70"/>
      <c r="N485" s="10"/>
      <c r="O485" s="70"/>
      <c r="P485" s="128"/>
      <c r="Q485" s="128"/>
    </row>
    <row r="486" spans="1:17">
      <c r="A486" s="128">
        <v>58</v>
      </c>
      <c r="B486" s="128" t="s">
        <v>199</v>
      </c>
      <c r="C486" s="6" t="s">
        <v>200</v>
      </c>
      <c r="D486" s="128" t="s">
        <v>25</v>
      </c>
      <c r="E486" s="8">
        <v>27400</v>
      </c>
      <c r="F486" s="128">
        <v>1</v>
      </c>
      <c r="G486" s="125">
        <f t="shared" si="54"/>
        <v>27400</v>
      </c>
      <c r="H486" s="125"/>
      <c r="I486" s="125"/>
      <c r="J486" s="128"/>
      <c r="K486" s="125"/>
      <c r="L486" s="125"/>
      <c r="M486" s="70"/>
      <c r="N486" s="128"/>
      <c r="O486" s="70"/>
      <c r="P486" s="128"/>
      <c r="Q486" s="128"/>
    </row>
    <row r="487" spans="1:17">
      <c r="A487" s="128">
        <v>59</v>
      </c>
      <c r="B487" s="128" t="s">
        <v>201</v>
      </c>
      <c r="C487" s="9" t="s">
        <v>202</v>
      </c>
      <c r="D487" s="128" t="s">
        <v>25</v>
      </c>
      <c r="E487" s="8">
        <v>250</v>
      </c>
      <c r="F487" s="128">
        <v>2</v>
      </c>
      <c r="G487" s="125">
        <f t="shared" si="54"/>
        <v>500</v>
      </c>
      <c r="H487" s="125"/>
      <c r="I487" s="125"/>
      <c r="J487" s="128"/>
      <c r="K487" s="125"/>
      <c r="L487" s="125"/>
      <c r="M487" s="70"/>
      <c r="N487" s="128"/>
      <c r="O487" s="70"/>
      <c r="P487" s="128"/>
      <c r="Q487" s="128"/>
    </row>
    <row r="488" spans="1:17">
      <c r="A488" s="128">
        <v>60</v>
      </c>
      <c r="B488" s="128"/>
      <c r="C488" s="6" t="s">
        <v>203</v>
      </c>
      <c r="D488" s="128" t="s">
        <v>25</v>
      </c>
      <c r="E488" s="8">
        <v>584.1</v>
      </c>
      <c r="F488" s="128">
        <v>2</v>
      </c>
      <c r="G488" s="125">
        <f t="shared" si="54"/>
        <v>1168.2</v>
      </c>
      <c r="H488" s="125"/>
      <c r="I488" s="125"/>
      <c r="J488" s="128"/>
      <c r="K488" s="125"/>
      <c r="L488" s="125"/>
      <c r="M488" s="70"/>
      <c r="N488" s="128"/>
      <c r="O488" s="70"/>
      <c r="P488" s="128"/>
      <c r="Q488" s="128"/>
    </row>
    <row r="489" spans="1:17">
      <c r="A489" s="128">
        <v>61</v>
      </c>
      <c r="B489" s="128"/>
      <c r="C489" s="6" t="s">
        <v>204</v>
      </c>
      <c r="D489" s="128" t="s">
        <v>25</v>
      </c>
      <c r="E489" s="8">
        <v>8236.4</v>
      </c>
      <c r="F489" s="128">
        <v>1</v>
      </c>
      <c r="G489" s="125">
        <f t="shared" si="54"/>
        <v>8236.4</v>
      </c>
      <c r="H489" s="125"/>
      <c r="I489" s="125"/>
      <c r="J489" s="128"/>
      <c r="K489" s="125"/>
      <c r="L489" s="125"/>
      <c r="M489" s="70"/>
      <c r="N489" s="128"/>
      <c r="O489" s="70"/>
      <c r="P489" s="128"/>
      <c r="Q489" s="128"/>
    </row>
    <row r="490" spans="1:17">
      <c r="A490" s="128">
        <v>62</v>
      </c>
      <c r="B490" s="128"/>
      <c r="C490" s="6" t="s">
        <v>205</v>
      </c>
      <c r="D490" s="128" t="s">
        <v>25</v>
      </c>
      <c r="E490" s="8">
        <v>16508.2</v>
      </c>
      <c r="F490" s="125">
        <v>3</v>
      </c>
      <c r="G490" s="125">
        <f t="shared" si="54"/>
        <v>49524.600000000006</v>
      </c>
      <c r="H490" s="125"/>
      <c r="I490" s="125"/>
      <c r="J490" s="128"/>
      <c r="K490" s="125"/>
      <c r="L490" s="125"/>
      <c r="M490" s="70"/>
      <c r="N490" s="128"/>
      <c r="O490" s="70"/>
      <c r="P490" s="128"/>
      <c r="Q490" s="128"/>
    </row>
    <row r="491" spans="1:17">
      <c r="A491" s="128">
        <v>63</v>
      </c>
      <c r="B491" s="128"/>
      <c r="C491" s="6" t="s">
        <v>206</v>
      </c>
      <c r="D491" s="128" t="s">
        <v>25</v>
      </c>
      <c r="E491" s="8">
        <v>6832.2</v>
      </c>
      <c r="F491" s="125">
        <v>4</v>
      </c>
      <c r="G491" s="125">
        <f t="shared" si="54"/>
        <v>27328.799999999999</v>
      </c>
      <c r="H491" s="125"/>
      <c r="I491" s="125"/>
      <c r="J491" s="128"/>
      <c r="K491" s="125"/>
      <c r="L491" s="125"/>
      <c r="M491" s="70"/>
      <c r="N491" s="128"/>
      <c r="O491" s="70"/>
      <c r="P491" s="128"/>
      <c r="Q491" s="128"/>
    </row>
    <row r="492" spans="1:17">
      <c r="A492" s="128">
        <v>64</v>
      </c>
      <c r="B492" s="128"/>
      <c r="C492" s="6" t="s">
        <v>207</v>
      </c>
      <c r="D492" s="128" t="s">
        <v>25</v>
      </c>
      <c r="E492" s="8">
        <v>14649.7</v>
      </c>
      <c r="F492" s="125">
        <v>7</v>
      </c>
      <c r="G492" s="125">
        <f t="shared" si="54"/>
        <v>102547.90000000001</v>
      </c>
      <c r="H492" s="125"/>
      <c r="I492" s="125"/>
      <c r="J492" s="128"/>
      <c r="K492" s="125"/>
      <c r="L492" s="125"/>
      <c r="M492" s="70"/>
      <c r="N492" s="128"/>
      <c r="O492" s="70"/>
      <c r="P492" s="128"/>
      <c r="Q492" s="128"/>
    </row>
    <row r="493" spans="1:17">
      <c r="A493" s="128">
        <v>65</v>
      </c>
      <c r="B493" s="128"/>
      <c r="C493" s="6" t="s">
        <v>208</v>
      </c>
      <c r="D493" s="128" t="s">
        <v>25</v>
      </c>
      <c r="E493" s="8">
        <v>15316.4</v>
      </c>
      <c r="F493" s="128">
        <v>4</v>
      </c>
      <c r="G493" s="125">
        <f t="shared" si="54"/>
        <v>61265.599999999999</v>
      </c>
      <c r="H493" s="125"/>
      <c r="I493" s="125"/>
      <c r="J493" s="128"/>
      <c r="K493" s="125"/>
      <c r="L493" s="125"/>
      <c r="M493" s="70"/>
      <c r="N493" s="128"/>
      <c r="O493" s="70"/>
      <c r="P493" s="128"/>
      <c r="Q493" s="128"/>
    </row>
    <row r="494" spans="1:17">
      <c r="A494" s="128">
        <v>66</v>
      </c>
      <c r="B494" s="128"/>
      <c r="C494" s="6" t="s">
        <v>209</v>
      </c>
      <c r="D494" s="128" t="s">
        <v>25</v>
      </c>
      <c r="E494" s="8">
        <v>177</v>
      </c>
      <c r="F494" s="128">
        <v>2</v>
      </c>
      <c r="G494" s="125">
        <f t="shared" si="54"/>
        <v>354</v>
      </c>
      <c r="H494" s="125"/>
      <c r="I494" s="125"/>
      <c r="J494" s="128"/>
      <c r="K494" s="125"/>
      <c r="L494" s="125"/>
      <c r="M494" s="70"/>
      <c r="N494" s="128"/>
      <c r="O494" s="70"/>
      <c r="P494" s="128"/>
      <c r="Q494" s="128"/>
    </row>
    <row r="495" spans="1:17">
      <c r="A495" s="128">
        <v>67</v>
      </c>
      <c r="B495" s="128"/>
      <c r="C495" s="6" t="s">
        <v>210</v>
      </c>
      <c r="D495" s="128" t="s">
        <v>25</v>
      </c>
      <c r="E495" s="8">
        <v>177</v>
      </c>
      <c r="F495" s="128">
        <v>2</v>
      </c>
      <c r="G495" s="125">
        <f t="shared" si="54"/>
        <v>354</v>
      </c>
      <c r="H495" s="125"/>
      <c r="I495" s="125"/>
      <c r="J495" s="128"/>
      <c r="K495" s="125"/>
      <c r="L495" s="125"/>
      <c r="M495" s="70"/>
      <c r="N495" s="128"/>
      <c r="O495" s="70"/>
      <c r="P495" s="128"/>
      <c r="Q495" s="128"/>
    </row>
    <row r="496" spans="1:17">
      <c r="A496" s="128">
        <v>68</v>
      </c>
      <c r="B496" s="128"/>
      <c r="C496" s="6" t="s">
        <v>211</v>
      </c>
      <c r="D496" s="128" t="s">
        <v>78</v>
      </c>
      <c r="E496" s="8">
        <v>115.535</v>
      </c>
      <c r="F496" s="128">
        <v>980</v>
      </c>
      <c r="G496" s="125">
        <f t="shared" si="54"/>
        <v>113224.3</v>
      </c>
      <c r="H496" s="125"/>
      <c r="I496" s="125"/>
      <c r="J496" s="128"/>
      <c r="K496" s="125"/>
      <c r="L496" s="125"/>
      <c r="M496" s="70"/>
      <c r="N496" s="128"/>
      <c r="O496" s="70"/>
      <c r="P496" s="128"/>
      <c r="Q496" s="128"/>
    </row>
    <row r="497" spans="1:17">
      <c r="A497" s="128">
        <v>69</v>
      </c>
      <c r="B497" s="128"/>
      <c r="C497" s="6" t="s">
        <v>212</v>
      </c>
      <c r="D497" s="128" t="s">
        <v>78</v>
      </c>
      <c r="E497" s="8">
        <v>25</v>
      </c>
      <c r="F497" s="128">
        <v>150</v>
      </c>
      <c r="G497" s="125">
        <f t="shared" si="54"/>
        <v>3750</v>
      </c>
      <c r="H497" s="125"/>
      <c r="I497" s="125"/>
      <c r="J497" s="128"/>
      <c r="K497" s="125"/>
      <c r="L497" s="125"/>
      <c r="M497" s="70"/>
      <c r="N497" s="128"/>
      <c r="O497" s="70"/>
      <c r="P497" s="128"/>
      <c r="Q497" s="128"/>
    </row>
    <row r="498" spans="1:17">
      <c r="A498" s="128">
        <v>70</v>
      </c>
      <c r="B498" s="128"/>
      <c r="C498" s="6" t="s">
        <v>213</v>
      </c>
      <c r="D498" s="128" t="s">
        <v>25</v>
      </c>
      <c r="E498" s="8">
        <v>735.14</v>
      </c>
      <c r="F498" s="128">
        <v>2</v>
      </c>
      <c r="G498" s="125">
        <f t="shared" si="54"/>
        <v>1470.28</v>
      </c>
      <c r="H498" s="125"/>
      <c r="I498" s="125"/>
      <c r="J498" s="128"/>
      <c r="K498" s="125"/>
      <c r="L498" s="125"/>
      <c r="M498" s="70"/>
      <c r="N498" s="128"/>
      <c r="O498" s="70"/>
      <c r="P498" s="128"/>
      <c r="Q498" s="128"/>
    </row>
    <row r="499" spans="1:17">
      <c r="A499" s="128">
        <v>71</v>
      </c>
      <c r="B499" s="128"/>
      <c r="C499" s="6" t="s">
        <v>214</v>
      </c>
      <c r="D499" s="128" t="s">
        <v>25</v>
      </c>
      <c r="E499" s="8">
        <v>735.14</v>
      </c>
      <c r="F499" s="128">
        <v>2</v>
      </c>
      <c r="G499" s="125">
        <f t="shared" si="54"/>
        <v>1470.28</v>
      </c>
      <c r="H499" s="125"/>
      <c r="I499" s="125"/>
      <c r="J499" s="128"/>
      <c r="K499" s="125"/>
      <c r="L499" s="125"/>
      <c r="M499" s="70"/>
      <c r="N499" s="128"/>
      <c r="O499" s="70"/>
      <c r="P499" s="128"/>
      <c r="Q499" s="128"/>
    </row>
    <row r="500" spans="1:17">
      <c r="A500" s="128">
        <v>72</v>
      </c>
      <c r="B500" s="128"/>
      <c r="C500" s="6" t="s">
        <v>215</v>
      </c>
      <c r="D500" s="128" t="s">
        <v>25</v>
      </c>
      <c r="E500" s="8">
        <v>735.14</v>
      </c>
      <c r="F500" s="128">
        <v>2</v>
      </c>
      <c r="G500" s="125">
        <f t="shared" si="54"/>
        <v>1470.28</v>
      </c>
      <c r="H500" s="125"/>
      <c r="I500" s="125"/>
      <c r="J500" s="128"/>
      <c r="K500" s="125"/>
      <c r="L500" s="125"/>
      <c r="M500" s="70"/>
      <c r="N500" s="128"/>
      <c r="O500" s="70"/>
      <c r="P500" s="128"/>
      <c r="Q500" s="128"/>
    </row>
    <row r="501" spans="1:17">
      <c r="A501" s="128">
        <v>73</v>
      </c>
      <c r="B501" s="128"/>
      <c r="C501" s="6" t="s">
        <v>216</v>
      </c>
      <c r="D501" s="128" t="s">
        <v>25</v>
      </c>
      <c r="E501" s="8">
        <v>735.14</v>
      </c>
      <c r="F501" s="128">
        <v>2</v>
      </c>
      <c r="G501" s="125">
        <f t="shared" si="54"/>
        <v>1470.28</v>
      </c>
      <c r="H501" s="125"/>
      <c r="I501" s="125"/>
      <c r="J501" s="128"/>
      <c r="K501" s="125"/>
      <c r="L501" s="125"/>
      <c r="M501" s="70"/>
      <c r="N501" s="128"/>
      <c r="O501" s="70"/>
      <c r="P501" s="128"/>
      <c r="Q501" s="128"/>
    </row>
    <row r="502" spans="1:17">
      <c r="A502" s="128">
        <v>74</v>
      </c>
      <c r="B502" s="128"/>
      <c r="C502" s="6" t="s">
        <v>217</v>
      </c>
      <c r="D502" s="125" t="s">
        <v>124</v>
      </c>
      <c r="E502" s="8">
        <v>25</v>
      </c>
      <c r="F502" s="125">
        <v>1672</v>
      </c>
      <c r="G502" s="125">
        <f t="shared" si="54"/>
        <v>41800</v>
      </c>
      <c r="H502" s="125"/>
      <c r="I502" s="125"/>
      <c r="J502" s="128"/>
      <c r="K502" s="125"/>
      <c r="L502" s="125"/>
      <c r="M502" s="70"/>
      <c r="N502" s="128"/>
      <c r="O502" s="70"/>
      <c r="P502" s="128"/>
      <c r="Q502" s="128"/>
    </row>
    <row r="503" spans="1:17" ht="25.5">
      <c r="A503" s="128">
        <v>75</v>
      </c>
      <c r="B503" s="128"/>
      <c r="C503" s="6" t="s">
        <v>218</v>
      </c>
      <c r="D503" s="125" t="s">
        <v>25</v>
      </c>
      <c r="E503" s="8">
        <v>3621.42</v>
      </c>
      <c r="F503" s="128">
        <v>2</v>
      </c>
      <c r="G503" s="125">
        <f t="shared" si="54"/>
        <v>7242.84</v>
      </c>
      <c r="H503" s="125"/>
      <c r="I503" s="125"/>
      <c r="J503" s="128"/>
      <c r="K503" s="125"/>
      <c r="L503" s="125"/>
      <c r="M503" s="70"/>
      <c r="N503" s="128"/>
      <c r="O503" s="70"/>
      <c r="P503" s="128"/>
      <c r="Q503" s="128"/>
    </row>
    <row r="504" spans="1:17">
      <c r="A504" s="128">
        <v>76</v>
      </c>
      <c r="B504" s="128"/>
      <c r="C504" s="6" t="s">
        <v>219</v>
      </c>
      <c r="D504" s="125" t="s">
        <v>25</v>
      </c>
      <c r="E504" s="8">
        <v>3796.65</v>
      </c>
      <c r="F504" s="128">
        <v>2</v>
      </c>
      <c r="G504" s="125">
        <f t="shared" si="54"/>
        <v>7593.3</v>
      </c>
      <c r="H504" s="125"/>
      <c r="I504" s="125"/>
      <c r="J504" s="128"/>
      <c r="K504" s="125"/>
      <c r="L504" s="125"/>
      <c r="M504" s="70"/>
      <c r="N504" s="128"/>
      <c r="O504" s="70"/>
      <c r="P504" s="128"/>
      <c r="Q504" s="128"/>
    </row>
    <row r="505" spans="1:17">
      <c r="A505" s="128">
        <v>77</v>
      </c>
      <c r="B505" s="128"/>
      <c r="C505" s="6" t="s">
        <v>220</v>
      </c>
      <c r="D505" s="125" t="s">
        <v>25</v>
      </c>
      <c r="E505" s="8">
        <v>3621.42</v>
      </c>
      <c r="F505" s="128">
        <v>2</v>
      </c>
      <c r="G505" s="125">
        <f t="shared" si="54"/>
        <v>7242.84</v>
      </c>
      <c r="H505" s="125"/>
      <c r="I505" s="125"/>
      <c r="J505" s="128"/>
      <c r="K505" s="125"/>
      <c r="L505" s="125"/>
      <c r="M505" s="70"/>
      <c r="N505" s="128"/>
      <c r="O505" s="70"/>
      <c r="P505" s="128"/>
      <c r="Q505" s="128"/>
    </row>
    <row r="506" spans="1:17" ht="25.5">
      <c r="A506" s="128">
        <v>78</v>
      </c>
      <c r="B506" s="128"/>
      <c r="C506" s="6" t="s">
        <v>221</v>
      </c>
      <c r="D506" s="125" t="s">
        <v>25</v>
      </c>
      <c r="E506" s="8">
        <v>4322.34</v>
      </c>
      <c r="F506" s="128">
        <v>2</v>
      </c>
      <c r="G506" s="125">
        <f t="shared" si="54"/>
        <v>8644.68</v>
      </c>
      <c r="H506" s="125"/>
      <c r="I506" s="125"/>
      <c r="J506" s="128"/>
      <c r="K506" s="125"/>
      <c r="L506" s="125"/>
      <c r="M506" s="70"/>
      <c r="N506" s="128"/>
      <c r="O506" s="70"/>
      <c r="P506" s="128"/>
      <c r="Q506" s="128"/>
    </row>
    <row r="507" spans="1:17" ht="25.5">
      <c r="A507" s="128">
        <v>79</v>
      </c>
      <c r="B507" s="128"/>
      <c r="C507" s="6" t="s">
        <v>222</v>
      </c>
      <c r="D507" s="125" t="s">
        <v>25</v>
      </c>
      <c r="E507" s="8">
        <v>4088.7</v>
      </c>
      <c r="F507" s="128">
        <v>3</v>
      </c>
      <c r="G507" s="125">
        <f t="shared" si="54"/>
        <v>12266.099999999999</v>
      </c>
      <c r="H507" s="125"/>
      <c r="I507" s="125"/>
      <c r="J507" s="128"/>
      <c r="K507" s="125"/>
      <c r="L507" s="125"/>
      <c r="M507" s="70"/>
      <c r="N507" s="128"/>
      <c r="O507" s="70"/>
      <c r="P507" s="128"/>
      <c r="Q507" s="128"/>
    </row>
    <row r="508" spans="1:17">
      <c r="A508" s="128">
        <v>80</v>
      </c>
      <c r="B508" s="128"/>
      <c r="C508" s="6" t="s">
        <v>223</v>
      </c>
      <c r="D508" s="128" t="s">
        <v>124</v>
      </c>
      <c r="E508" s="8">
        <v>129.21</v>
      </c>
      <c r="F508" s="128">
        <f>209*3</f>
        <v>627</v>
      </c>
      <c r="G508" s="125">
        <f t="shared" si="54"/>
        <v>81014.67</v>
      </c>
      <c r="H508" s="125"/>
      <c r="I508" s="125"/>
      <c r="J508" s="128"/>
      <c r="K508" s="125"/>
      <c r="L508" s="125"/>
      <c r="M508" s="70"/>
      <c r="N508" s="128"/>
      <c r="O508" s="70"/>
      <c r="P508" s="128"/>
      <c r="Q508" s="128"/>
    </row>
    <row r="509" spans="1:17">
      <c r="A509" s="128">
        <v>81</v>
      </c>
      <c r="B509" s="128"/>
      <c r="C509" s="9" t="s">
        <v>224</v>
      </c>
      <c r="D509" s="128" t="s">
        <v>25</v>
      </c>
      <c r="E509" s="128">
        <v>100398.33</v>
      </c>
      <c r="F509" s="128">
        <v>6</v>
      </c>
      <c r="G509" s="125">
        <f t="shared" si="54"/>
        <v>602389.98</v>
      </c>
      <c r="H509" s="125"/>
      <c r="I509" s="125"/>
      <c r="J509" s="128"/>
      <c r="K509" s="125"/>
      <c r="L509" s="125"/>
      <c r="M509" s="70"/>
      <c r="N509" s="128"/>
      <c r="O509" s="70"/>
      <c r="P509" s="128"/>
      <c r="Q509" s="128"/>
    </row>
    <row r="510" spans="1:17">
      <c r="A510" s="128">
        <v>82</v>
      </c>
      <c r="B510" s="128"/>
      <c r="C510" s="9" t="s">
        <v>225</v>
      </c>
      <c r="D510" s="128" t="s">
        <v>25</v>
      </c>
      <c r="E510" s="128">
        <v>24288.33</v>
      </c>
      <c r="F510" s="128">
        <v>12</v>
      </c>
      <c r="G510" s="125">
        <f t="shared" si="54"/>
        <v>291459.96000000002</v>
      </c>
      <c r="H510" s="125"/>
      <c r="I510" s="125"/>
      <c r="J510" s="128"/>
      <c r="K510" s="125"/>
      <c r="L510" s="125"/>
      <c r="M510" s="70"/>
      <c r="N510" s="128"/>
      <c r="O510" s="70"/>
      <c r="P510" s="128"/>
      <c r="Q510" s="128"/>
    </row>
    <row r="511" spans="1:17">
      <c r="A511" s="128">
        <v>83</v>
      </c>
      <c r="B511" s="128"/>
      <c r="C511" s="9" t="s">
        <v>226</v>
      </c>
      <c r="D511" s="128" t="s">
        <v>25</v>
      </c>
      <c r="E511" s="128">
        <v>10954.33</v>
      </c>
      <c r="F511" s="128">
        <v>1</v>
      </c>
      <c r="G511" s="125">
        <f t="shared" si="54"/>
        <v>10954.33</v>
      </c>
      <c r="H511" s="125"/>
      <c r="I511" s="125"/>
      <c r="J511" s="128"/>
      <c r="K511" s="125"/>
      <c r="L511" s="125"/>
      <c r="M511" s="70"/>
      <c r="N511" s="128"/>
      <c r="O511" s="70"/>
      <c r="P511" s="128"/>
      <c r="Q511" s="128"/>
    </row>
    <row r="512" spans="1:17">
      <c r="A512" s="128"/>
      <c r="B512" s="128"/>
      <c r="C512" s="9" t="s">
        <v>227</v>
      </c>
      <c r="D512" s="128"/>
      <c r="E512" s="8"/>
      <c r="F512" s="12">
        <f>SUM(F429:F511)</f>
        <v>3608</v>
      </c>
      <c r="G512" s="70"/>
      <c r="H512" s="12">
        <f>SUM(H429:H511)</f>
        <v>4</v>
      </c>
      <c r="I512" s="125"/>
      <c r="J512" s="12">
        <f>SUM(J429:J511)</f>
        <v>19.5</v>
      </c>
      <c r="K512" s="125"/>
      <c r="L512" s="12">
        <f>SUM(L429:L511)</f>
        <v>52</v>
      </c>
      <c r="M512" s="125"/>
      <c r="N512" s="12">
        <f>SUM(N429:N511)</f>
        <v>1366.9</v>
      </c>
      <c r="O512" s="70"/>
      <c r="P512" s="12">
        <f>F512+J512+H512+L512+N512</f>
        <v>5050.3999999999996</v>
      </c>
      <c r="Q512" s="8"/>
    </row>
    <row r="513" spans="1:18">
      <c r="A513" s="128"/>
      <c r="B513" s="128"/>
      <c r="C513" s="9" t="s">
        <v>228</v>
      </c>
      <c r="D513" s="128"/>
      <c r="E513" s="128"/>
      <c r="F513" s="128"/>
      <c r="G513" s="8">
        <f>SUM(G458:G512)</f>
        <v>2898322.37</v>
      </c>
      <c r="H513" s="128"/>
      <c r="I513" s="8">
        <f>SUM(I458:I512)</f>
        <v>128434.75</v>
      </c>
      <c r="J513" s="128"/>
      <c r="K513" s="8">
        <f>SUM(K458:K512)</f>
        <v>86800</v>
      </c>
      <c r="L513" s="128"/>
      <c r="M513" s="8">
        <f>SUM(M458:M512)</f>
        <v>0</v>
      </c>
      <c r="N513" s="128"/>
      <c r="O513" s="8">
        <f>SUM(O458:O512)</f>
        <v>0</v>
      </c>
      <c r="P513" s="8">
        <f>O513+M513+I513+K513+G513</f>
        <v>3113557.12</v>
      </c>
      <c r="Q513" s="8"/>
    </row>
    <row r="515" spans="1:18">
      <c r="A515" s="138"/>
      <c r="B515" s="138"/>
      <c r="C515" s="138"/>
      <c r="D515" s="138"/>
      <c r="E515" s="138"/>
      <c r="F515" s="138"/>
      <c r="G515" s="138"/>
      <c r="H515" s="138"/>
      <c r="I515" s="138"/>
      <c r="J515" s="138"/>
      <c r="K515" s="138"/>
      <c r="L515" s="138"/>
      <c r="M515" s="138"/>
      <c r="N515" s="138"/>
      <c r="O515" s="138"/>
      <c r="P515" s="138"/>
    </row>
    <row r="516" spans="1:18">
      <c r="A516" s="300" t="s">
        <v>708</v>
      </c>
      <c r="B516" s="300"/>
      <c r="C516" s="300"/>
      <c r="D516" s="300"/>
      <c r="E516" s="300"/>
      <c r="F516" s="300"/>
      <c r="G516" s="300"/>
      <c r="H516" s="300"/>
      <c r="I516" s="300"/>
      <c r="J516" s="300"/>
      <c r="K516" s="300"/>
      <c r="L516" s="300"/>
      <c r="M516" s="300"/>
      <c r="N516" s="300"/>
      <c r="O516" s="300"/>
      <c r="P516" s="191"/>
      <c r="Q516" s="96"/>
      <c r="R516" s="96"/>
    </row>
    <row r="517" spans="1:18">
      <c r="A517" s="96" t="s">
        <v>1</v>
      </c>
      <c r="B517" s="96"/>
      <c r="C517" s="96" t="s">
        <v>2</v>
      </c>
      <c r="D517" s="96"/>
      <c r="E517" s="96"/>
      <c r="F517" s="96"/>
      <c r="G517" s="96"/>
      <c r="H517" s="96"/>
      <c r="I517" s="96"/>
      <c r="J517" s="96"/>
      <c r="K517" s="96"/>
      <c r="L517" s="96"/>
      <c r="M517" s="96"/>
      <c r="N517" s="96"/>
      <c r="O517" s="96"/>
      <c r="P517" s="96"/>
      <c r="Q517" s="96"/>
      <c r="R517" s="96"/>
    </row>
    <row r="518" spans="1:18">
      <c r="A518" s="96" t="s">
        <v>3</v>
      </c>
      <c r="B518" s="96"/>
      <c r="C518" s="96" t="s">
        <v>4</v>
      </c>
      <c r="D518" s="96"/>
      <c r="E518" s="96"/>
      <c r="F518" s="96"/>
      <c r="G518" s="96"/>
      <c r="H518" s="96"/>
      <c r="I518" s="96"/>
      <c r="J518" s="96"/>
      <c r="K518" s="96"/>
      <c r="L518" s="96"/>
      <c r="M518" s="96"/>
      <c r="N518" s="96"/>
      <c r="O518" s="96"/>
      <c r="P518" s="96"/>
      <c r="Q518" s="96"/>
      <c r="R518" s="96"/>
    </row>
    <row r="519" spans="1:18">
      <c r="A519" s="96" t="s">
        <v>5</v>
      </c>
      <c r="B519" s="96"/>
      <c r="C519" s="96" t="s">
        <v>709</v>
      </c>
      <c r="D519" s="96"/>
      <c r="E519" s="96"/>
      <c r="F519" s="96"/>
      <c r="G519" s="96"/>
      <c r="H519" s="96"/>
      <c r="I519" s="96"/>
      <c r="J519" s="96"/>
      <c r="K519" s="96"/>
      <c r="L519" s="96"/>
      <c r="M519" s="96"/>
      <c r="N519" s="96"/>
      <c r="O519" s="96"/>
      <c r="P519" s="96"/>
      <c r="Q519" s="96"/>
      <c r="R519" s="96"/>
    </row>
    <row r="520" spans="1:18">
      <c r="A520" s="96" t="s">
        <v>7</v>
      </c>
      <c r="B520" s="96"/>
      <c r="C520" s="96" t="s">
        <v>710</v>
      </c>
      <c r="D520" s="96"/>
      <c r="E520" s="96"/>
      <c r="F520" s="96"/>
      <c r="G520" s="96"/>
      <c r="H520" s="96"/>
      <c r="I520" s="96"/>
      <c r="J520" s="96"/>
      <c r="K520" s="96"/>
      <c r="L520" s="96"/>
      <c r="M520" s="96"/>
      <c r="N520" s="96"/>
      <c r="O520" s="96"/>
      <c r="P520" s="96"/>
      <c r="Q520" s="96"/>
      <c r="R520" s="96"/>
    </row>
    <row r="521" spans="1:18">
      <c r="A521" s="96"/>
      <c r="B521" s="96" t="s">
        <v>711</v>
      </c>
      <c r="C521" s="192">
        <v>45809</v>
      </c>
      <c r="D521" s="96"/>
      <c r="E521" s="96"/>
      <c r="F521" s="96"/>
      <c r="G521" s="96"/>
      <c r="H521" s="96"/>
      <c r="I521" s="96"/>
      <c r="J521" s="96"/>
      <c r="K521" s="96"/>
      <c r="L521" s="96"/>
      <c r="M521" s="96"/>
      <c r="N521" s="96"/>
      <c r="O521" s="96"/>
      <c r="P521" s="96"/>
      <c r="Q521" s="96"/>
      <c r="R521" s="96"/>
    </row>
    <row r="522" spans="1:18">
      <c r="A522" s="16"/>
      <c r="B522" s="16"/>
      <c r="C522" s="16"/>
      <c r="D522" s="16"/>
      <c r="E522" s="18"/>
      <c r="F522" s="323" t="s">
        <v>15</v>
      </c>
      <c r="G522" s="323"/>
      <c r="H522" s="323" t="s">
        <v>118</v>
      </c>
      <c r="I522" s="323"/>
      <c r="J522" s="323" t="s">
        <v>712</v>
      </c>
      <c r="K522" s="323"/>
      <c r="L522" s="323" t="s">
        <v>18</v>
      </c>
      <c r="M522" s="323"/>
      <c r="N522" s="323" t="s">
        <v>238</v>
      </c>
      <c r="O522" s="323"/>
      <c r="P522" s="318" t="s">
        <v>713</v>
      </c>
      <c r="Q522" s="318" t="s">
        <v>714</v>
      </c>
      <c r="R522" s="323" t="s">
        <v>715</v>
      </c>
    </row>
    <row r="523" spans="1:18" ht="63.75">
      <c r="A523" s="18" t="s">
        <v>716</v>
      </c>
      <c r="B523" s="125" t="s">
        <v>273</v>
      </c>
      <c r="C523" s="128" t="s">
        <v>12</v>
      </c>
      <c r="D523" s="128" t="s">
        <v>13</v>
      </c>
      <c r="E523" s="125" t="s">
        <v>717</v>
      </c>
      <c r="F523" s="128" t="s">
        <v>718</v>
      </c>
      <c r="G523" s="125" t="s">
        <v>23</v>
      </c>
      <c r="H523" s="128" t="s">
        <v>718</v>
      </c>
      <c r="I523" s="125" t="s">
        <v>23</v>
      </c>
      <c r="J523" s="128" t="s">
        <v>718</v>
      </c>
      <c r="K523" s="125" t="s">
        <v>23</v>
      </c>
      <c r="L523" s="128" t="s">
        <v>718</v>
      </c>
      <c r="M523" s="125" t="s">
        <v>23</v>
      </c>
      <c r="N523" s="128" t="s">
        <v>718</v>
      </c>
      <c r="O523" s="125" t="s">
        <v>23</v>
      </c>
      <c r="P523" s="319"/>
      <c r="Q523" s="319"/>
      <c r="R523" s="323"/>
    </row>
    <row r="524" spans="1:18" ht="25.5">
      <c r="A524" s="13">
        <v>1</v>
      </c>
      <c r="B524" s="17" t="s">
        <v>719</v>
      </c>
      <c r="C524" s="15" t="s">
        <v>720</v>
      </c>
      <c r="D524" s="24" t="s">
        <v>139</v>
      </c>
      <c r="E524" s="70">
        <v>1469.1</v>
      </c>
      <c r="F524" s="125">
        <v>1</v>
      </c>
      <c r="G524" s="128">
        <f>F524*E524</f>
        <v>1469.1</v>
      </c>
      <c r="H524" s="128"/>
      <c r="I524" s="193"/>
      <c r="J524" s="128"/>
      <c r="K524" s="16"/>
      <c r="L524" s="128"/>
      <c r="M524" s="16"/>
      <c r="N524" s="16"/>
      <c r="O524" s="16"/>
      <c r="P524" s="16"/>
      <c r="Q524" s="13"/>
      <c r="R524" s="16"/>
    </row>
    <row r="525" spans="1:18" ht="25.5">
      <c r="A525" s="13">
        <v>2</v>
      </c>
      <c r="B525" s="16"/>
      <c r="C525" s="6" t="s">
        <v>721</v>
      </c>
      <c r="D525" s="24" t="s">
        <v>139</v>
      </c>
      <c r="E525" s="128">
        <v>2800</v>
      </c>
      <c r="F525" s="125">
        <v>0</v>
      </c>
      <c r="G525" s="128">
        <f t="shared" ref="G525:G588" si="55">F525*E525</f>
        <v>0</v>
      </c>
      <c r="H525" s="17"/>
      <c r="I525" s="16"/>
      <c r="J525" s="16"/>
      <c r="K525" s="16"/>
      <c r="L525" s="16"/>
      <c r="M525" s="16"/>
      <c r="N525" s="16"/>
      <c r="O525" s="16"/>
      <c r="P525" s="16"/>
      <c r="Q525" s="16"/>
      <c r="R525" s="16"/>
    </row>
    <row r="526" spans="1:18" ht="25.5">
      <c r="A526" s="13">
        <v>3</v>
      </c>
      <c r="B526" s="16"/>
      <c r="C526" s="15" t="s">
        <v>722</v>
      </c>
      <c r="D526" s="24" t="s">
        <v>139</v>
      </c>
      <c r="E526" s="128">
        <v>1200</v>
      </c>
      <c r="F526" s="125">
        <v>3</v>
      </c>
      <c r="G526" s="13">
        <f t="shared" si="55"/>
        <v>3600</v>
      </c>
      <c r="H526" s="17"/>
      <c r="I526" s="16"/>
      <c r="J526" s="16"/>
      <c r="K526" s="16"/>
      <c r="L526" s="16"/>
      <c r="M526" s="16"/>
      <c r="N526" s="16"/>
      <c r="O526" s="16"/>
      <c r="P526" s="16"/>
      <c r="Q526" s="16"/>
      <c r="R526" s="16"/>
    </row>
    <row r="527" spans="1:18" ht="25.5">
      <c r="A527" s="13">
        <v>4</v>
      </c>
      <c r="B527" s="16" t="s">
        <v>723</v>
      </c>
      <c r="C527" s="15" t="s">
        <v>724</v>
      </c>
      <c r="D527" s="24" t="s">
        <v>139</v>
      </c>
      <c r="E527" s="128">
        <v>600</v>
      </c>
      <c r="F527" s="125">
        <v>7</v>
      </c>
      <c r="G527" s="13">
        <f t="shared" si="55"/>
        <v>4200</v>
      </c>
      <c r="H527" s="17"/>
      <c r="I527" s="16"/>
      <c r="J527" s="16"/>
      <c r="K527" s="16"/>
      <c r="L527" s="16"/>
      <c r="M527" s="16"/>
      <c r="N527" s="16"/>
      <c r="O527" s="16"/>
      <c r="P527" s="16"/>
      <c r="Q527" s="16"/>
      <c r="R527" s="16"/>
    </row>
    <row r="528" spans="1:18" ht="25.5">
      <c r="A528" s="13">
        <v>5</v>
      </c>
      <c r="B528" s="16" t="s">
        <v>185</v>
      </c>
      <c r="C528" s="15" t="s">
        <v>725</v>
      </c>
      <c r="D528" s="24" t="s">
        <v>139</v>
      </c>
      <c r="E528" s="128">
        <v>600</v>
      </c>
      <c r="F528" s="125">
        <v>2</v>
      </c>
      <c r="G528" s="13">
        <f t="shared" si="55"/>
        <v>1200</v>
      </c>
      <c r="H528" s="17"/>
      <c r="I528" s="16"/>
      <c r="J528" s="16"/>
      <c r="K528" s="16"/>
      <c r="L528" s="16"/>
      <c r="M528" s="16"/>
      <c r="N528" s="16"/>
      <c r="O528" s="16"/>
      <c r="P528" s="16"/>
      <c r="Q528" s="16"/>
      <c r="R528" s="16"/>
    </row>
    <row r="529" spans="1:18" ht="25.5">
      <c r="A529" s="13">
        <v>6</v>
      </c>
      <c r="B529" s="16" t="s">
        <v>726</v>
      </c>
      <c r="C529" s="15" t="s">
        <v>727</v>
      </c>
      <c r="D529" s="24" t="s">
        <v>139</v>
      </c>
      <c r="E529" s="128">
        <v>400</v>
      </c>
      <c r="F529" s="125">
        <v>2</v>
      </c>
      <c r="G529" s="13">
        <f t="shared" si="55"/>
        <v>800</v>
      </c>
      <c r="H529" s="17"/>
      <c r="I529" s="16"/>
      <c r="J529" s="16"/>
      <c r="K529" s="16"/>
      <c r="L529" s="16"/>
      <c r="M529" s="16"/>
      <c r="N529" s="16"/>
      <c r="O529" s="16"/>
      <c r="P529" s="16"/>
      <c r="Q529" s="16"/>
      <c r="R529" s="16"/>
    </row>
    <row r="530" spans="1:18" ht="25.5">
      <c r="A530" s="13">
        <v>7</v>
      </c>
      <c r="B530" s="16" t="s">
        <v>728</v>
      </c>
      <c r="C530" s="15" t="s">
        <v>729</v>
      </c>
      <c r="D530" s="24" t="s">
        <v>139</v>
      </c>
      <c r="E530" s="128">
        <v>150</v>
      </c>
      <c r="F530" s="125">
        <v>6</v>
      </c>
      <c r="G530" s="13">
        <f t="shared" si="55"/>
        <v>900</v>
      </c>
      <c r="H530" s="17"/>
      <c r="I530" s="16"/>
      <c r="J530" s="16"/>
      <c r="K530" s="16"/>
      <c r="L530" s="16"/>
      <c r="M530" s="16"/>
      <c r="N530" s="16"/>
      <c r="O530" s="16"/>
      <c r="P530" s="16"/>
      <c r="Q530" s="16"/>
      <c r="R530" s="16"/>
    </row>
    <row r="531" spans="1:18" ht="25.5">
      <c r="A531" s="13">
        <v>8</v>
      </c>
      <c r="B531" s="16" t="s">
        <v>730</v>
      </c>
      <c r="C531" s="15" t="s">
        <v>731</v>
      </c>
      <c r="D531" s="24" t="s">
        <v>139</v>
      </c>
      <c r="E531" s="128">
        <v>3973</v>
      </c>
      <c r="F531" s="125">
        <v>0</v>
      </c>
      <c r="G531" s="13">
        <f t="shared" si="55"/>
        <v>0</v>
      </c>
      <c r="H531" s="17"/>
      <c r="I531" s="16"/>
      <c r="J531" s="16"/>
      <c r="K531" s="16"/>
      <c r="L531" s="16"/>
      <c r="M531" s="16"/>
      <c r="N531" s="16"/>
      <c r="O531" s="16"/>
      <c r="P531" s="16"/>
      <c r="Q531" s="16"/>
      <c r="R531" s="16"/>
    </row>
    <row r="532" spans="1:18" ht="25.5">
      <c r="A532" s="13">
        <v>9</v>
      </c>
      <c r="B532" s="16"/>
      <c r="C532" s="15" t="s">
        <v>732</v>
      </c>
      <c r="D532" s="24" t="s">
        <v>139</v>
      </c>
      <c r="E532" s="128">
        <v>3973</v>
      </c>
      <c r="F532" s="125">
        <v>0</v>
      </c>
      <c r="G532" s="13">
        <f t="shared" si="55"/>
        <v>0</v>
      </c>
      <c r="H532" s="17"/>
      <c r="I532" s="16"/>
      <c r="J532" s="16"/>
      <c r="K532" s="16"/>
      <c r="L532" s="16"/>
      <c r="M532" s="16"/>
      <c r="N532" s="16"/>
      <c r="O532" s="16"/>
      <c r="P532" s="16"/>
      <c r="Q532" s="16"/>
      <c r="R532" s="16"/>
    </row>
    <row r="533" spans="1:18" ht="25.5">
      <c r="A533" s="13">
        <v>10</v>
      </c>
      <c r="B533" s="128" t="s">
        <v>733</v>
      </c>
      <c r="C533" s="15" t="s">
        <v>734</v>
      </c>
      <c r="D533" s="125" t="s">
        <v>139</v>
      </c>
      <c r="E533" s="128">
        <v>8515</v>
      </c>
      <c r="F533" s="125">
        <v>0</v>
      </c>
      <c r="G533" s="128">
        <f t="shared" si="55"/>
        <v>0</v>
      </c>
      <c r="H533" s="17"/>
      <c r="I533" s="16"/>
      <c r="J533" s="16"/>
      <c r="K533" s="16"/>
      <c r="L533" s="16"/>
      <c r="M533" s="16"/>
      <c r="N533" s="16"/>
      <c r="O533" s="16"/>
      <c r="P533" s="16"/>
      <c r="Q533" s="16"/>
      <c r="R533" s="16"/>
    </row>
    <row r="534" spans="1:18" ht="25.5">
      <c r="A534" s="13">
        <v>11</v>
      </c>
      <c r="B534" s="16"/>
      <c r="C534" s="15" t="s">
        <v>735</v>
      </c>
      <c r="D534" s="24" t="s">
        <v>139</v>
      </c>
      <c r="E534" s="128">
        <v>795</v>
      </c>
      <c r="F534" s="125">
        <v>3</v>
      </c>
      <c r="G534" s="13">
        <f t="shared" si="55"/>
        <v>2385</v>
      </c>
      <c r="H534" s="17"/>
      <c r="I534" s="16"/>
      <c r="J534" s="128"/>
      <c r="K534" s="16"/>
      <c r="L534" s="16"/>
      <c r="M534" s="16"/>
      <c r="N534" s="16"/>
      <c r="O534" s="16"/>
      <c r="P534" s="16"/>
      <c r="Q534" s="16"/>
      <c r="R534" s="16"/>
    </row>
    <row r="535" spans="1:18" ht="25.5">
      <c r="A535" s="13">
        <v>12</v>
      </c>
      <c r="B535" s="16" t="s">
        <v>736</v>
      </c>
      <c r="C535" s="15" t="s">
        <v>737</v>
      </c>
      <c r="D535" s="24" t="s">
        <v>738</v>
      </c>
      <c r="E535" s="128">
        <v>40000</v>
      </c>
      <c r="F535" s="25">
        <v>0.27500000000000002</v>
      </c>
      <c r="G535" s="13">
        <f t="shared" si="55"/>
        <v>11000</v>
      </c>
      <c r="H535" s="128">
        <v>2.5000000000000001E-2</v>
      </c>
      <c r="I535" s="16"/>
      <c r="J535" s="128"/>
      <c r="K535" s="16"/>
      <c r="L535" s="16"/>
      <c r="M535" s="16"/>
      <c r="N535" s="16"/>
      <c r="O535" s="16"/>
      <c r="P535" s="16"/>
      <c r="Q535" s="16"/>
      <c r="R535" s="16"/>
    </row>
    <row r="536" spans="1:18" ht="25.5">
      <c r="A536" s="13">
        <v>13</v>
      </c>
      <c r="B536" s="16" t="s">
        <v>739</v>
      </c>
      <c r="C536" s="6" t="s">
        <v>740</v>
      </c>
      <c r="D536" s="24" t="s">
        <v>139</v>
      </c>
      <c r="E536" s="128">
        <v>1000</v>
      </c>
      <c r="F536" s="125">
        <v>0</v>
      </c>
      <c r="G536" s="13">
        <f t="shared" si="55"/>
        <v>0</v>
      </c>
      <c r="H536" s="17"/>
      <c r="I536" s="16"/>
      <c r="J536" s="16"/>
      <c r="K536" s="16"/>
      <c r="L536" s="16"/>
      <c r="M536" s="16"/>
      <c r="N536" s="16"/>
      <c r="O536" s="16"/>
      <c r="P536" s="16"/>
      <c r="Q536" s="16"/>
      <c r="R536" s="16"/>
    </row>
    <row r="537" spans="1:18" ht="25.5">
      <c r="A537" s="13">
        <v>14</v>
      </c>
      <c r="B537" s="16" t="s">
        <v>741</v>
      </c>
      <c r="C537" s="6" t="s">
        <v>742</v>
      </c>
      <c r="D537" s="24" t="s">
        <v>139</v>
      </c>
      <c r="E537" s="128">
        <v>1000</v>
      </c>
      <c r="F537" s="125">
        <v>0</v>
      </c>
      <c r="G537" s="13">
        <f t="shared" si="55"/>
        <v>0</v>
      </c>
      <c r="H537" s="17"/>
      <c r="I537" s="16"/>
      <c r="J537" s="16"/>
      <c r="K537" s="16"/>
      <c r="L537" s="16"/>
      <c r="M537" s="16"/>
      <c r="N537" s="16"/>
      <c r="O537" s="16"/>
      <c r="P537" s="16"/>
      <c r="Q537" s="16"/>
      <c r="R537" s="16"/>
    </row>
    <row r="538" spans="1:18">
      <c r="A538" s="13">
        <v>15</v>
      </c>
      <c r="B538" s="16" t="s">
        <v>743</v>
      </c>
      <c r="C538" s="16" t="s">
        <v>744</v>
      </c>
      <c r="D538" s="13" t="s">
        <v>139</v>
      </c>
      <c r="E538" s="128">
        <v>28540</v>
      </c>
      <c r="F538" s="13">
        <v>1</v>
      </c>
      <c r="G538" s="13">
        <f t="shared" si="55"/>
        <v>28540</v>
      </c>
      <c r="H538" s="17"/>
      <c r="I538" s="16"/>
      <c r="J538" s="16"/>
      <c r="K538" s="16"/>
      <c r="L538" s="16"/>
      <c r="M538" s="16"/>
      <c r="N538" s="16"/>
      <c r="O538" s="16"/>
      <c r="P538" s="16"/>
      <c r="Q538" s="16"/>
      <c r="R538" s="16"/>
    </row>
    <row r="539" spans="1:18">
      <c r="A539" s="13">
        <v>16</v>
      </c>
      <c r="B539" s="16" t="s">
        <v>66</v>
      </c>
      <c r="C539" s="16" t="s">
        <v>745</v>
      </c>
      <c r="D539" s="26" t="s">
        <v>746</v>
      </c>
      <c r="E539" s="128">
        <v>231</v>
      </c>
      <c r="F539" s="13">
        <v>335</v>
      </c>
      <c r="G539" s="13">
        <f t="shared" si="55"/>
        <v>77385</v>
      </c>
      <c r="H539" s="128"/>
      <c r="I539" s="16"/>
      <c r="J539" s="16"/>
      <c r="K539" s="16"/>
      <c r="L539" s="16"/>
      <c r="M539" s="16"/>
      <c r="N539" s="16"/>
      <c r="O539" s="16"/>
      <c r="P539" s="16"/>
      <c r="Q539" s="16"/>
      <c r="R539" s="16"/>
    </row>
    <row r="540" spans="1:18">
      <c r="A540" s="13">
        <v>17</v>
      </c>
      <c r="B540" s="16" t="s">
        <v>747</v>
      </c>
      <c r="C540" s="16" t="s">
        <v>748</v>
      </c>
      <c r="D540" s="26" t="s">
        <v>746</v>
      </c>
      <c r="E540" s="128">
        <v>140</v>
      </c>
      <c r="F540" s="13">
        <v>130</v>
      </c>
      <c r="G540" s="13">
        <f t="shared" si="55"/>
        <v>18200</v>
      </c>
      <c r="H540" s="17"/>
      <c r="I540" s="16"/>
      <c r="J540" s="16"/>
      <c r="K540" s="16"/>
      <c r="L540" s="16"/>
      <c r="M540" s="16"/>
      <c r="N540" s="16"/>
      <c r="O540" s="16"/>
      <c r="P540" s="16"/>
      <c r="Q540" s="17"/>
      <c r="R540" s="16"/>
    </row>
    <row r="541" spans="1:18">
      <c r="A541" s="13">
        <v>18</v>
      </c>
      <c r="B541" s="16"/>
      <c r="C541" s="16" t="s">
        <v>749</v>
      </c>
      <c r="D541" s="26" t="s">
        <v>139</v>
      </c>
      <c r="E541" s="128">
        <v>16.68</v>
      </c>
      <c r="F541" s="13">
        <v>86</v>
      </c>
      <c r="G541" s="13">
        <f t="shared" si="55"/>
        <v>1434.48</v>
      </c>
      <c r="H541" s="17"/>
      <c r="I541" s="16"/>
      <c r="J541" s="16"/>
      <c r="K541" s="16"/>
      <c r="L541" s="16"/>
      <c r="M541" s="16"/>
      <c r="N541" s="16"/>
      <c r="O541" s="16"/>
      <c r="P541" s="16"/>
      <c r="Q541" s="16"/>
      <c r="R541" s="16"/>
    </row>
    <row r="542" spans="1:18">
      <c r="A542" s="13">
        <v>19</v>
      </c>
      <c r="B542" s="16"/>
      <c r="C542" s="3" t="s">
        <v>750</v>
      </c>
      <c r="D542" s="26" t="s">
        <v>139</v>
      </c>
      <c r="E542" s="128">
        <v>30000</v>
      </c>
      <c r="F542" s="13">
        <v>1</v>
      </c>
      <c r="G542" s="13">
        <f t="shared" si="55"/>
        <v>30000</v>
      </c>
      <c r="H542" s="17"/>
      <c r="I542" s="16"/>
      <c r="J542" s="16"/>
      <c r="K542" s="16"/>
      <c r="L542" s="16"/>
      <c r="M542" s="16"/>
      <c r="N542" s="16"/>
      <c r="O542" s="16"/>
      <c r="P542" s="16"/>
      <c r="Q542" s="16"/>
      <c r="R542" s="16"/>
    </row>
    <row r="543" spans="1:18">
      <c r="A543" s="13">
        <v>20</v>
      </c>
      <c r="B543" s="16"/>
      <c r="C543" s="3" t="s">
        <v>751</v>
      </c>
      <c r="D543" s="26" t="s">
        <v>139</v>
      </c>
      <c r="E543" s="128">
        <v>30000</v>
      </c>
      <c r="F543" s="13">
        <v>3</v>
      </c>
      <c r="G543" s="13">
        <f t="shared" si="55"/>
        <v>90000</v>
      </c>
      <c r="H543" s="17"/>
      <c r="I543" s="16"/>
      <c r="J543" s="16"/>
      <c r="K543" s="16"/>
      <c r="L543" s="16"/>
      <c r="M543" s="16"/>
      <c r="N543" s="16"/>
      <c r="O543" s="16"/>
      <c r="P543" s="16"/>
      <c r="Q543" s="16"/>
      <c r="R543" s="16"/>
    </row>
    <row r="544" spans="1:18" ht="25.5">
      <c r="A544" s="13">
        <v>21</v>
      </c>
      <c r="B544" s="16" t="s">
        <v>752</v>
      </c>
      <c r="C544" s="194" t="s">
        <v>753</v>
      </c>
      <c r="D544" s="26" t="s">
        <v>139</v>
      </c>
      <c r="E544" s="128">
        <v>9735</v>
      </c>
      <c r="F544" s="128">
        <v>0</v>
      </c>
      <c r="G544" s="13">
        <f t="shared" si="55"/>
        <v>0</v>
      </c>
      <c r="H544" s="17"/>
      <c r="I544" s="13"/>
      <c r="J544" s="16"/>
      <c r="K544" s="16"/>
      <c r="L544" s="16"/>
      <c r="M544" s="16"/>
      <c r="N544" s="16"/>
      <c r="O544" s="16"/>
      <c r="P544" s="16"/>
      <c r="Q544" s="16"/>
      <c r="R544" s="16"/>
    </row>
    <row r="545" spans="1:18" ht="25.5">
      <c r="A545" s="13">
        <v>22</v>
      </c>
      <c r="B545" s="128" t="s">
        <v>754</v>
      </c>
      <c r="C545" s="195" t="s">
        <v>755</v>
      </c>
      <c r="D545" s="26" t="s">
        <v>139</v>
      </c>
      <c r="E545" s="128">
        <v>5782</v>
      </c>
      <c r="F545" s="128">
        <v>0</v>
      </c>
      <c r="G545" s="128">
        <f t="shared" si="55"/>
        <v>0</v>
      </c>
      <c r="H545" s="128"/>
      <c r="I545" s="16"/>
      <c r="J545" s="16"/>
      <c r="K545" s="128"/>
      <c r="L545" s="128"/>
      <c r="M545" s="16"/>
      <c r="N545" s="16"/>
      <c r="O545" s="16"/>
      <c r="P545" s="16"/>
      <c r="Q545" s="16"/>
      <c r="R545" s="16"/>
    </row>
    <row r="546" spans="1:18" ht="38.25">
      <c r="A546" s="13">
        <v>23</v>
      </c>
      <c r="B546" s="16"/>
      <c r="C546" s="196" t="s">
        <v>756</v>
      </c>
      <c r="D546" s="26" t="s">
        <v>139</v>
      </c>
      <c r="E546" s="128">
        <v>5251</v>
      </c>
      <c r="F546" s="13">
        <v>0</v>
      </c>
      <c r="G546" s="128">
        <f t="shared" si="55"/>
        <v>0</v>
      </c>
      <c r="H546" s="17"/>
      <c r="I546" s="16"/>
      <c r="J546" s="16"/>
      <c r="K546" s="16"/>
      <c r="L546" s="16"/>
      <c r="M546" s="16"/>
      <c r="N546" s="16"/>
      <c r="O546" s="16"/>
      <c r="P546" s="16"/>
      <c r="Q546" s="16"/>
      <c r="R546" s="16"/>
    </row>
    <row r="547" spans="1:18" ht="25.5">
      <c r="A547" s="13">
        <v>24</v>
      </c>
      <c r="B547" s="16"/>
      <c r="C547" s="196" t="s">
        <v>757</v>
      </c>
      <c r="D547" s="26" t="s">
        <v>139</v>
      </c>
      <c r="E547" s="128">
        <v>5428</v>
      </c>
      <c r="F547" s="13">
        <v>0</v>
      </c>
      <c r="G547" s="13">
        <f>F547*E547</f>
        <v>0</v>
      </c>
      <c r="H547" s="17"/>
      <c r="I547" s="16"/>
      <c r="J547" s="16"/>
      <c r="K547" s="16"/>
      <c r="L547" s="16"/>
      <c r="M547" s="16"/>
      <c r="N547" s="16"/>
      <c r="O547" s="16"/>
      <c r="P547" s="16"/>
      <c r="Q547" s="16"/>
      <c r="R547" s="16"/>
    </row>
    <row r="548" spans="1:18">
      <c r="A548" s="13">
        <v>25</v>
      </c>
      <c r="B548" s="16"/>
      <c r="C548" s="196" t="s">
        <v>758</v>
      </c>
      <c r="D548" s="26" t="s">
        <v>139</v>
      </c>
      <c r="E548" s="128">
        <v>3621</v>
      </c>
      <c r="F548" s="13">
        <v>56</v>
      </c>
      <c r="G548" s="13">
        <f t="shared" si="55"/>
        <v>202776</v>
      </c>
      <c r="H548" s="17"/>
      <c r="I548" s="16"/>
      <c r="J548" s="16"/>
      <c r="K548" s="16"/>
      <c r="L548" s="16"/>
      <c r="M548" s="16"/>
      <c r="N548" s="16"/>
      <c r="O548" s="16"/>
      <c r="P548" s="16"/>
      <c r="Q548" s="16"/>
      <c r="R548" s="16"/>
    </row>
    <row r="549" spans="1:18">
      <c r="A549" s="13">
        <v>26</v>
      </c>
      <c r="B549" s="16"/>
      <c r="C549" s="196" t="s">
        <v>759</v>
      </c>
      <c r="D549" s="26" t="s">
        <v>139</v>
      </c>
      <c r="E549" s="128">
        <v>1917</v>
      </c>
      <c r="F549" s="13">
        <v>26</v>
      </c>
      <c r="G549" s="13">
        <f t="shared" si="55"/>
        <v>49842</v>
      </c>
      <c r="H549" s="17"/>
      <c r="I549" s="16"/>
      <c r="J549" s="16"/>
      <c r="K549" s="16"/>
      <c r="L549" s="16"/>
      <c r="M549" s="16"/>
      <c r="N549" s="16"/>
      <c r="O549" s="16"/>
      <c r="P549" s="16"/>
      <c r="Q549" s="16"/>
      <c r="R549" s="16"/>
    </row>
    <row r="550" spans="1:18">
      <c r="A550" s="13">
        <v>27</v>
      </c>
      <c r="B550" s="16" t="s">
        <v>760</v>
      </c>
      <c r="C550" s="6" t="s">
        <v>761</v>
      </c>
      <c r="D550" s="26" t="s">
        <v>139</v>
      </c>
      <c r="E550" s="128">
        <v>1956.33</v>
      </c>
      <c r="F550" s="13">
        <v>1</v>
      </c>
      <c r="G550" s="13">
        <f t="shared" si="55"/>
        <v>1956.33</v>
      </c>
      <c r="H550" s="17"/>
      <c r="I550" s="16"/>
      <c r="J550" s="16"/>
      <c r="K550" s="16"/>
      <c r="L550" s="16"/>
      <c r="M550" s="16"/>
      <c r="N550" s="16"/>
      <c r="O550" s="16"/>
      <c r="P550" s="16"/>
      <c r="Q550" s="16"/>
      <c r="R550" s="16"/>
    </row>
    <row r="551" spans="1:18">
      <c r="A551" s="13">
        <v>28</v>
      </c>
      <c r="B551" s="16"/>
      <c r="C551" s="9" t="s">
        <v>762</v>
      </c>
      <c r="D551" s="26" t="s">
        <v>247</v>
      </c>
      <c r="E551" s="128">
        <v>74.099999999999994</v>
      </c>
      <c r="F551" s="13">
        <v>153.33000000000001</v>
      </c>
      <c r="G551" s="13">
        <f t="shared" si="55"/>
        <v>11361.753000000001</v>
      </c>
      <c r="H551" s="17"/>
      <c r="I551" s="16"/>
      <c r="J551" s="16"/>
      <c r="K551" s="16"/>
      <c r="L551" s="16"/>
      <c r="M551" s="16"/>
      <c r="N551" s="16"/>
      <c r="O551" s="16"/>
      <c r="P551" s="16"/>
      <c r="Q551" s="16"/>
      <c r="R551" s="16"/>
    </row>
    <row r="552" spans="1:18" ht="25.5">
      <c r="A552" s="13">
        <v>29</v>
      </c>
      <c r="B552" s="16" t="s">
        <v>743</v>
      </c>
      <c r="C552" s="1" t="s">
        <v>763</v>
      </c>
      <c r="D552" s="26" t="s">
        <v>139</v>
      </c>
      <c r="E552" s="128">
        <v>46964</v>
      </c>
      <c r="F552" s="128">
        <v>0</v>
      </c>
      <c r="G552" s="128">
        <f t="shared" si="55"/>
        <v>0</v>
      </c>
      <c r="H552" s="17"/>
      <c r="I552" s="16"/>
      <c r="J552" s="16"/>
      <c r="K552" s="16"/>
      <c r="L552" s="16"/>
      <c r="M552" s="16"/>
      <c r="N552" s="16"/>
      <c r="O552" s="16"/>
      <c r="P552" s="16"/>
      <c r="Q552" s="16"/>
      <c r="R552" s="16"/>
    </row>
    <row r="553" spans="1:18">
      <c r="A553" s="13">
        <v>30</v>
      </c>
      <c r="B553" s="16"/>
      <c r="C553" s="6" t="s">
        <v>764</v>
      </c>
      <c r="D553" s="26" t="s">
        <v>139</v>
      </c>
      <c r="E553" s="128">
        <v>3000</v>
      </c>
      <c r="F553" s="13">
        <v>1</v>
      </c>
      <c r="G553" s="13">
        <f t="shared" si="55"/>
        <v>3000</v>
      </c>
      <c r="H553" s="17"/>
      <c r="I553" s="16"/>
      <c r="J553" s="16"/>
      <c r="K553" s="16"/>
      <c r="L553" s="16"/>
      <c r="M553" s="16"/>
      <c r="N553" s="16"/>
      <c r="O553" s="16"/>
      <c r="P553" s="16"/>
      <c r="Q553" s="16"/>
      <c r="R553" s="16"/>
    </row>
    <row r="554" spans="1:18" ht="25.5">
      <c r="A554" s="13">
        <v>31</v>
      </c>
      <c r="B554" s="16"/>
      <c r="C554" s="6" t="s">
        <v>765</v>
      </c>
      <c r="D554" s="27" t="s">
        <v>746</v>
      </c>
      <c r="E554" s="128">
        <v>40</v>
      </c>
      <c r="F554" s="128">
        <v>180</v>
      </c>
      <c r="G554" s="128">
        <f>F554*E554</f>
        <v>7200</v>
      </c>
      <c r="H554" s="128"/>
      <c r="I554" s="16"/>
      <c r="J554" s="128"/>
      <c r="K554" s="16"/>
      <c r="L554" s="16"/>
      <c r="M554" s="16"/>
      <c r="N554" s="16"/>
      <c r="O554" s="16"/>
      <c r="P554" s="16"/>
      <c r="Q554" s="16"/>
      <c r="R554" s="16"/>
    </row>
    <row r="555" spans="1:18">
      <c r="A555" s="13">
        <v>32</v>
      </c>
      <c r="B555" s="16" t="s">
        <v>249</v>
      </c>
      <c r="C555" s="1" t="s">
        <v>211</v>
      </c>
      <c r="D555" s="27" t="s">
        <v>746</v>
      </c>
      <c r="E555" s="128">
        <v>115.535</v>
      </c>
      <c r="F555" s="128">
        <v>261</v>
      </c>
      <c r="G555" s="128">
        <f t="shared" si="55"/>
        <v>30154.634999999998</v>
      </c>
      <c r="H555" s="128">
        <v>5</v>
      </c>
      <c r="I555" s="13"/>
      <c r="J555" s="16"/>
      <c r="K555" s="16"/>
      <c r="L555" s="16"/>
      <c r="M555" s="16"/>
      <c r="N555" s="16"/>
      <c r="O555" s="16"/>
      <c r="P555" s="16"/>
      <c r="Q555" s="18"/>
      <c r="R555" s="128"/>
    </row>
    <row r="556" spans="1:18" ht="25.5">
      <c r="A556" s="13">
        <v>33</v>
      </c>
      <c r="B556" s="16" t="s">
        <v>726</v>
      </c>
      <c r="C556" s="1" t="s">
        <v>766</v>
      </c>
      <c r="D556" s="26" t="s">
        <v>139</v>
      </c>
      <c r="E556" s="128">
        <v>1015</v>
      </c>
      <c r="F556" s="128">
        <v>1</v>
      </c>
      <c r="G556" s="13">
        <f t="shared" si="55"/>
        <v>1015</v>
      </c>
      <c r="H556" s="17"/>
      <c r="I556" s="16"/>
      <c r="J556" s="16"/>
      <c r="K556" s="16"/>
      <c r="L556" s="16"/>
      <c r="M556" s="16"/>
      <c r="N556" s="16"/>
      <c r="O556" s="16"/>
      <c r="P556" s="16"/>
      <c r="Q556" s="16"/>
      <c r="R556" s="16"/>
    </row>
    <row r="557" spans="1:18">
      <c r="A557" s="13">
        <v>34</v>
      </c>
      <c r="B557" s="16" t="s">
        <v>767</v>
      </c>
      <c r="C557" s="1" t="s">
        <v>768</v>
      </c>
      <c r="D557" s="26" t="s">
        <v>769</v>
      </c>
      <c r="E557" s="128">
        <v>177300</v>
      </c>
      <c r="F557" s="12">
        <v>0</v>
      </c>
      <c r="G557" s="13">
        <f t="shared" si="55"/>
        <v>0</v>
      </c>
      <c r="H557" s="128">
        <v>0.61299999999999999</v>
      </c>
      <c r="I557" s="183"/>
      <c r="J557" s="16"/>
      <c r="K557" s="16"/>
      <c r="L557" s="16"/>
      <c r="M557" s="16"/>
      <c r="N557" s="16"/>
      <c r="O557" s="16"/>
      <c r="P557" s="16"/>
      <c r="Q557" s="16"/>
      <c r="R557" s="16"/>
    </row>
    <row r="558" spans="1:18" ht="25.5">
      <c r="A558" s="13">
        <v>35</v>
      </c>
      <c r="B558" s="17"/>
      <c r="C558" s="6" t="s">
        <v>770</v>
      </c>
      <c r="D558" s="27" t="s">
        <v>139</v>
      </c>
      <c r="E558" s="8">
        <v>1958.67</v>
      </c>
      <c r="F558" s="189">
        <v>0</v>
      </c>
      <c r="G558" s="189">
        <f t="shared" si="55"/>
        <v>0</v>
      </c>
      <c r="H558" s="17"/>
      <c r="I558" s="16"/>
      <c r="J558" s="16"/>
      <c r="K558" s="16"/>
      <c r="L558" s="16"/>
      <c r="M558" s="16"/>
      <c r="N558" s="16"/>
      <c r="O558" s="16"/>
      <c r="P558" s="16"/>
      <c r="Q558" s="16"/>
      <c r="R558" s="16"/>
    </row>
    <row r="559" spans="1:18" ht="25.5">
      <c r="A559" s="13">
        <v>36</v>
      </c>
      <c r="B559" s="17"/>
      <c r="C559" s="6" t="s">
        <v>771</v>
      </c>
      <c r="D559" s="27" t="s">
        <v>746</v>
      </c>
      <c r="E559" s="128">
        <v>20</v>
      </c>
      <c r="F559" s="189">
        <v>0</v>
      </c>
      <c r="G559" s="7">
        <f t="shared" si="55"/>
        <v>0</v>
      </c>
      <c r="H559" s="128"/>
      <c r="I559" s="16"/>
      <c r="J559" s="16"/>
      <c r="K559" s="16"/>
      <c r="L559" s="16"/>
      <c r="M559" s="16"/>
      <c r="N559" s="16"/>
      <c r="O559" s="16"/>
      <c r="P559" s="16"/>
      <c r="Q559" s="16"/>
      <c r="R559" s="16"/>
    </row>
    <row r="560" spans="1:18" ht="25.5">
      <c r="A560" s="13">
        <v>37</v>
      </c>
      <c r="B560" s="13" t="s">
        <v>772</v>
      </c>
      <c r="C560" s="15" t="s">
        <v>773</v>
      </c>
      <c r="D560" s="128" t="s">
        <v>769</v>
      </c>
      <c r="E560" s="7">
        <v>115535</v>
      </c>
      <c r="F560" s="12">
        <v>1.4770000000000001</v>
      </c>
      <c r="G560" s="8">
        <f t="shared" si="55"/>
        <v>170645.19500000001</v>
      </c>
      <c r="H560" s="17"/>
      <c r="I560" s="16"/>
      <c r="J560" s="16"/>
      <c r="K560" s="16"/>
      <c r="L560" s="16"/>
      <c r="M560" s="16"/>
      <c r="N560" s="16"/>
      <c r="O560" s="16"/>
      <c r="P560" s="16"/>
      <c r="Q560" s="19"/>
      <c r="R560" s="16"/>
    </row>
    <row r="561" spans="1:18" ht="25.5">
      <c r="A561" s="13">
        <v>38</v>
      </c>
      <c r="B561" s="16" t="s">
        <v>774</v>
      </c>
      <c r="C561" s="6" t="s">
        <v>775</v>
      </c>
      <c r="D561" s="125" t="s">
        <v>139</v>
      </c>
      <c r="E561" s="8">
        <v>82.01</v>
      </c>
      <c r="F561" s="189">
        <v>0</v>
      </c>
      <c r="G561" s="8">
        <f t="shared" si="55"/>
        <v>0</v>
      </c>
      <c r="H561" s="128"/>
      <c r="I561" s="16"/>
      <c r="J561" s="16"/>
      <c r="K561" s="13"/>
      <c r="L561" s="13"/>
      <c r="M561" s="16"/>
      <c r="N561" s="16"/>
      <c r="O561" s="16"/>
      <c r="P561" s="16"/>
      <c r="Q561" s="19"/>
      <c r="R561" s="16"/>
    </row>
    <row r="562" spans="1:18" ht="25.5">
      <c r="A562" s="13">
        <v>39</v>
      </c>
      <c r="B562" s="16" t="s">
        <v>776</v>
      </c>
      <c r="C562" s="6" t="s">
        <v>777</v>
      </c>
      <c r="D562" s="125" t="s">
        <v>139</v>
      </c>
      <c r="E562" s="8">
        <v>105.73</v>
      </c>
      <c r="F562" s="189">
        <v>0</v>
      </c>
      <c r="G562" s="8">
        <f t="shared" si="55"/>
        <v>0</v>
      </c>
      <c r="H562" s="128"/>
      <c r="I562" s="16"/>
      <c r="J562" s="128"/>
      <c r="K562" s="13"/>
      <c r="L562" s="13"/>
      <c r="M562" s="16"/>
      <c r="N562" s="16"/>
      <c r="O562" s="16"/>
      <c r="P562" s="16"/>
      <c r="Q562" s="19"/>
      <c r="R562" s="16"/>
    </row>
    <row r="563" spans="1:18" ht="25.5">
      <c r="A563" s="13">
        <v>40</v>
      </c>
      <c r="B563" s="13"/>
      <c r="C563" s="4" t="s">
        <v>778</v>
      </c>
      <c r="D563" s="125" t="s">
        <v>139</v>
      </c>
      <c r="E563" s="8">
        <v>1963.52</v>
      </c>
      <c r="F563" s="189">
        <v>0</v>
      </c>
      <c r="G563" s="8">
        <f t="shared" si="55"/>
        <v>0</v>
      </c>
      <c r="H563" s="17"/>
      <c r="I563" s="16"/>
      <c r="J563" s="16"/>
      <c r="K563" s="16"/>
      <c r="L563" s="16"/>
      <c r="M563" s="16"/>
      <c r="N563" s="16"/>
      <c r="O563" s="16"/>
      <c r="P563" s="16"/>
      <c r="Q563" s="19"/>
      <c r="R563" s="16"/>
    </row>
    <row r="564" spans="1:18" ht="25.5">
      <c r="A564" s="13">
        <v>41</v>
      </c>
      <c r="B564" s="17" t="s">
        <v>779</v>
      </c>
      <c r="C564" s="4" t="s">
        <v>780</v>
      </c>
      <c r="D564" s="125" t="s">
        <v>139</v>
      </c>
      <c r="E564" s="8">
        <v>1472.64</v>
      </c>
      <c r="F564" s="189">
        <v>0</v>
      </c>
      <c r="G564" s="8">
        <f t="shared" si="55"/>
        <v>0</v>
      </c>
      <c r="H564" s="128"/>
      <c r="I564" s="17"/>
      <c r="J564" s="16"/>
      <c r="K564" s="16"/>
      <c r="L564" s="16"/>
      <c r="M564" s="16"/>
      <c r="N564" s="16"/>
      <c r="O564" s="16"/>
      <c r="P564" s="16"/>
      <c r="Q564" s="19"/>
      <c r="R564" s="16"/>
    </row>
    <row r="565" spans="1:18" ht="25.5">
      <c r="A565" s="13">
        <v>42</v>
      </c>
      <c r="B565" s="17"/>
      <c r="C565" s="3" t="s">
        <v>781</v>
      </c>
      <c r="D565" s="125" t="s">
        <v>139</v>
      </c>
      <c r="E565" s="8">
        <v>5000</v>
      </c>
      <c r="F565" s="189">
        <v>2</v>
      </c>
      <c r="G565" s="8">
        <f t="shared" si="55"/>
        <v>10000</v>
      </c>
      <c r="H565" s="17"/>
      <c r="I565" s="128"/>
      <c r="J565" s="128"/>
      <c r="K565" s="16"/>
      <c r="L565" s="16"/>
      <c r="M565" s="16"/>
      <c r="N565" s="16"/>
      <c r="O565" s="16"/>
      <c r="P565" s="16"/>
      <c r="Q565" s="19"/>
      <c r="R565" s="16"/>
    </row>
    <row r="566" spans="1:18">
      <c r="A566" s="13">
        <v>43</v>
      </c>
      <c r="B566" s="17"/>
      <c r="C566" s="4" t="s">
        <v>782</v>
      </c>
      <c r="D566" s="128" t="s">
        <v>139</v>
      </c>
      <c r="E566" s="197">
        <v>2950</v>
      </c>
      <c r="F566" s="128">
        <v>0</v>
      </c>
      <c r="G566" s="128">
        <f t="shared" si="55"/>
        <v>0</v>
      </c>
      <c r="H566" s="128"/>
      <c r="I566" s="198"/>
      <c r="J566" s="198"/>
      <c r="K566" s="13"/>
      <c r="L566" s="13"/>
      <c r="M566" s="198"/>
      <c r="N566" s="198"/>
      <c r="O566" s="198"/>
      <c r="P566" s="16"/>
      <c r="Q566" s="19"/>
      <c r="R566" s="16"/>
    </row>
    <row r="567" spans="1:18">
      <c r="A567" s="13">
        <v>44</v>
      </c>
      <c r="B567" s="17"/>
      <c r="C567" s="4" t="s">
        <v>783</v>
      </c>
      <c r="D567" s="128" t="s">
        <v>139</v>
      </c>
      <c r="E567" s="8">
        <v>1180</v>
      </c>
      <c r="F567" s="189">
        <v>0</v>
      </c>
      <c r="G567" s="128">
        <f t="shared" si="55"/>
        <v>0</v>
      </c>
      <c r="H567" s="128"/>
      <c r="I567" s="128"/>
      <c r="J567" s="128"/>
      <c r="K567" s="13"/>
      <c r="L567" s="13"/>
      <c r="M567" s="16"/>
      <c r="N567" s="16"/>
      <c r="O567" s="16"/>
      <c r="P567" s="16"/>
      <c r="Q567" s="19"/>
      <c r="R567" s="16"/>
    </row>
    <row r="568" spans="1:18">
      <c r="A568" s="13">
        <v>45</v>
      </c>
      <c r="B568" s="17"/>
      <c r="C568" s="4" t="s">
        <v>784</v>
      </c>
      <c r="D568" s="128" t="s">
        <v>139</v>
      </c>
      <c r="E568" s="8">
        <v>94.4</v>
      </c>
      <c r="F568" s="189">
        <v>0</v>
      </c>
      <c r="G568" s="128">
        <f t="shared" si="55"/>
        <v>0</v>
      </c>
      <c r="H568" s="128"/>
      <c r="I568" s="128"/>
      <c r="J568" s="128"/>
      <c r="K568" s="13"/>
      <c r="L568" s="13"/>
      <c r="M568" s="16"/>
      <c r="N568" s="16"/>
      <c r="O568" s="16"/>
      <c r="P568" s="16"/>
      <c r="Q568" s="19"/>
      <c r="R568" s="16"/>
    </row>
    <row r="569" spans="1:18">
      <c r="A569" s="13">
        <v>46</v>
      </c>
      <c r="B569" s="17"/>
      <c r="C569" s="4" t="s">
        <v>785</v>
      </c>
      <c r="D569" s="128" t="s">
        <v>139</v>
      </c>
      <c r="E569" s="8">
        <v>106.2</v>
      </c>
      <c r="F569" s="189">
        <v>0</v>
      </c>
      <c r="G569" s="128">
        <f t="shared" si="55"/>
        <v>0</v>
      </c>
      <c r="H569" s="128"/>
      <c r="I569" s="128"/>
      <c r="J569" s="128"/>
      <c r="K569" s="13"/>
      <c r="L569" s="13"/>
      <c r="M569" s="16"/>
      <c r="N569" s="16"/>
      <c r="O569" s="16"/>
      <c r="P569" s="16"/>
      <c r="Q569" s="19"/>
      <c r="R569" s="16"/>
    </row>
    <row r="570" spans="1:18">
      <c r="A570" s="13">
        <v>47</v>
      </c>
      <c r="B570" s="17"/>
      <c r="C570" s="6" t="s">
        <v>786</v>
      </c>
      <c r="D570" s="128" t="s">
        <v>139</v>
      </c>
      <c r="E570" s="8">
        <v>743.4</v>
      </c>
      <c r="F570" s="189">
        <v>0</v>
      </c>
      <c r="G570" s="128">
        <f t="shared" si="55"/>
        <v>0</v>
      </c>
      <c r="H570" s="128"/>
      <c r="I570" s="199"/>
      <c r="J570" s="128"/>
      <c r="K570" s="13"/>
      <c r="L570" s="13"/>
      <c r="M570" s="16"/>
      <c r="N570" s="16"/>
      <c r="O570" s="16"/>
      <c r="P570" s="16"/>
      <c r="Q570" s="19"/>
      <c r="R570" s="16"/>
    </row>
    <row r="571" spans="1:18">
      <c r="A571" s="13">
        <v>48</v>
      </c>
      <c r="B571" s="17"/>
      <c r="C571" s="185" t="s">
        <v>787</v>
      </c>
      <c r="D571" s="128" t="s">
        <v>139</v>
      </c>
      <c r="E571" s="8">
        <v>1156.4000000000001</v>
      </c>
      <c r="F571" s="189">
        <v>0</v>
      </c>
      <c r="G571" s="128">
        <f t="shared" si="55"/>
        <v>0</v>
      </c>
      <c r="H571" s="128"/>
      <c r="I571" s="128"/>
      <c r="J571" s="128"/>
      <c r="K571" s="16"/>
      <c r="L571" s="16"/>
      <c r="M571" s="16"/>
      <c r="N571" s="16"/>
      <c r="O571" s="16"/>
      <c r="P571" s="16"/>
      <c r="Q571" s="19"/>
      <c r="R571" s="16"/>
    </row>
    <row r="572" spans="1:18" ht="25.5">
      <c r="A572" s="13">
        <v>49</v>
      </c>
      <c r="B572" s="17"/>
      <c r="C572" s="4" t="s">
        <v>788</v>
      </c>
      <c r="D572" s="128" t="s">
        <v>139</v>
      </c>
      <c r="E572" s="8">
        <v>1296.82</v>
      </c>
      <c r="F572" s="189">
        <v>0</v>
      </c>
      <c r="G572" s="128">
        <f t="shared" si="55"/>
        <v>0</v>
      </c>
      <c r="H572" s="128"/>
      <c r="I572" s="128"/>
      <c r="J572" s="128"/>
      <c r="K572" s="16"/>
      <c r="L572" s="16"/>
      <c r="M572" s="16"/>
      <c r="N572" s="16"/>
      <c r="O572" s="16"/>
      <c r="P572" s="16"/>
      <c r="Q572" s="19"/>
      <c r="R572" s="16"/>
    </row>
    <row r="573" spans="1:18" ht="25.5">
      <c r="A573" s="13">
        <v>50</v>
      </c>
      <c r="B573" s="17"/>
      <c r="C573" s="4" t="s">
        <v>789</v>
      </c>
      <c r="D573" s="128" t="s">
        <v>139</v>
      </c>
      <c r="E573" s="8">
        <v>796.5</v>
      </c>
      <c r="F573" s="189">
        <v>0</v>
      </c>
      <c r="G573" s="128">
        <f t="shared" si="55"/>
        <v>0</v>
      </c>
      <c r="H573" s="17"/>
      <c r="I573" s="128"/>
      <c r="J573" s="128"/>
      <c r="K573" s="16"/>
      <c r="L573" s="16"/>
      <c r="M573" s="16"/>
      <c r="N573" s="16"/>
      <c r="O573" s="16"/>
      <c r="P573" s="16"/>
      <c r="Q573" s="19"/>
      <c r="R573" s="16"/>
    </row>
    <row r="574" spans="1:18" ht="25.5">
      <c r="A574" s="13">
        <v>51</v>
      </c>
      <c r="B574" s="17"/>
      <c r="C574" s="4" t="s">
        <v>790</v>
      </c>
      <c r="D574" s="128" t="s">
        <v>139</v>
      </c>
      <c r="E574" s="8">
        <v>588.82000000000005</v>
      </c>
      <c r="F574" s="189">
        <v>0</v>
      </c>
      <c r="G574" s="128">
        <f t="shared" si="55"/>
        <v>0</v>
      </c>
      <c r="H574" s="128"/>
      <c r="I574" s="128"/>
      <c r="J574" s="128"/>
      <c r="K574" s="16"/>
      <c r="L574" s="16"/>
      <c r="M574" s="16"/>
      <c r="N574" s="16"/>
      <c r="O574" s="16"/>
      <c r="P574" s="16"/>
      <c r="Q574" s="19"/>
      <c r="R574" s="16"/>
    </row>
    <row r="575" spans="1:18" ht="25.5">
      <c r="A575" s="13">
        <v>52</v>
      </c>
      <c r="B575" s="17"/>
      <c r="C575" s="4" t="s">
        <v>791</v>
      </c>
      <c r="D575" s="128" t="s">
        <v>139</v>
      </c>
      <c r="E575" s="8">
        <v>920.4</v>
      </c>
      <c r="F575" s="189">
        <v>3</v>
      </c>
      <c r="G575" s="128">
        <f t="shared" si="55"/>
        <v>2761.2</v>
      </c>
      <c r="H575" s="128"/>
      <c r="I575" s="128"/>
      <c r="J575" s="128"/>
      <c r="K575" s="16"/>
      <c r="L575" s="16"/>
      <c r="M575" s="16"/>
      <c r="N575" s="16"/>
      <c r="O575" s="16"/>
      <c r="P575" s="16"/>
      <c r="Q575" s="19"/>
      <c r="R575" s="16"/>
    </row>
    <row r="576" spans="1:18" ht="25.5">
      <c r="A576" s="13">
        <v>53</v>
      </c>
      <c r="B576" s="17"/>
      <c r="C576" s="6" t="s">
        <v>792</v>
      </c>
      <c r="D576" s="128" t="s">
        <v>139</v>
      </c>
      <c r="E576" s="8">
        <v>2920.5</v>
      </c>
      <c r="F576" s="189">
        <v>0</v>
      </c>
      <c r="G576" s="128">
        <f t="shared" si="55"/>
        <v>0</v>
      </c>
      <c r="H576" s="128"/>
      <c r="I576" s="128"/>
      <c r="J576" s="128"/>
      <c r="K576" s="16"/>
      <c r="L576" s="16"/>
      <c r="M576" s="16"/>
      <c r="N576" s="16"/>
      <c r="O576" s="16"/>
      <c r="P576" s="16"/>
      <c r="Q576" s="19"/>
      <c r="R576" s="16"/>
    </row>
    <row r="577" spans="1:18" ht="25.5">
      <c r="A577" s="13">
        <v>54</v>
      </c>
      <c r="B577" s="17"/>
      <c r="C577" s="6" t="s">
        <v>793</v>
      </c>
      <c r="D577" s="128" t="s">
        <v>139</v>
      </c>
      <c r="E577" s="8">
        <v>1121</v>
      </c>
      <c r="F577" s="128">
        <v>0</v>
      </c>
      <c r="G577" s="128">
        <f t="shared" si="55"/>
        <v>0</v>
      </c>
      <c r="H577" s="16"/>
      <c r="I577" s="128"/>
      <c r="J577" s="128"/>
      <c r="K577" s="16"/>
      <c r="L577" s="16"/>
      <c r="M577" s="16"/>
      <c r="N577" s="16"/>
      <c r="O577" s="16"/>
      <c r="P577" s="16"/>
      <c r="Q577" s="19"/>
      <c r="R577" s="16"/>
    </row>
    <row r="578" spans="1:18" ht="25.5">
      <c r="A578" s="13">
        <v>55</v>
      </c>
      <c r="B578" s="17"/>
      <c r="C578" s="6" t="s">
        <v>794</v>
      </c>
      <c r="D578" s="128" t="s">
        <v>139</v>
      </c>
      <c r="E578" s="8">
        <v>955.8</v>
      </c>
      <c r="F578" s="128">
        <v>0</v>
      </c>
      <c r="G578" s="128">
        <f t="shared" si="55"/>
        <v>0</v>
      </c>
      <c r="H578" s="16"/>
      <c r="I578" s="128"/>
      <c r="J578" s="128"/>
      <c r="K578" s="16"/>
      <c r="L578" s="16"/>
      <c r="M578" s="16"/>
      <c r="N578" s="16"/>
      <c r="O578" s="16"/>
      <c r="P578" s="16"/>
      <c r="Q578" s="19"/>
      <c r="R578" s="16"/>
    </row>
    <row r="579" spans="1:18">
      <c r="A579" s="13">
        <v>56</v>
      </c>
      <c r="B579" s="17"/>
      <c r="C579" s="6" t="s">
        <v>795</v>
      </c>
      <c r="D579" s="128" t="s">
        <v>139</v>
      </c>
      <c r="E579" s="8">
        <v>1327.5</v>
      </c>
      <c r="F579" s="128">
        <v>0</v>
      </c>
      <c r="G579" s="128">
        <f t="shared" si="55"/>
        <v>0</v>
      </c>
      <c r="H579" s="16"/>
      <c r="I579" s="128"/>
      <c r="J579" s="128"/>
      <c r="K579" s="16"/>
      <c r="L579" s="16"/>
      <c r="M579" s="16"/>
      <c r="N579" s="16"/>
      <c r="O579" s="16"/>
      <c r="P579" s="16"/>
      <c r="Q579" s="19"/>
      <c r="R579" s="16"/>
    </row>
    <row r="580" spans="1:18" ht="25.5">
      <c r="A580" s="13">
        <v>57</v>
      </c>
      <c r="B580" s="17"/>
      <c r="C580" s="6" t="s">
        <v>796</v>
      </c>
      <c r="D580" s="128" t="s">
        <v>139</v>
      </c>
      <c r="E580" s="8">
        <v>955.8</v>
      </c>
      <c r="F580" s="128">
        <v>0</v>
      </c>
      <c r="G580" s="128">
        <f t="shared" si="55"/>
        <v>0</v>
      </c>
      <c r="H580" s="16"/>
      <c r="I580" s="128"/>
      <c r="J580" s="128"/>
      <c r="K580" s="16"/>
      <c r="L580" s="16"/>
      <c r="M580" s="16"/>
      <c r="N580" s="16"/>
      <c r="O580" s="16"/>
      <c r="P580" s="16"/>
      <c r="Q580" s="19"/>
      <c r="R580" s="16"/>
    </row>
    <row r="581" spans="1:18">
      <c r="A581" s="13">
        <v>58</v>
      </c>
      <c r="B581" s="17"/>
      <c r="C581" s="6" t="s">
        <v>797</v>
      </c>
      <c r="D581" s="128" t="s">
        <v>139</v>
      </c>
      <c r="E581" s="8">
        <v>1233.0999999999999</v>
      </c>
      <c r="F581" s="128">
        <v>0</v>
      </c>
      <c r="G581" s="128">
        <f t="shared" si="55"/>
        <v>0</v>
      </c>
      <c r="H581" s="16"/>
      <c r="I581" s="128"/>
      <c r="J581" s="128"/>
      <c r="K581" s="16"/>
      <c r="L581" s="16"/>
      <c r="M581" s="16"/>
      <c r="N581" s="16"/>
      <c r="O581" s="16"/>
      <c r="P581" s="16"/>
      <c r="Q581" s="19"/>
      <c r="R581" s="16"/>
    </row>
    <row r="582" spans="1:18">
      <c r="A582" s="13">
        <v>59</v>
      </c>
      <c r="B582" s="17"/>
      <c r="C582" s="6" t="s">
        <v>798</v>
      </c>
      <c r="D582" s="128" t="s">
        <v>139</v>
      </c>
      <c r="E582" s="8">
        <v>1858.5</v>
      </c>
      <c r="F582" s="128">
        <v>0</v>
      </c>
      <c r="G582" s="128">
        <f t="shared" si="55"/>
        <v>0</v>
      </c>
      <c r="H582" s="16"/>
      <c r="I582" s="128"/>
      <c r="J582" s="128"/>
      <c r="K582" s="16"/>
      <c r="L582" s="16"/>
      <c r="M582" s="16"/>
      <c r="N582" s="16"/>
      <c r="O582" s="16"/>
      <c r="P582" s="16"/>
      <c r="Q582" s="19"/>
      <c r="R582" s="16"/>
    </row>
    <row r="583" spans="1:18">
      <c r="A583" s="13">
        <v>60</v>
      </c>
      <c r="B583" s="17"/>
      <c r="C583" s="6" t="s">
        <v>799</v>
      </c>
      <c r="D583" s="128" t="s">
        <v>139</v>
      </c>
      <c r="E583" s="8">
        <v>1770</v>
      </c>
      <c r="F583" s="128">
        <v>0</v>
      </c>
      <c r="G583" s="128">
        <f t="shared" si="55"/>
        <v>0</v>
      </c>
      <c r="H583" s="16"/>
      <c r="I583" s="128"/>
      <c r="J583" s="128"/>
      <c r="K583" s="16"/>
      <c r="L583" s="16"/>
      <c r="M583" s="16"/>
      <c r="N583" s="16"/>
      <c r="O583" s="16"/>
      <c r="P583" s="16"/>
      <c r="Q583" s="19"/>
      <c r="R583" s="16"/>
    </row>
    <row r="584" spans="1:18" ht="25.5">
      <c r="A584" s="13">
        <v>61</v>
      </c>
      <c r="B584" s="17"/>
      <c r="C584" s="6" t="s">
        <v>800</v>
      </c>
      <c r="D584" s="128" t="s">
        <v>139</v>
      </c>
      <c r="E584" s="8">
        <v>1404.2</v>
      </c>
      <c r="F584" s="128">
        <v>0</v>
      </c>
      <c r="G584" s="128">
        <f t="shared" si="55"/>
        <v>0</v>
      </c>
      <c r="H584" s="16"/>
      <c r="I584" s="128"/>
      <c r="J584" s="128"/>
      <c r="K584" s="16"/>
      <c r="L584" s="16"/>
      <c r="M584" s="16"/>
      <c r="N584" s="16"/>
      <c r="O584" s="16"/>
      <c r="P584" s="16"/>
      <c r="Q584" s="19"/>
      <c r="R584" s="16"/>
    </row>
    <row r="585" spans="1:18" ht="25.5">
      <c r="A585" s="13">
        <v>62</v>
      </c>
      <c r="B585" s="17"/>
      <c r="C585" s="6" t="s">
        <v>801</v>
      </c>
      <c r="D585" s="128" t="s">
        <v>139</v>
      </c>
      <c r="E585" s="8">
        <v>1404.2</v>
      </c>
      <c r="F585" s="128">
        <v>4</v>
      </c>
      <c r="G585" s="128">
        <f t="shared" si="55"/>
        <v>5616.8</v>
      </c>
      <c r="H585" s="16"/>
      <c r="I585" s="128"/>
      <c r="J585" s="128"/>
      <c r="K585" s="16"/>
      <c r="L585" s="16"/>
      <c r="M585" s="16"/>
      <c r="N585" s="16"/>
      <c r="O585" s="16"/>
      <c r="P585" s="16"/>
      <c r="Q585" s="19"/>
      <c r="R585" s="16"/>
    </row>
    <row r="586" spans="1:18" ht="25.5">
      <c r="A586" s="13">
        <v>63</v>
      </c>
      <c r="B586" s="17"/>
      <c r="C586" s="15" t="s">
        <v>802</v>
      </c>
      <c r="D586" s="128" t="s">
        <v>139</v>
      </c>
      <c r="E586" s="8">
        <v>955.8</v>
      </c>
      <c r="F586" s="128">
        <v>0</v>
      </c>
      <c r="G586" s="128">
        <f t="shared" si="55"/>
        <v>0</v>
      </c>
      <c r="H586" s="16"/>
      <c r="I586" s="128"/>
      <c r="J586" s="128"/>
      <c r="K586" s="16"/>
      <c r="L586" s="16"/>
      <c r="M586" s="16"/>
      <c r="N586" s="16"/>
      <c r="O586" s="16"/>
      <c r="P586" s="16"/>
      <c r="Q586" s="19"/>
      <c r="R586" s="16"/>
    </row>
    <row r="587" spans="1:18">
      <c r="A587" s="13">
        <v>64</v>
      </c>
      <c r="B587" s="17"/>
      <c r="C587" s="6" t="s">
        <v>803</v>
      </c>
      <c r="D587" s="128" t="s">
        <v>139</v>
      </c>
      <c r="E587" s="8">
        <v>1327.5</v>
      </c>
      <c r="F587" s="128">
        <v>0</v>
      </c>
      <c r="G587" s="128">
        <f t="shared" si="55"/>
        <v>0</v>
      </c>
      <c r="H587" s="16"/>
      <c r="I587" s="128"/>
      <c r="J587" s="128"/>
      <c r="K587" s="16"/>
      <c r="L587" s="16"/>
      <c r="M587" s="16"/>
      <c r="N587" s="16"/>
      <c r="O587" s="16"/>
      <c r="P587" s="16"/>
      <c r="Q587" s="19"/>
      <c r="R587" s="16"/>
    </row>
    <row r="588" spans="1:18">
      <c r="A588" s="13">
        <v>65</v>
      </c>
      <c r="B588" s="17"/>
      <c r="C588" s="6" t="s">
        <v>804</v>
      </c>
      <c r="D588" s="128" t="s">
        <v>139</v>
      </c>
      <c r="E588" s="8">
        <v>1233.0999999999999</v>
      </c>
      <c r="F588" s="128">
        <v>0</v>
      </c>
      <c r="G588" s="128">
        <f t="shared" si="55"/>
        <v>0</v>
      </c>
      <c r="H588" s="16"/>
      <c r="I588" s="128"/>
      <c r="J588" s="128"/>
      <c r="K588" s="16"/>
      <c r="L588" s="16"/>
      <c r="M588" s="16"/>
      <c r="N588" s="16"/>
      <c r="O588" s="16"/>
      <c r="P588" s="16"/>
      <c r="Q588" s="19"/>
      <c r="R588" s="16"/>
    </row>
    <row r="589" spans="1:18">
      <c r="A589" s="13">
        <v>66</v>
      </c>
      <c r="B589" s="17"/>
      <c r="C589" s="6" t="s">
        <v>805</v>
      </c>
      <c r="D589" s="128" t="s">
        <v>139</v>
      </c>
      <c r="E589" s="8">
        <v>749.3</v>
      </c>
      <c r="F589" s="128">
        <v>0</v>
      </c>
      <c r="G589" s="128">
        <f t="shared" ref="G589:G598" si="56">F589*E589</f>
        <v>0</v>
      </c>
      <c r="H589" s="16"/>
      <c r="I589" s="128"/>
      <c r="J589" s="128"/>
      <c r="K589" s="16"/>
      <c r="L589" s="16"/>
      <c r="M589" s="16"/>
      <c r="N589" s="16"/>
      <c r="O589" s="16"/>
      <c r="P589" s="16"/>
      <c r="Q589" s="19"/>
      <c r="R589" s="16"/>
    </row>
    <row r="590" spans="1:18" ht="25.5">
      <c r="A590" s="13">
        <v>67</v>
      </c>
      <c r="B590" s="17"/>
      <c r="C590" s="6" t="s">
        <v>806</v>
      </c>
      <c r="D590" s="128" t="s">
        <v>139</v>
      </c>
      <c r="E590" s="8">
        <v>1315.7</v>
      </c>
      <c r="F590" s="128">
        <v>0</v>
      </c>
      <c r="G590" s="128">
        <f t="shared" si="56"/>
        <v>0</v>
      </c>
      <c r="H590" s="16"/>
      <c r="I590" s="128"/>
      <c r="J590" s="128"/>
      <c r="K590" s="16"/>
      <c r="L590" s="16"/>
      <c r="M590" s="16"/>
      <c r="N590" s="16"/>
      <c r="O590" s="16"/>
      <c r="P590" s="16"/>
      <c r="Q590" s="19"/>
      <c r="R590" s="16"/>
    </row>
    <row r="591" spans="1:18" ht="25.5">
      <c r="A591" s="13">
        <v>68</v>
      </c>
      <c r="B591" s="17"/>
      <c r="C591" s="6" t="s">
        <v>807</v>
      </c>
      <c r="D591" s="128" t="s">
        <v>139</v>
      </c>
      <c r="E591" s="8">
        <v>560.5</v>
      </c>
      <c r="F591" s="128">
        <v>0</v>
      </c>
      <c r="G591" s="128">
        <f t="shared" si="56"/>
        <v>0</v>
      </c>
      <c r="H591" s="128"/>
      <c r="I591" s="128"/>
      <c r="J591" s="128"/>
      <c r="K591" s="16"/>
      <c r="L591" s="16"/>
      <c r="M591" s="16"/>
      <c r="N591" s="16"/>
      <c r="O591" s="16"/>
      <c r="P591" s="16"/>
      <c r="Q591" s="19"/>
      <c r="R591" s="16"/>
    </row>
    <row r="592" spans="1:18" ht="25.5">
      <c r="A592" s="13">
        <v>69</v>
      </c>
      <c r="B592" s="17"/>
      <c r="C592" s="6" t="s">
        <v>808</v>
      </c>
      <c r="D592" s="128" t="s">
        <v>139</v>
      </c>
      <c r="E592" s="8">
        <v>761.1</v>
      </c>
      <c r="F592" s="128">
        <v>0</v>
      </c>
      <c r="G592" s="128">
        <f t="shared" si="56"/>
        <v>0</v>
      </c>
      <c r="H592" s="128"/>
      <c r="I592" s="128"/>
      <c r="J592" s="128"/>
      <c r="K592" s="16"/>
      <c r="L592" s="16"/>
      <c r="M592" s="16"/>
      <c r="N592" s="16"/>
      <c r="O592" s="16"/>
      <c r="P592" s="16"/>
      <c r="Q592" s="19"/>
      <c r="R592" s="16"/>
    </row>
    <row r="593" spans="1:18" ht="25.5">
      <c r="A593" s="13">
        <v>70</v>
      </c>
      <c r="B593" s="17"/>
      <c r="C593" s="6" t="s">
        <v>809</v>
      </c>
      <c r="D593" s="128" t="s">
        <v>139</v>
      </c>
      <c r="E593" s="8">
        <v>560.5</v>
      </c>
      <c r="F593" s="128">
        <v>0</v>
      </c>
      <c r="G593" s="128">
        <f t="shared" si="56"/>
        <v>0</v>
      </c>
      <c r="H593" s="16"/>
      <c r="I593" s="128"/>
      <c r="J593" s="128"/>
      <c r="K593" s="16"/>
      <c r="L593" s="16"/>
      <c r="M593" s="16"/>
      <c r="N593" s="16"/>
      <c r="O593" s="16"/>
      <c r="P593" s="16"/>
      <c r="Q593" s="19"/>
      <c r="R593" s="16"/>
    </row>
    <row r="594" spans="1:18" ht="25.5">
      <c r="A594" s="13">
        <v>71</v>
      </c>
      <c r="B594" s="17"/>
      <c r="C594" s="6" t="s">
        <v>810</v>
      </c>
      <c r="D594" s="128" t="s">
        <v>139</v>
      </c>
      <c r="E594" s="8">
        <v>560.5</v>
      </c>
      <c r="F594" s="128">
        <v>0</v>
      </c>
      <c r="G594" s="128">
        <f t="shared" si="56"/>
        <v>0</v>
      </c>
      <c r="H594" s="16"/>
      <c r="I594" s="128"/>
      <c r="J594" s="128"/>
      <c r="K594" s="16"/>
      <c r="L594" s="16"/>
      <c r="M594" s="16"/>
      <c r="N594" s="16"/>
      <c r="O594" s="16"/>
      <c r="P594" s="16"/>
      <c r="Q594" s="19"/>
      <c r="R594" s="16"/>
    </row>
    <row r="595" spans="1:18" ht="25.5">
      <c r="A595" s="13">
        <v>72</v>
      </c>
      <c r="B595" s="17"/>
      <c r="C595" s="6" t="s">
        <v>811</v>
      </c>
      <c r="D595" s="128" t="s">
        <v>139</v>
      </c>
      <c r="E595" s="8">
        <v>560.5</v>
      </c>
      <c r="F595" s="128">
        <v>0</v>
      </c>
      <c r="G595" s="128">
        <f t="shared" si="56"/>
        <v>0</v>
      </c>
      <c r="H595" s="16"/>
      <c r="I595" s="128"/>
      <c r="J595" s="128"/>
      <c r="K595" s="16"/>
      <c r="L595" s="16"/>
      <c r="M595" s="16"/>
      <c r="N595" s="16"/>
      <c r="O595" s="16"/>
      <c r="P595" s="16"/>
      <c r="Q595" s="19"/>
      <c r="R595" s="16"/>
    </row>
    <row r="596" spans="1:18">
      <c r="A596" s="13">
        <v>73</v>
      </c>
      <c r="B596" s="17"/>
      <c r="C596" s="6" t="s">
        <v>812</v>
      </c>
      <c r="D596" s="128" t="s">
        <v>139</v>
      </c>
      <c r="E596" s="128">
        <v>57820</v>
      </c>
      <c r="F596" s="128">
        <v>3</v>
      </c>
      <c r="G596" s="128">
        <f t="shared" si="56"/>
        <v>173460</v>
      </c>
      <c r="H596" s="16"/>
      <c r="I596" s="128"/>
      <c r="J596" s="128"/>
      <c r="K596" s="16"/>
      <c r="L596" s="16"/>
      <c r="M596" s="16"/>
      <c r="N596" s="16"/>
      <c r="O596" s="16"/>
      <c r="P596" s="16"/>
      <c r="Q596" s="19"/>
      <c r="R596" s="16"/>
    </row>
    <row r="597" spans="1:18">
      <c r="A597" s="13">
        <v>74</v>
      </c>
      <c r="B597" s="17"/>
      <c r="C597" s="6" t="s">
        <v>813</v>
      </c>
      <c r="D597" s="128" t="s">
        <v>139</v>
      </c>
      <c r="E597" s="128">
        <v>49560</v>
      </c>
      <c r="F597" s="128">
        <v>1</v>
      </c>
      <c r="G597" s="128">
        <f t="shared" si="56"/>
        <v>49560</v>
      </c>
      <c r="H597" s="16"/>
      <c r="I597" s="128"/>
      <c r="J597" s="128"/>
      <c r="K597" s="16"/>
      <c r="L597" s="16"/>
      <c r="M597" s="16"/>
      <c r="N597" s="16"/>
      <c r="O597" s="16"/>
      <c r="P597" s="16"/>
      <c r="Q597" s="19"/>
      <c r="R597" s="16"/>
    </row>
    <row r="598" spans="1:18">
      <c r="A598" s="13">
        <v>75</v>
      </c>
      <c r="B598" s="17"/>
      <c r="C598" s="6" t="s">
        <v>814</v>
      </c>
      <c r="D598" s="128" t="s">
        <v>815</v>
      </c>
      <c r="E598" s="128">
        <v>395.3</v>
      </c>
      <c r="F598" s="128">
        <v>9</v>
      </c>
      <c r="G598" s="128">
        <f t="shared" si="56"/>
        <v>3557.7000000000003</v>
      </c>
      <c r="H598" s="16"/>
      <c r="I598" s="128"/>
      <c r="J598" s="128"/>
      <c r="K598" s="16"/>
      <c r="L598" s="16"/>
      <c r="M598" s="16"/>
      <c r="N598" s="16"/>
      <c r="O598" s="16"/>
      <c r="P598" s="16"/>
      <c r="Q598" s="19"/>
      <c r="R598" s="16"/>
    </row>
    <row r="599" spans="1:18" ht="25.5">
      <c r="A599" s="13">
        <v>76</v>
      </c>
      <c r="B599" s="16"/>
      <c r="C599" s="15" t="s">
        <v>816</v>
      </c>
      <c r="D599" s="125" t="s">
        <v>139</v>
      </c>
      <c r="E599" s="128">
        <v>1000</v>
      </c>
      <c r="F599" s="16"/>
      <c r="G599" s="128"/>
      <c r="H599" s="13"/>
      <c r="I599" s="16"/>
      <c r="J599" s="125">
        <v>48</v>
      </c>
      <c r="K599" s="13">
        <f>J599*E599</f>
        <v>48000</v>
      </c>
      <c r="L599" s="16"/>
      <c r="M599" s="16"/>
      <c r="N599" s="16"/>
      <c r="O599" s="16"/>
      <c r="P599" s="16"/>
      <c r="Q599" s="16"/>
      <c r="R599" s="16"/>
    </row>
    <row r="600" spans="1:18" ht="25.5">
      <c r="A600" s="13">
        <v>77</v>
      </c>
      <c r="B600" s="16"/>
      <c r="C600" s="18" t="s">
        <v>817</v>
      </c>
      <c r="D600" s="27" t="s">
        <v>139</v>
      </c>
      <c r="E600" s="128">
        <v>2000</v>
      </c>
      <c r="F600" s="16"/>
      <c r="G600" s="128"/>
      <c r="H600" s="13"/>
      <c r="I600" s="16"/>
      <c r="J600" s="128">
        <v>12</v>
      </c>
      <c r="K600" s="128">
        <f>J600*E600</f>
        <v>24000</v>
      </c>
      <c r="L600" s="16"/>
      <c r="M600" s="16"/>
      <c r="N600" s="16"/>
      <c r="O600" s="16"/>
      <c r="P600" s="16"/>
      <c r="Q600" s="16"/>
      <c r="R600" s="16"/>
    </row>
    <row r="601" spans="1:18">
      <c r="A601" s="13">
        <v>78</v>
      </c>
      <c r="B601" s="16" t="s">
        <v>818</v>
      </c>
      <c r="C601" s="16" t="s">
        <v>819</v>
      </c>
      <c r="D601" s="26" t="s">
        <v>139</v>
      </c>
      <c r="E601" s="128">
        <v>300</v>
      </c>
      <c r="F601" s="16"/>
      <c r="G601" s="128"/>
      <c r="H601" s="13"/>
      <c r="I601" s="16"/>
      <c r="J601" s="13">
        <v>4</v>
      </c>
      <c r="K601" s="13">
        <f t="shared" ref="K601:K604" si="57">J601*E601</f>
        <v>1200</v>
      </c>
      <c r="L601" s="16"/>
      <c r="M601" s="16"/>
      <c r="N601" s="16"/>
      <c r="O601" s="16"/>
      <c r="P601" s="16"/>
      <c r="Q601" s="16"/>
      <c r="R601" s="16"/>
    </row>
    <row r="602" spans="1:18">
      <c r="A602" s="13">
        <v>79</v>
      </c>
      <c r="B602" s="16"/>
      <c r="C602" s="16" t="s">
        <v>820</v>
      </c>
      <c r="D602" s="26" t="s">
        <v>139</v>
      </c>
      <c r="E602" s="128">
        <v>500</v>
      </c>
      <c r="F602" s="16"/>
      <c r="G602" s="128"/>
      <c r="H602" s="13"/>
      <c r="I602" s="16"/>
      <c r="J602" s="13">
        <v>3</v>
      </c>
      <c r="K602" s="13">
        <f t="shared" si="57"/>
        <v>1500</v>
      </c>
      <c r="L602" s="16"/>
      <c r="M602" s="16"/>
      <c r="N602" s="16"/>
      <c r="O602" s="16"/>
      <c r="P602" s="16"/>
      <c r="Q602" s="16"/>
      <c r="R602" s="16"/>
    </row>
    <row r="603" spans="1:18">
      <c r="A603" s="13">
        <v>80</v>
      </c>
      <c r="B603" s="16"/>
      <c r="C603" s="16" t="s">
        <v>821</v>
      </c>
      <c r="D603" s="26" t="s">
        <v>139</v>
      </c>
      <c r="E603" s="128">
        <v>300</v>
      </c>
      <c r="F603" s="16"/>
      <c r="G603" s="128"/>
      <c r="H603" s="13"/>
      <c r="I603" s="16"/>
      <c r="J603" s="13">
        <v>4</v>
      </c>
      <c r="K603" s="13">
        <f t="shared" si="57"/>
        <v>1200</v>
      </c>
      <c r="L603" s="16"/>
      <c r="M603" s="16"/>
      <c r="N603" s="16"/>
      <c r="O603" s="16"/>
      <c r="P603" s="16"/>
      <c r="Q603" s="16"/>
      <c r="R603" s="16"/>
    </row>
    <row r="604" spans="1:18">
      <c r="A604" s="13">
        <v>81</v>
      </c>
      <c r="B604" s="16" t="s">
        <v>822</v>
      </c>
      <c r="C604" s="16" t="s">
        <v>823</v>
      </c>
      <c r="D604" s="26" t="s">
        <v>139</v>
      </c>
      <c r="E604" s="128">
        <v>350</v>
      </c>
      <c r="F604" s="16"/>
      <c r="G604" s="128"/>
      <c r="H604" s="13"/>
      <c r="I604" s="16"/>
      <c r="J604" s="13">
        <v>10</v>
      </c>
      <c r="K604" s="13">
        <f t="shared" si="57"/>
        <v>3500</v>
      </c>
      <c r="L604" s="16"/>
      <c r="M604" s="16"/>
      <c r="N604" s="16"/>
      <c r="O604" s="16"/>
      <c r="P604" s="16"/>
      <c r="Q604" s="16"/>
      <c r="R604" s="16"/>
    </row>
    <row r="605" spans="1:18">
      <c r="A605" s="13">
        <v>82</v>
      </c>
      <c r="B605" s="16" t="s">
        <v>824</v>
      </c>
      <c r="C605" s="6" t="s">
        <v>825</v>
      </c>
      <c r="D605" s="26" t="s">
        <v>139</v>
      </c>
      <c r="E605" s="128">
        <v>150</v>
      </c>
      <c r="F605" s="16"/>
      <c r="G605" s="16"/>
      <c r="H605" s="13"/>
      <c r="I605" s="16"/>
      <c r="J605" s="13"/>
      <c r="K605" s="16"/>
      <c r="L605" s="13">
        <v>7</v>
      </c>
      <c r="M605" s="13">
        <f>L605*E605</f>
        <v>1050</v>
      </c>
      <c r="N605" s="16"/>
      <c r="O605" s="16"/>
      <c r="P605" s="16"/>
      <c r="Q605" s="16"/>
      <c r="R605" s="16"/>
    </row>
    <row r="606" spans="1:18">
      <c r="A606" s="13">
        <v>83</v>
      </c>
      <c r="B606" s="16" t="s">
        <v>252</v>
      </c>
      <c r="C606" s="6" t="s">
        <v>826</v>
      </c>
      <c r="D606" s="26" t="s">
        <v>746</v>
      </c>
      <c r="E606" s="128">
        <v>45</v>
      </c>
      <c r="F606" s="16"/>
      <c r="G606" s="16"/>
      <c r="H606" s="13"/>
      <c r="I606" s="16"/>
      <c r="J606" s="13"/>
      <c r="K606" s="16"/>
      <c r="L606" s="13">
        <v>74</v>
      </c>
      <c r="M606" s="13">
        <f t="shared" ref="M606:M653" si="58">L606*E606</f>
        <v>3330</v>
      </c>
      <c r="N606" s="16"/>
      <c r="O606" s="16"/>
      <c r="P606" s="16"/>
      <c r="Q606" s="16"/>
      <c r="R606" s="16"/>
    </row>
    <row r="607" spans="1:18">
      <c r="A607" s="13">
        <v>84</v>
      </c>
      <c r="B607" s="16" t="s">
        <v>827</v>
      </c>
      <c r="C607" s="6" t="s">
        <v>828</v>
      </c>
      <c r="D607" s="26" t="s">
        <v>139</v>
      </c>
      <c r="E607" s="128">
        <v>1200</v>
      </c>
      <c r="F607" s="16"/>
      <c r="G607" s="16"/>
      <c r="H607" s="13"/>
      <c r="I607" s="16"/>
      <c r="J607" s="13"/>
      <c r="K607" s="16"/>
      <c r="L607" s="13">
        <v>2</v>
      </c>
      <c r="M607" s="13">
        <f t="shared" si="58"/>
        <v>2400</v>
      </c>
      <c r="N607" s="16"/>
      <c r="O607" s="16"/>
      <c r="P607" s="16"/>
      <c r="Q607" s="16"/>
      <c r="R607" s="16"/>
    </row>
    <row r="608" spans="1:18">
      <c r="A608" s="13">
        <v>85</v>
      </c>
      <c r="B608" s="16" t="s">
        <v>829</v>
      </c>
      <c r="C608" s="6" t="s">
        <v>830</v>
      </c>
      <c r="D608" s="26" t="s">
        <v>139</v>
      </c>
      <c r="E608" s="128">
        <v>1500</v>
      </c>
      <c r="F608" s="16"/>
      <c r="G608" s="16"/>
      <c r="H608" s="13"/>
      <c r="I608" s="16"/>
      <c r="J608" s="13"/>
      <c r="K608" s="16"/>
      <c r="L608" s="13">
        <v>1</v>
      </c>
      <c r="M608" s="13">
        <f t="shared" si="58"/>
        <v>1500</v>
      </c>
      <c r="N608" s="16"/>
      <c r="O608" s="16"/>
      <c r="P608" s="16"/>
      <c r="Q608" s="16"/>
      <c r="R608" s="16"/>
    </row>
    <row r="609" spans="1:18">
      <c r="A609" s="13">
        <v>86</v>
      </c>
      <c r="B609" s="16"/>
      <c r="C609" s="6" t="s">
        <v>831</v>
      </c>
      <c r="D609" s="26" t="s">
        <v>139</v>
      </c>
      <c r="E609" s="128">
        <v>175</v>
      </c>
      <c r="F609" s="16"/>
      <c r="G609" s="16"/>
      <c r="H609" s="13"/>
      <c r="I609" s="16"/>
      <c r="J609" s="13"/>
      <c r="K609" s="16"/>
      <c r="L609" s="13">
        <v>12</v>
      </c>
      <c r="M609" s="13">
        <f t="shared" si="58"/>
        <v>2100</v>
      </c>
      <c r="N609" s="16"/>
      <c r="O609" s="16"/>
      <c r="P609" s="16"/>
      <c r="Q609" s="16"/>
      <c r="R609" s="16"/>
    </row>
    <row r="610" spans="1:18">
      <c r="A610" s="13">
        <v>87</v>
      </c>
      <c r="B610" s="16"/>
      <c r="C610" s="6" t="s">
        <v>832</v>
      </c>
      <c r="D610" s="26" t="s">
        <v>139</v>
      </c>
      <c r="E610" s="128">
        <v>30</v>
      </c>
      <c r="F610" s="16"/>
      <c r="G610" s="16"/>
      <c r="H610" s="13"/>
      <c r="I610" s="16"/>
      <c r="J610" s="13"/>
      <c r="K610" s="16"/>
      <c r="L610" s="13">
        <v>42</v>
      </c>
      <c r="M610" s="13">
        <f t="shared" si="58"/>
        <v>1260</v>
      </c>
      <c r="N610" s="16"/>
      <c r="O610" s="16"/>
      <c r="P610" s="16"/>
      <c r="Q610" s="16"/>
      <c r="R610" s="16"/>
    </row>
    <row r="611" spans="1:18">
      <c r="A611" s="13">
        <v>88</v>
      </c>
      <c r="B611" s="16"/>
      <c r="C611" s="6" t="s">
        <v>833</v>
      </c>
      <c r="D611" s="26" t="s">
        <v>139</v>
      </c>
      <c r="E611" s="128">
        <v>30</v>
      </c>
      <c r="F611" s="16"/>
      <c r="G611" s="16"/>
      <c r="H611" s="13"/>
      <c r="I611" s="16"/>
      <c r="J611" s="13"/>
      <c r="K611" s="16"/>
      <c r="L611" s="13">
        <v>28</v>
      </c>
      <c r="M611" s="13">
        <f t="shared" si="58"/>
        <v>840</v>
      </c>
      <c r="N611" s="16"/>
      <c r="O611" s="16"/>
      <c r="P611" s="16"/>
      <c r="Q611" s="16"/>
      <c r="R611" s="16"/>
    </row>
    <row r="612" spans="1:18">
      <c r="A612" s="13">
        <v>89</v>
      </c>
      <c r="B612" s="16"/>
      <c r="C612" s="6" t="s">
        <v>834</v>
      </c>
      <c r="D612" s="26" t="s">
        <v>139</v>
      </c>
      <c r="E612" s="128">
        <v>1000</v>
      </c>
      <c r="F612" s="16"/>
      <c r="G612" s="16"/>
      <c r="H612" s="13"/>
      <c r="I612" s="16"/>
      <c r="J612" s="13"/>
      <c r="K612" s="16"/>
      <c r="L612" s="13">
        <v>5</v>
      </c>
      <c r="M612" s="13">
        <f t="shared" si="58"/>
        <v>5000</v>
      </c>
      <c r="N612" s="16"/>
      <c r="O612" s="16"/>
      <c r="P612" s="16"/>
      <c r="Q612" s="16"/>
      <c r="R612" s="16"/>
    </row>
    <row r="613" spans="1:18">
      <c r="A613" s="13">
        <v>90</v>
      </c>
      <c r="B613" s="16"/>
      <c r="C613" s="6" t="s">
        <v>835</v>
      </c>
      <c r="D613" s="26" t="s">
        <v>139</v>
      </c>
      <c r="E613" s="128">
        <v>1000</v>
      </c>
      <c r="F613" s="16"/>
      <c r="G613" s="16"/>
      <c r="H613" s="13"/>
      <c r="I613" s="16"/>
      <c r="J613" s="13"/>
      <c r="K613" s="16"/>
      <c r="L613" s="13">
        <v>2</v>
      </c>
      <c r="M613" s="13">
        <f t="shared" si="58"/>
        <v>2000</v>
      </c>
      <c r="N613" s="16"/>
      <c r="O613" s="16"/>
      <c r="P613" s="16"/>
      <c r="Q613" s="16"/>
      <c r="R613" s="16"/>
    </row>
    <row r="614" spans="1:18">
      <c r="A614" s="13">
        <v>91</v>
      </c>
      <c r="B614" s="16" t="s">
        <v>836</v>
      </c>
      <c r="C614" s="6" t="s">
        <v>837</v>
      </c>
      <c r="D614" s="26" t="s">
        <v>139</v>
      </c>
      <c r="E614" s="128">
        <v>20</v>
      </c>
      <c r="F614" s="16"/>
      <c r="G614" s="16"/>
      <c r="H614" s="13"/>
      <c r="I614" s="16"/>
      <c r="J614" s="13"/>
      <c r="K614" s="16"/>
      <c r="L614" s="13">
        <v>331</v>
      </c>
      <c r="M614" s="13">
        <f t="shared" si="58"/>
        <v>6620</v>
      </c>
      <c r="N614" s="16"/>
      <c r="O614" s="16"/>
      <c r="P614" s="16"/>
      <c r="Q614" s="16"/>
      <c r="R614" s="16"/>
    </row>
    <row r="615" spans="1:18">
      <c r="A615" s="13">
        <v>92</v>
      </c>
      <c r="B615" s="16" t="s">
        <v>838</v>
      </c>
      <c r="C615" s="6" t="s">
        <v>839</v>
      </c>
      <c r="D615" s="26" t="s">
        <v>139</v>
      </c>
      <c r="E615" s="128">
        <v>25</v>
      </c>
      <c r="F615" s="16"/>
      <c r="G615" s="16"/>
      <c r="H615" s="13"/>
      <c r="I615" s="16"/>
      <c r="J615" s="13"/>
      <c r="K615" s="16"/>
      <c r="L615" s="13">
        <v>571</v>
      </c>
      <c r="M615" s="13">
        <f t="shared" si="58"/>
        <v>14275</v>
      </c>
      <c r="N615" s="16"/>
      <c r="O615" s="16"/>
      <c r="P615" s="16"/>
      <c r="Q615" s="16"/>
      <c r="R615" s="16"/>
    </row>
    <row r="616" spans="1:18">
      <c r="A616" s="13">
        <v>93</v>
      </c>
      <c r="B616" s="16"/>
      <c r="C616" s="3" t="s">
        <v>840</v>
      </c>
      <c r="D616" s="26" t="s">
        <v>139</v>
      </c>
      <c r="E616" s="128">
        <v>1000</v>
      </c>
      <c r="F616" s="16"/>
      <c r="G616" s="16"/>
      <c r="H616" s="13"/>
      <c r="I616" s="16"/>
      <c r="J616" s="13"/>
      <c r="K616" s="16"/>
      <c r="L616" s="13">
        <v>2</v>
      </c>
      <c r="M616" s="13">
        <f t="shared" si="58"/>
        <v>2000</v>
      </c>
      <c r="N616" s="16"/>
      <c r="O616" s="16"/>
      <c r="P616" s="16"/>
      <c r="Q616" s="16"/>
      <c r="R616" s="16"/>
    </row>
    <row r="617" spans="1:18">
      <c r="A617" s="13">
        <v>94</v>
      </c>
      <c r="B617" s="16"/>
      <c r="C617" s="3" t="s">
        <v>841</v>
      </c>
      <c r="D617" s="26" t="s">
        <v>139</v>
      </c>
      <c r="E617" s="128">
        <v>1000</v>
      </c>
      <c r="F617" s="16"/>
      <c r="G617" s="16"/>
      <c r="H617" s="13"/>
      <c r="I617" s="16"/>
      <c r="J617" s="13"/>
      <c r="K617" s="16"/>
      <c r="L617" s="13">
        <v>2</v>
      </c>
      <c r="M617" s="13">
        <f t="shared" si="58"/>
        <v>2000</v>
      </c>
      <c r="N617" s="16"/>
      <c r="O617" s="16"/>
      <c r="P617" s="16"/>
      <c r="Q617" s="16"/>
      <c r="R617" s="16"/>
    </row>
    <row r="618" spans="1:18" ht="25.5">
      <c r="A618" s="13">
        <v>95</v>
      </c>
      <c r="B618" s="16"/>
      <c r="C618" s="6" t="s">
        <v>842</v>
      </c>
      <c r="D618" s="26" t="s">
        <v>139</v>
      </c>
      <c r="E618" s="128">
        <v>20</v>
      </c>
      <c r="F618" s="16"/>
      <c r="G618" s="16"/>
      <c r="H618" s="13"/>
      <c r="I618" s="16"/>
      <c r="J618" s="13"/>
      <c r="K618" s="16"/>
      <c r="L618" s="13">
        <v>13</v>
      </c>
      <c r="M618" s="13">
        <f t="shared" si="58"/>
        <v>260</v>
      </c>
      <c r="N618" s="16"/>
      <c r="O618" s="16"/>
      <c r="P618" s="16"/>
      <c r="Q618" s="16"/>
      <c r="R618" s="16"/>
    </row>
    <row r="619" spans="1:18" ht="25.5">
      <c r="A619" s="13">
        <v>96</v>
      </c>
      <c r="B619" s="16"/>
      <c r="C619" s="6" t="s">
        <v>843</v>
      </c>
      <c r="D619" s="26" t="s">
        <v>139</v>
      </c>
      <c r="E619" s="128">
        <v>20</v>
      </c>
      <c r="F619" s="16"/>
      <c r="G619" s="16"/>
      <c r="H619" s="13"/>
      <c r="I619" s="16"/>
      <c r="J619" s="13"/>
      <c r="K619" s="16"/>
      <c r="L619" s="13">
        <v>2</v>
      </c>
      <c r="M619" s="13">
        <f t="shared" si="58"/>
        <v>40</v>
      </c>
      <c r="N619" s="16"/>
      <c r="O619" s="16"/>
      <c r="P619" s="16"/>
      <c r="Q619" s="16"/>
      <c r="R619" s="16"/>
    </row>
    <row r="620" spans="1:18" ht="25.5">
      <c r="A620" s="13">
        <v>97</v>
      </c>
      <c r="B620" s="16"/>
      <c r="C620" s="6" t="s">
        <v>844</v>
      </c>
      <c r="D620" s="26" t="s">
        <v>139</v>
      </c>
      <c r="E620" s="128">
        <v>1000</v>
      </c>
      <c r="F620" s="16"/>
      <c r="G620" s="16"/>
      <c r="H620" s="13"/>
      <c r="I620" s="16"/>
      <c r="J620" s="13"/>
      <c r="K620" s="16"/>
      <c r="L620" s="13">
        <v>1</v>
      </c>
      <c r="M620" s="13">
        <f t="shared" si="58"/>
        <v>1000</v>
      </c>
      <c r="N620" s="16"/>
      <c r="O620" s="16"/>
      <c r="P620" s="16"/>
      <c r="Q620" s="16"/>
      <c r="R620" s="16"/>
    </row>
    <row r="621" spans="1:18">
      <c r="A621" s="13">
        <v>98</v>
      </c>
      <c r="B621" s="16" t="s">
        <v>845</v>
      </c>
      <c r="C621" s="6" t="s">
        <v>846</v>
      </c>
      <c r="D621" s="26" t="s">
        <v>139</v>
      </c>
      <c r="E621" s="128">
        <v>70</v>
      </c>
      <c r="F621" s="16"/>
      <c r="G621" s="16"/>
      <c r="H621" s="13"/>
      <c r="I621" s="16"/>
      <c r="J621" s="16"/>
      <c r="K621" s="16"/>
      <c r="L621" s="16"/>
      <c r="M621" s="13"/>
      <c r="N621" s="13">
        <v>0</v>
      </c>
      <c r="O621" s="13">
        <f>N621*E621</f>
        <v>0</v>
      </c>
      <c r="P621" s="13" t="s">
        <v>847</v>
      </c>
      <c r="Q621" s="16"/>
      <c r="R621" s="16"/>
    </row>
    <row r="622" spans="1:18">
      <c r="A622" s="13">
        <v>99</v>
      </c>
      <c r="B622" s="16"/>
      <c r="C622" s="6" t="s">
        <v>848</v>
      </c>
      <c r="D622" s="26" t="s">
        <v>247</v>
      </c>
      <c r="E622" s="128"/>
      <c r="F622" s="16"/>
      <c r="G622" s="16"/>
      <c r="H622" s="13"/>
      <c r="I622" s="16"/>
      <c r="J622" s="16"/>
      <c r="K622" s="16"/>
      <c r="L622" s="16"/>
      <c r="M622" s="13"/>
      <c r="N622" s="13">
        <v>0.7</v>
      </c>
      <c r="O622" s="13">
        <f t="shared" ref="O622:O658" si="59">N622*E622</f>
        <v>0</v>
      </c>
      <c r="P622" s="13"/>
      <c r="Q622" s="16"/>
      <c r="R622" s="16"/>
    </row>
    <row r="623" spans="1:18" ht="38.25">
      <c r="A623" s="13">
        <v>100</v>
      </c>
      <c r="B623" s="16"/>
      <c r="C623" s="6" t="s">
        <v>849</v>
      </c>
      <c r="D623" s="27" t="s">
        <v>850</v>
      </c>
      <c r="E623" s="128">
        <v>80</v>
      </c>
      <c r="F623" s="16"/>
      <c r="G623" s="16"/>
      <c r="H623" s="13"/>
      <c r="I623" s="16"/>
      <c r="J623" s="16"/>
      <c r="K623" s="16"/>
      <c r="L623" s="16"/>
      <c r="M623" s="13"/>
      <c r="N623" s="8">
        <v>162.82</v>
      </c>
      <c r="O623" s="128">
        <f t="shared" si="59"/>
        <v>13025.599999999999</v>
      </c>
      <c r="P623" s="125" t="s">
        <v>851</v>
      </c>
      <c r="Q623" s="125" t="s">
        <v>852</v>
      </c>
      <c r="R623" s="16"/>
    </row>
    <row r="624" spans="1:18">
      <c r="A624" s="13">
        <v>101</v>
      </c>
      <c r="B624" s="16"/>
      <c r="C624" s="6" t="s">
        <v>853</v>
      </c>
      <c r="D624" s="26" t="s">
        <v>247</v>
      </c>
      <c r="E624" s="128">
        <v>100</v>
      </c>
      <c r="F624" s="16"/>
      <c r="G624" s="16"/>
      <c r="H624" s="13"/>
      <c r="I624" s="16"/>
      <c r="J624" s="16"/>
      <c r="K624" s="16"/>
      <c r="L624" s="16"/>
      <c r="M624" s="13"/>
      <c r="N624" s="13">
        <v>0</v>
      </c>
      <c r="O624" s="13">
        <f t="shared" si="59"/>
        <v>0</v>
      </c>
      <c r="P624" s="13" t="s">
        <v>847</v>
      </c>
      <c r="Q624" s="16"/>
      <c r="R624" s="16"/>
    </row>
    <row r="625" spans="1:18" ht="38.25">
      <c r="A625" s="13">
        <v>102</v>
      </c>
      <c r="B625" s="16"/>
      <c r="C625" s="6" t="s">
        <v>854</v>
      </c>
      <c r="D625" s="27" t="s">
        <v>247</v>
      </c>
      <c r="E625" s="128">
        <v>80</v>
      </c>
      <c r="F625" s="16"/>
      <c r="G625" s="16"/>
      <c r="H625" s="13"/>
      <c r="I625" s="16"/>
      <c r="J625" s="16"/>
      <c r="K625" s="16"/>
      <c r="L625" s="16"/>
      <c r="M625" s="13"/>
      <c r="N625" s="128">
        <v>33</v>
      </c>
      <c r="O625" s="128">
        <f t="shared" si="59"/>
        <v>2640</v>
      </c>
      <c r="P625" s="24" t="s">
        <v>855</v>
      </c>
      <c r="Q625" s="24" t="s">
        <v>856</v>
      </c>
      <c r="R625" s="16"/>
    </row>
    <row r="626" spans="1:18" ht="25.5">
      <c r="A626" s="13">
        <v>103</v>
      </c>
      <c r="B626" s="16"/>
      <c r="C626" s="6" t="s">
        <v>857</v>
      </c>
      <c r="D626" s="27" t="s">
        <v>247</v>
      </c>
      <c r="E626" s="128">
        <v>70</v>
      </c>
      <c r="F626" s="16"/>
      <c r="G626" s="16"/>
      <c r="H626" s="13"/>
      <c r="I626" s="16"/>
      <c r="J626" s="16"/>
      <c r="K626" s="16"/>
      <c r="L626" s="16"/>
      <c r="M626" s="13"/>
      <c r="N626" s="128">
        <v>610</v>
      </c>
      <c r="O626" s="128">
        <f>N626*E626</f>
        <v>42700</v>
      </c>
      <c r="P626" s="128"/>
      <c r="Q626" s="13" t="s">
        <v>858</v>
      </c>
      <c r="R626" s="16"/>
    </row>
    <row r="627" spans="1:18" ht="25.5">
      <c r="A627" s="13">
        <v>104</v>
      </c>
      <c r="B627" s="16"/>
      <c r="C627" s="6" t="s">
        <v>859</v>
      </c>
      <c r="D627" s="27" t="s">
        <v>247</v>
      </c>
      <c r="E627" s="128">
        <v>70</v>
      </c>
      <c r="F627" s="16"/>
      <c r="G627" s="16"/>
      <c r="H627" s="13"/>
      <c r="I627" s="16"/>
      <c r="J627" s="16"/>
      <c r="K627" s="16"/>
      <c r="L627" s="16"/>
      <c r="M627" s="13"/>
      <c r="N627" s="128">
        <v>0</v>
      </c>
      <c r="O627" s="128">
        <f t="shared" si="59"/>
        <v>0</v>
      </c>
      <c r="P627" s="128" t="s">
        <v>847</v>
      </c>
      <c r="Q627" s="16"/>
      <c r="R627" s="16"/>
    </row>
    <row r="628" spans="1:18">
      <c r="A628" s="13">
        <v>105</v>
      </c>
      <c r="B628" s="16"/>
      <c r="C628" s="6" t="s">
        <v>860</v>
      </c>
      <c r="D628" s="26" t="s">
        <v>247</v>
      </c>
      <c r="E628" s="128">
        <v>70</v>
      </c>
      <c r="F628" s="16"/>
      <c r="G628" s="16"/>
      <c r="H628" s="13"/>
      <c r="I628" s="16"/>
      <c r="J628" s="16"/>
      <c r="K628" s="16"/>
      <c r="L628" s="16"/>
      <c r="M628" s="13"/>
      <c r="N628" s="13">
        <v>0</v>
      </c>
      <c r="O628" s="13">
        <f t="shared" si="59"/>
        <v>0</v>
      </c>
      <c r="P628" s="13" t="s">
        <v>847</v>
      </c>
      <c r="Q628" s="16"/>
      <c r="R628" s="16"/>
    </row>
    <row r="629" spans="1:18">
      <c r="A629" s="13">
        <v>106</v>
      </c>
      <c r="B629" s="16"/>
      <c r="C629" s="3" t="s">
        <v>861</v>
      </c>
      <c r="D629" s="26" t="s">
        <v>139</v>
      </c>
      <c r="E629" s="128">
        <v>1500</v>
      </c>
      <c r="F629" s="16"/>
      <c r="G629" s="16"/>
      <c r="H629" s="13"/>
      <c r="I629" s="16"/>
      <c r="J629" s="16"/>
      <c r="K629" s="16"/>
      <c r="L629" s="16"/>
      <c r="M629" s="13"/>
      <c r="N629" s="13">
        <v>0</v>
      </c>
      <c r="O629" s="13">
        <f t="shared" si="59"/>
        <v>0</v>
      </c>
      <c r="P629" s="13" t="s">
        <v>847</v>
      </c>
      <c r="Q629" s="16"/>
      <c r="R629" s="16"/>
    </row>
    <row r="630" spans="1:18">
      <c r="A630" s="13">
        <v>107</v>
      </c>
      <c r="B630" s="16"/>
      <c r="C630" s="6" t="s">
        <v>862</v>
      </c>
      <c r="D630" s="27" t="s">
        <v>746</v>
      </c>
      <c r="E630" s="128">
        <v>15</v>
      </c>
      <c r="F630" s="16"/>
      <c r="G630" s="16"/>
      <c r="H630" s="13"/>
      <c r="I630" s="16"/>
      <c r="J630" s="16"/>
      <c r="K630" s="16"/>
      <c r="L630" s="16"/>
      <c r="M630" s="13"/>
      <c r="N630" s="128">
        <v>0</v>
      </c>
      <c r="O630" s="128">
        <f t="shared" si="59"/>
        <v>0</v>
      </c>
      <c r="P630" s="128" t="s">
        <v>847</v>
      </c>
      <c r="Q630" s="16"/>
      <c r="R630" s="16"/>
    </row>
    <row r="631" spans="1:18" ht="25.5">
      <c r="A631" s="13">
        <v>108</v>
      </c>
      <c r="B631" s="16"/>
      <c r="C631" s="6" t="s">
        <v>863</v>
      </c>
      <c r="D631" s="27" t="s">
        <v>864</v>
      </c>
      <c r="E631" s="128"/>
      <c r="F631" s="16"/>
      <c r="G631" s="16"/>
      <c r="H631" s="13"/>
      <c r="I631" s="16"/>
      <c r="J631" s="16"/>
      <c r="K631" s="16"/>
      <c r="L631" s="16"/>
      <c r="M631" s="13"/>
      <c r="N631" s="128">
        <v>10.906000000000001</v>
      </c>
      <c r="O631" s="128">
        <v>0</v>
      </c>
      <c r="P631" s="128"/>
      <c r="Q631" s="16"/>
      <c r="R631" s="16"/>
    </row>
    <row r="632" spans="1:18">
      <c r="A632" s="13">
        <v>109</v>
      </c>
      <c r="B632" s="16"/>
      <c r="C632" s="6" t="s">
        <v>865</v>
      </c>
      <c r="D632" s="26" t="s">
        <v>247</v>
      </c>
      <c r="E632" s="128">
        <v>20</v>
      </c>
      <c r="F632" s="16"/>
      <c r="G632" s="16"/>
      <c r="H632" s="13"/>
      <c r="I632" s="16"/>
      <c r="J632" s="16"/>
      <c r="K632" s="16"/>
      <c r="L632" s="16"/>
      <c r="M632" s="13"/>
      <c r="N632" s="13">
        <v>0</v>
      </c>
      <c r="O632" s="13">
        <f>N632*E632</f>
        <v>0</v>
      </c>
      <c r="P632" s="13">
        <v>2020</v>
      </c>
      <c r="Q632" s="16"/>
      <c r="R632" s="16"/>
    </row>
    <row r="633" spans="1:18">
      <c r="A633" s="13">
        <v>110</v>
      </c>
      <c r="B633" s="16"/>
      <c r="C633" s="6" t="s">
        <v>866</v>
      </c>
      <c r="D633" s="26" t="s">
        <v>139</v>
      </c>
      <c r="E633" s="128">
        <v>100</v>
      </c>
      <c r="F633" s="16"/>
      <c r="G633" s="16"/>
      <c r="H633" s="13"/>
      <c r="I633" s="16"/>
      <c r="J633" s="16"/>
      <c r="K633" s="16"/>
      <c r="L633" s="16"/>
      <c r="M633" s="13"/>
      <c r="N633" s="13">
        <v>0</v>
      </c>
      <c r="O633" s="13">
        <f>N633*E633</f>
        <v>0</v>
      </c>
      <c r="P633" s="13">
        <v>2020</v>
      </c>
      <c r="Q633" s="16"/>
      <c r="R633" s="16"/>
    </row>
    <row r="634" spans="1:18" ht="38.25">
      <c r="A634" s="13">
        <v>111</v>
      </c>
      <c r="B634" s="17" t="s">
        <v>867</v>
      </c>
      <c r="C634" s="6" t="s">
        <v>868</v>
      </c>
      <c r="D634" s="26" t="s">
        <v>139</v>
      </c>
      <c r="E634" s="128">
        <v>50</v>
      </c>
      <c r="F634" s="16"/>
      <c r="G634" s="16"/>
      <c r="H634" s="13"/>
      <c r="I634" s="16"/>
      <c r="J634" s="16"/>
      <c r="K634" s="16"/>
      <c r="L634" s="16"/>
      <c r="M634" s="13"/>
      <c r="N634" s="128">
        <v>4</v>
      </c>
      <c r="O634" s="128">
        <f t="shared" si="59"/>
        <v>200</v>
      </c>
      <c r="P634" s="125" t="s">
        <v>869</v>
      </c>
      <c r="Q634" s="24" t="s">
        <v>870</v>
      </c>
      <c r="R634" s="24" t="s">
        <v>871</v>
      </c>
    </row>
    <row r="635" spans="1:18" ht="25.5">
      <c r="A635" s="13">
        <v>112</v>
      </c>
      <c r="B635" s="17" t="s">
        <v>872</v>
      </c>
      <c r="C635" s="6" t="s">
        <v>873</v>
      </c>
      <c r="D635" s="27" t="s">
        <v>139</v>
      </c>
      <c r="E635" s="128">
        <v>20</v>
      </c>
      <c r="F635" s="16"/>
      <c r="G635" s="16"/>
      <c r="H635" s="13"/>
      <c r="I635" s="16"/>
      <c r="J635" s="16"/>
      <c r="K635" s="16"/>
      <c r="L635" s="16"/>
      <c r="M635" s="13"/>
      <c r="N635" s="128">
        <v>2</v>
      </c>
      <c r="O635" s="128">
        <f t="shared" si="59"/>
        <v>40</v>
      </c>
      <c r="P635" s="24" t="s">
        <v>874</v>
      </c>
      <c r="Q635" s="24" t="s">
        <v>875</v>
      </c>
      <c r="R635" s="16"/>
    </row>
    <row r="636" spans="1:18">
      <c r="A636" s="13">
        <v>113</v>
      </c>
      <c r="B636" s="16"/>
      <c r="C636" s="4" t="s">
        <v>876</v>
      </c>
      <c r="D636" s="26" t="s">
        <v>247</v>
      </c>
      <c r="E636" s="128">
        <v>10</v>
      </c>
      <c r="F636" s="16"/>
      <c r="G636" s="16"/>
      <c r="H636" s="13"/>
      <c r="I636" s="16"/>
      <c r="J636" s="16"/>
      <c r="K636" s="16"/>
      <c r="L636" s="16"/>
      <c r="M636" s="13"/>
      <c r="N636" s="13">
        <v>160</v>
      </c>
      <c r="O636" s="13">
        <f t="shared" si="59"/>
        <v>1600</v>
      </c>
      <c r="P636" s="13"/>
      <c r="Q636" s="13" t="s">
        <v>858</v>
      </c>
      <c r="R636" s="16"/>
    </row>
    <row r="637" spans="1:18" ht="25.5">
      <c r="A637" s="13">
        <v>114</v>
      </c>
      <c r="B637" s="16"/>
      <c r="C637" s="6" t="s">
        <v>877</v>
      </c>
      <c r="D637" s="27" t="s">
        <v>247</v>
      </c>
      <c r="E637" s="128">
        <v>10</v>
      </c>
      <c r="F637" s="16"/>
      <c r="G637" s="16"/>
      <c r="H637" s="13"/>
      <c r="I637" s="16"/>
      <c r="J637" s="16"/>
      <c r="K637" s="16"/>
      <c r="L637" s="16"/>
      <c r="M637" s="13"/>
      <c r="N637" s="128">
        <v>18</v>
      </c>
      <c r="O637" s="128">
        <f t="shared" si="59"/>
        <v>180</v>
      </c>
      <c r="P637" s="13"/>
      <c r="Q637" s="13" t="s">
        <v>858</v>
      </c>
      <c r="R637" s="16"/>
    </row>
    <row r="638" spans="1:18">
      <c r="A638" s="13">
        <v>115</v>
      </c>
      <c r="B638" s="16"/>
      <c r="C638" s="6" t="s">
        <v>878</v>
      </c>
      <c r="D638" s="26" t="s">
        <v>247</v>
      </c>
      <c r="E638" s="128">
        <v>80</v>
      </c>
      <c r="F638" s="16"/>
      <c r="G638" s="16"/>
      <c r="H638" s="13"/>
      <c r="I638" s="16"/>
      <c r="J638" s="16"/>
      <c r="K638" s="16"/>
      <c r="L638" s="16"/>
      <c r="M638" s="13"/>
      <c r="N638" s="13">
        <v>130</v>
      </c>
      <c r="O638" s="13">
        <f t="shared" si="59"/>
        <v>10400</v>
      </c>
      <c r="P638" s="13"/>
      <c r="Q638" s="13" t="s">
        <v>858</v>
      </c>
      <c r="R638" s="16"/>
    </row>
    <row r="639" spans="1:18" ht="25.5">
      <c r="A639" s="13">
        <v>116</v>
      </c>
      <c r="B639" s="16"/>
      <c r="C639" s="6" t="s">
        <v>879</v>
      </c>
      <c r="D639" s="27" t="s">
        <v>247</v>
      </c>
      <c r="E639" s="128">
        <v>70</v>
      </c>
      <c r="F639" s="16"/>
      <c r="G639" s="16"/>
      <c r="H639" s="13"/>
      <c r="I639" s="16"/>
      <c r="J639" s="16"/>
      <c r="K639" s="16"/>
      <c r="L639" s="16"/>
      <c r="M639" s="13"/>
      <c r="N639" s="128">
        <v>1450</v>
      </c>
      <c r="O639" s="128">
        <f t="shared" si="59"/>
        <v>101500</v>
      </c>
      <c r="P639" s="128"/>
      <c r="Q639" s="13" t="s">
        <v>858</v>
      </c>
      <c r="R639" s="16"/>
    </row>
    <row r="640" spans="1:18" ht="25.5">
      <c r="A640" s="13">
        <v>117</v>
      </c>
      <c r="B640" s="17" t="s">
        <v>880</v>
      </c>
      <c r="C640" s="6" t="s">
        <v>881</v>
      </c>
      <c r="D640" s="27" t="s">
        <v>139</v>
      </c>
      <c r="E640" s="128">
        <v>50</v>
      </c>
      <c r="F640" s="16"/>
      <c r="G640" s="16"/>
      <c r="H640" s="13"/>
      <c r="I640" s="16"/>
      <c r="J640" s="16"/>
      <c r="K640" s="16"/>
      <c r="L640" s="16"/>
      <c r="M640" s="13"/>
      <c r="N640" s="128">
        <v>1</v>
      </c>
      <c r="O640" s="128">
        <f t="shared" si="59"/>
        <v>50</v>
      </c>
      <c r="P640" s="128"/>
      <c r="Q640" s="13" t="s">
        <v>858</v>
      </c>
      <c r="R640" s="16"/>
    </row>
    <row r="641" spans="1:18">
      <c r="A641" s="13">
        <v>118</v>
      </c>
      <c r="B641" s="16"/>
      <c r="C641" s="6" t="s">
        <v>882</v>
      </c>
      <c r="D641" s="27" t="s">
        <v>247</v>
      </c>
      <c r="E641" s="128">
        <v>10</v>
      </c>
      <c r="F641" s="16"/>
      <c r="G641" s="16"/>
      <c r="H641" s="13"/>
      <c r="I641" s="16"/>
      <c r="J641" s="16"/>
      <c r="K641" s="16"/>
      <c r="L641" s="16"/>
      <c r="M641" s="13"/>
      <c r="N641" s="128">
        <v>32</v>
      </c>
      <c r="O641" s="13">
        <f>N641*E641</f>
        <v>320</v>
      </c>
      <c r="P641" s="13"/>
      <c r="Q641" s="13" t="s">
        <v>858</v>
      </c>
      <c r="R641" s="16"/>
    </row>
    <row r="642" spans="1:18" ht="25.5">
      <c r="A642" s="13">
        <v>119</v>
      </c>
      <c r="B642" s="16"/>
      <c r="C642" s="6" t="s">
        <v>883</v>
      </c>
      <c r="D642" s="27" t="s">
        <v>746</v>
      </c>
      <c r="E642" s="128">
        <v>1</v>
      </c>
      <c r="F642" s="16"/>
      <c r="G642" s="16"/>
      <c r="H642" s="13"/>
      <c r="I642" s="16"/>
      <c r="J642" s="16"/>
      <c r="K642" s="16"/>
      <c r="L642" s="16"/>
      <c r="M642" s="13"/>
      <c r="N642" s="128">
        <v>48</v>
      </c>
      <c r="O642" s="128">
        <f t="shared" si="59"/>
        <v>48</v>
      </c>
      <c r="P642" s="128"/>
      <c r="Q642" s="13" t="s">
        <v>858</v>
      </c>
      <c r="R642" s="16"/>
    </row>
    <row r="643" spans="1:18" ht="25.5">
      <c r="A643" s="13">
        <v>120</v>
      </c>
      <c r="B643" s="16"/>
      <c r="C643" s="6" t="s">
        <v>884</v>
      </c>
      <c r="D643" s="27" t="s">
        <v>139</v>
      </c>
      <c r="E643" s="128">
        <v>10</v>
      </c>
      <c r="F643" s="16"/>
      <c r="G643" s="16"/>
      <c r="H643" s="13"/>
      <c r="I643" s="16"/>
      <c r="J643" s="16"/>
      <c r="K643" s="16"/>
      <c r="L643" s="16"/>
      <c r="M643" s="13"/>
      <c r="N643" s="128">
        <v>1</v>
      </c>
      <c r="O643" s="128">
        <f t="shared" si="59"/>
        <v>10</v>
      </c>
      <c r="P643" s="13"/>
      <c r="Q643" s="13" t="s">
        <v>858</v>
      </c>
      <c r="R643" s="16"/>
    </row>
    <row r="644" spans="1:18" ht="25.5">
      <c r="A644" s="13">
        <v>121</v>
      </c>
      <c r="B644" s="16"/>
      <c r="C644" s="6" t="s">
        <v>885</v>
      </c>
      <c r="D644" s="27" t="s">
        <v>746</v>
      </c>
      <c r="E644" s="128">
        <v>1</v>
      </c>
      <c r="F644" s="16"/>
      <c r="G644" s="16"/>
      <c r="H644" s="13"/>
      <c r="I644" s="16"/>
      <c r="J644" s="16"/>
      <c r="K644" s="16"/>
      <c r="L644" s="16"/>
      <c r="M644" s="13"/>
      <c r="N644" s="128">
        <v>150</v>
      </c>
      <c r="O644" s="128">
        <f t="shared" si="59"/>
        <v>150</v>
      </c>
      <c r="P644" s="128"/>
      <c r="Q644" s="13" t="s">
        <v>858</v>
      </c>
      <c r="R644" s="16"/>
    </row>
    <row r="645" spans="1:18" ht="25.5">
      <c r="A645" s="13">
        <v>122</v>
      </c>
      <c r="B645" s="16"/>
      <c r="C645" s="6" t="s">
        <v>886</v>
      </c>
      <c r="D645" s="27" t="s">
        <v>139</v>
      </c>
      <c r="E645" s="128">
        <v>2000</v>
      </c>
      <c r="F645" s="16"/>
      <c r="G645" s="16"/>
      <c r="H645" s="13"/>
      <c r="I645" s="16"/>
      <c r="J645" s="16"/>
      <c r="K645" s="16"/>
      <c r="L645" s="16"/>
      <c r="M645" s="13"/>
      <c r="N645" s="128">
        <v>1</v>
      </c>
      <c r="O645" s="128">
        <f t="shared" si="59"/>
        <v>2000</v>
      </c>
      <c r="P645" s="13"/>
      <c r="Q645" s="13" t="s">
        <v>858</v>
      </c>
      <c r="R645" s="16"/>
    </row>
    <row r="646" spans="1:18">
      <c r="A646" s="13">
        <v>123</v>
      </c>
      <c r="B646" s="16"/>
      <c r="C646" s="6" t="s">
        <v>887</v>
      </c>
      <c r="D646" s="27" t="s">
        <v>139</v>
      </c>
      <c r="E646" s="128">
        <v>1000</v>
      </c>
      <c r="F646" s="16"/>
      <c r="G646" s="16"/>
      <c r="H646" s="13"/>
      <c r="I646" s="16"/>
      <c r="J646" s="16"/>
      <c r="K646" s="16"/>
      <c r="L646" s="16"/>
      <c r="M646" s="13"/>
      <c r="N646" s="128">
        <v>3</v>
      </c>
      <c r="O646" s="128">
        <f t="shared" si="59"/>
        <v>3000</v>
      </c>
      <c r="P646" s="13"/>
      <c r="Q646" s="13" t="s">
        <v>858</v>
      </c>
      <c r="R646" s="16"/>
    </row>
    <row r="647" spans="1:18" ht="38.25">
      <c r="A647" s="13">
        <v>124</v>
      </c>
      <c r="B647" s="16"/>
      <c r="C647" s="6" t="s">
        <v>888</v>
      </c>
      <c r="D647" s="27" t="s">
        <v>139</v>
      </c>
      <c r="E647" s="128">
        <v>50</v>
      </c>
      <c r="F647" s="16"/>
      <c r="G647" s="16"/>
      <c r="H647" s="13"/>
      <c r="I647" s="16"/>
      <c r="J647" s="16"/>
      <c r="K647" s="16"/>
      <c r="L647" s="16"/>
      <c r="M647" s="13"/>
      <c r="N647" s="128">
        <v>1</v>
      </c>
      <c r="O647" s="128">
        <f t="shared" si="59"/>
        <v>50</v>
      </c>
      <c r="P647" s="128"/>
      <c r="Q647" s="13" t="s">
        <v>858</v>
      </c>
      <c r="R647" s="16"/>
    </row>
    <row r="648" spans="1:18" ht="51">
      <c r="A648" s="13">
        <v>125</v>
      </c>
      <c r="B648" s="16"/>
      <c r="C648" s="6" t="s">
        <v>937</v>
      </c>
      <c r="D648" s="27" t="s">
        <v>864</v>
      </c>
      <c r="E648" s="128">
        <v>20</v>
      </c>
      <c r="F648" s="16"/>
      <c r="G648" s="16"/>
      <c r="H648" s="13"/>
      <c r="I648" s="16"/>
      <c r="J648" s="16"/>
      <c r="K648" s="16"/>
      <c r="L648" s="16"/>
      <c r="M648" s="13"/>
      <c r="N648" s="128">
        <v>3040</v>
      </c>
      <c r="O648" s="128">
        <f t="shared" si="59"/>
        <v>60800</v>
      </c>
      <c r="P648" s="128"/>
      <c r="Q648" s="128" t="s">
        <v>858</v>
      </c>
      <c r="R648" s="16"/>
    </row>
    <row r="649" spans="1:18" ht="25.5">
      <c r="A649" s="13">
        <v>126</v>
      </c>
      <c r="B649" s="16"/>
      <c r="C649" s="6" t="s">
        <v>889</v>
      </c>
      <c r="D649" s="27" t="s">
        <v>247</v>
      </c>
      <c r="E649" s="128">
        <v>10</v>
      </c>
      <c r="F649" s="16"/>
      <c r="G649" s="16"/>
      <c r="H649" s="13"/>
      <c r="I649" s="16"/>
      <c r="J649" s="16"/>
      <c r="K649" s="16"/>
      <c r="L649" s="16"/>
      <c r="M649" s="13"/>
      <c r="N649" s="128">
        <v>110</v>
      </c>
      <c r="O649" s="128">
        <f t="shared" si="59"/>
        <v>1100</v>
      </c>
      <c r="P649" s="128"/>
      <c r="Q649" s="13" t="s">
        <v>858</v>
      </c>
      <c r="R649" s="13"/>
    </row>
    <row r="650" spans="1:18" ht="25.5">
      <c r="A650" s="13">
        <v>127</v>
      </c>
      <c r="B650" s="16"/>
      <c r="C650" s="6" t="s">
        <v>890</v>
      </c>
      <c r="D650" s="27" t="s">
        <v>864</v>
      </c>
      <c r="E650" s="128">
        <v>10</v>
      </c>
      <c r="F650" s="16"/>
      <c r="G650" s="16"/>
      <c r="H650" s="13"/>
      <c r="I650" s="16"/>
      <c r="J650" s="16"/>
      <c r="K650" s="16"/>
      <c r="L650" s="16"/>
      <c r="M650" s="13"/>
      <c r="N650" s="128">
        <v>17</v>
      </c>
      <c r="O650" s="128">
        <f t="shared" si="59"/>
        <v>170</v>
      </c>
      <c r="P650" s="128"/>
      <c r="Q650" s="13"/>
      <c r="R650" s="128" t="s">
        <v>891</v>
      </c>
    </row>
    <row r="651" spans="1:18" ht="25.5">
      <c r="A651" s="13">
        <v>128</v>
      </c>
      <c r="B651" s="16"/>
      <c r="C651" s="6" t="s">
        <v>892</v>
      </c>
      <c r="D651" s="27" t="s">
        <v>139</v>
      </c>
      <c r="E651" s="128">
        <v>2000</v>
      </c>
      <c r="F651" s="16"/>
      <c r="G651" s="16"/>
      <c r="H651" s="13"/>
      <c r="I651" s="16"/>
      <c r="J651" s="16"/>
      <c r="K651" s="16"/>
      <c r="L651" s="16"/>
      <c r="M651" s="13"/>
      <c r="N651" s="128">
        <v>1</v>
      </c>
      <c r="O651" s="128">
        <f t="shared" si="59"/>
        <v>2000</v>
      </c>
      <c r="P651" s="128"/>
      <c r="Q651" s="13"/>
      <c r="R651" s="128" t="s">
        <v>891</v>
      </c>
    </row>
    <row r="652" spans="1:18">
      <c r="A652" s="13">
        <v>129</v>
      </c>
      <c r="B652" s="16"/>
      <c r="C652" s="6" t="s">
        <v>893</v>
      </c>
      <c r="D652" s="27" t="s">
        <v>139</v>
      </c>
      <c r="E652" s="128">
        <v>100</v>
      </c>
      <c r="F652" s="16"/>
      <c r="G652" s="16"/>
      <c r="H652" s="13"/>
      <c r="I652" s="16"/>
      <c r="J652" s="16"/>
      <c r="K652" s="16"/>
      <c r="L652" s="16"/>
      <c r="M652" s="13"/>
      <c r="N652" s="128">
        <v>3</v>
      </c>
      <c r="O652" s="128">
        <f t="shared" si="59"/>
        <v>300</v>
      </c>
      <c r="P652" s="128"/>
      <c r="Q652" s="13"/>
      <c r="R652" s="128" t="s">
        <v>891</v>
      </c>
    </row>
    <row r="653" spans="1:18" ht="25.5">
      <c r="A653" s="13">
        <v>130</v>
      </c>
      <c r="B653" s="16"/>
      <c r="C653" s="6" t="s">
        <v>844</v>
      </c>
      <c r="D653" s="27" t="s">
        <v>139</v>
      </c>
      <c r="E653" s="128">
        <v>1000</v>
      </c>
      <c r="F653" s="16"/>
      <c r="G653" s="16"/>
      <c r="H653" s="13"/>
      <c r="I653" s="16"/>
      <c r="J653" s="16"/>
      <c r="K653" s="16"/>
      <c r="L653" s="128">
        <v>1</v>
      </c>
      <c r="M653" s="13">
        <f t="shared" si="58"/>
        <v>1000</v>
      </c>
      <c r="N653" s="128"/>
      <c r="O653" s="128"/>
      <c r="P653" s="128"/>
      <c r="Q653" s="13"/>
      <c r="R653" s="128"/>
    </row>
    <row r="654" spans="1:18">
      <c r="A654" s="13">
        <v>131</v>
      </c>
      <c r="B654" s="16"/>
      <c r="C654" s="6" t="s">
        <v>854</v>
      </c>
      <c r="D654" s="27" t="s">
        <v>247</v>
      </c>
      <c r="E654" s="128">
        <v>80</v>
      </c>
      <c r="F654" s="16"/>
      <c r="G654" s="16"/>
      <c r="H654" s="13"/>
      <c r="I654" s="16"/>
      <c r="J654" s="16"/>
      <c r="K654" s="16"/>
      <c r="L654" s="16"/>
      <c r="M654" s="13"/>
      <c r="N654" s="128">
        <v>13</v>
      </c>
      <c r="O654" s="128">
        <f t="shared" si="59"/>
        <v>1040</v>
      </c>
      <c r="P654" s="128"/>
      <c r="Q654" s="13"/>
      <c r="R654" s="128"/>
    </row>
    <row r="655" spans="1:18">
      <c r="A655" s="13">
        <v>132</v>
      </c>
      <c r="B655" s="16"/>
      <c r="C655" s="6" t="s">
        <v>894</v>
      </c>
      <c r="D655" s="27" t="s">
        <v>139</v>
      </c>
      <c r="E655" s="128">
        <v>45980</v>
      </c>
      <c r="F655" s="13">
        <v>2</v>
      </c>
      <c r="G655" s="13">
        <f>E655*F655</f>
        <v>91960</v>
      </c>
      <c r="H655" s="13"/>
      <c r="I655" s="16"/>
      <c r="J655" s="16"/>
      <c r="K655" s="16"/>
      <c r="L655" s="16"/>
      <c r="M655" s="13"/>
      <c r="N655" s="128"/>
      <c r="O655" s="128">
        <f t="shared" si="59"/>
        <v>0</v>
      </c>
      <c r="P655" s="128"/>
      <c r="Q655" s="13"/>
      <c r="R655" s="128"/>
    </row>
    <row r="656" spans="1:18">
      <c r="A656" s="13">
        <v>133</v>
      </c>
      <c r="B656" s="16"/>
      <c r="C656" s="6" t="s">
        <v>895</v>
      </c>
      <c r="D656" s="27" t="s">
        <v>139</v>
      </c>
      <c r="E656" s="128">
        <v>16508.2</v>
      </c>
      <c r="F656" s="13">
        <v>0</v>
      </c>
      <c r="G656" s="13">
        <f t="shared" ref="G656:G693" si="60">E656*F656</f>
        <v>0</v>
      </c>
      <c r="H656" s="13"/>
      <c r="I656" s="16"/>
      <c r="J656" s="16"/>
      <c r="K656" s="16"/>
      <c r="L656" s="16"/>
      <c r="M656" s="13"/>
      <c r="N656" s="128"/>
      <c r="O656" s="128">
        <f t="shared" si="59"/>
        <v>0</v>
      </c>
      <c r="P656" s="128"/>
      <c r="Q656" s="13"/>
      <c r="R656" s="128"/>
    </row>
    <row r="657" spans="1:18">
      <c r="A657" s="13">
        <v>134</v>
      </c>
      <c r="B657" s="16"/>
      <c r="C657" s="6" t="s">
        <v>896</v>
      </c>
      <c r="D657" s="27" t="s">
        <v>139</v>
      </c>
      <c r="E657" s="128">
        <v>6832.2</v>
      </c>
      <c r="F657" s="13">
        <v>0</v>
      </c>
      <c r="G657" s="13">
        <f t="shared" si="60"/>
        <v>0</v>
      </c>
      <c r="H657" s="13"/>
      <c r="I657" s="16"/>
      <c r="J657" s="16"/>
      <c r="K657" s="16"/>
      <c r="L657" s="16"/>
      <c r="M657" s="13"/>
      <c r="N657" s="128"/>
      <c r="O657" s="128">
        <f t="shared" si="59"/>
        <v>0</v>
      </c>
      <c r="P657" s="128"/>
      <c r="Q657" s="13"/>
      <c r="R657" s="128"/>
    </row>
    <row r="658" spans="1:18">
      <c r="A658" s="13">
        <v>135</v>
      </c>
      <c r="B658" s="16"/>
      <c r="C658" s="6" t="s">
        <v>897</v>
      </c>
      <c r="D658" s="27" t="s">
        <v>139</v>
      </c>
      <c r="E658" s="128">
        <v>10000</v>
      </c>
      <c r="F658" s="13"/>
      <c r="G658" s="13">
        <f t="shared" si="60"/>
        <v>0</v>
      </c>
      <c r="H658" s="13"/>
      <c r="I658" s="16"/>
      <c r="J658" s="16"/>
      <c r="K658" s="16"/>
      <c r="L658" s="16"/>
      <c r="M658" s="13"/>
      <c r="N658" s="128">
        <v>1</v>
      </c>
      <c r="O658" s="128">
        <f t="shared" si="59"/>
        <v>10000</v>
      </c>
      <c r="P658" s="128"/>
      <c r="Q658" s="13"/>
      <c r="R658" s="128"/>
    </row>
    <row r="659" spans="1:18" ht="38.25">
      <c r="A659" s="13">
        <v>136</v>
      </c>
      <c r="B659" s="16"/>
      <c r="C659" s="18" t="s">
        <v>898</v>
      </c>
      <c r="D659" s="128" t="s">
        <v>139</v>
      </c>
      <c r="E659" s="8">
        <v>4720</v>
      </c>
      <c r="F659" s="189">
        <v>1</v>
      </c>
      <c r="G659" s="128">
        <f t="shared" si="60"/>
        <v>4720</v>
      </c>
      <c r="H659" s="200"/>
      <c r="I659" s="200"/>
      <c r="J659" s="200"/>
      <c r="K659" s="200"/>
      <c r="L659" s="200"/>
      <c r="M659" s="200"/>
      <c r="N659" s="200"/>
      <c r="O659" s="128"/>
      <c r="P659" s="128"/>
      <c r="Q659" s="13"/>
      <c r="R659" s="128"/>
    </row>
    <row r="660" spans="1:18" ht="38.25">
      <c r="A660" s="13">
        <v>137</v>
      </c>
      <c r="B660" s="16"/>
      <c r="C660" s="18" t="s">
        <v>899</v>
      </c>
      <c r="D660" s="128" t="s">
        <v>139</v>
      </c>
      <c r="E660" s="8">
        <v>3304</v>
      </c>
      <c r="F660" s="128">
        <v>2</v>
      </c>
      <c r="G660" s="128">
        <f t="shared" si="60"/>
        <v>6608</v>
      </c>
      <c r="H660" s="13"/>
      <c r="I660" s="16"/>
      <c r="J660" s="16"/>
      <c r="K660" s="16"/>
      <c r="L660" s="16"/>
      <c r="M660" s="13"/>
      <c r="N660" s="128"/>
      <c r="O660" s="128"/>
      <c r="P660" s="128"/>
      <c r="Q660" s="13"/>
      <c r="R660" s="128"/>
    </row>
    <row r="661" spans="1:18" ht="38.25">
      <c r="A661" s="13">
        <v>138</v>
      </c>
      <c r="B661" s="16"/>
      <c r="C661" s="18" t="s">
        <v>900</v>
      </c>
      <c r="D661" s="128" t="s">
        <v>139</v>
      </c>
      <c r="E661" s="8">
        <v>3127</v>
      </c>
      <c r="F661" s="128">
        <v>2</v>
      </c>
      <c r="G661" s="128">
        <f t="shared" si="60"/>
        <v>6254</v>
      </c>
      <c r="H661" s="13"/>
      <c r="I661" s="16"/>
      <c r="J661" s="16"/>
      <c r="K661" s="16"/>
      <c r="L661" s="16"/>
      <c r="M661" s="13"/>
      <c r="N661" s="128"/>
      <c r="O661" s="128"/>
      <c r="P661" s="128"/>
      <c r="Q661" s="13"/>
      <c r="R661" s="128"/>
    </row>
    <row r="662" spans="1:18" ht="38.25">
      <c r="A662" s="13">
        <v>139</v>
      </c>
      <c r="B662" s="16"/>
      <c r="C662" s="18" t="s">
        <v>901</v>
      </c>
      <c r="D662" s="128" t="s">
        <v>139</v>
      </c>
      <c r="E662" s="8">
        <v>3540</v>
      </c>
      <c r="F662" s="128">
        <v>0</v>
      </c>
      <c r="G662" s="128">
        <f t="shared" si="60"/>
        <v>0</v>
      </c>
      <c r="H662" s="13"/>
      <c r="I662" s="16"/>
      <c r="J662" s="16"/>
      <c r="K662" s="16"/>
      <c r="L662" s="16"/>
      <c r="M662" s="13"/>
      <c r="N662" s="128"/>
      <c r="O662" s="128"/>
      <c r="P662" s="128"/>
      <c r="Q662" s="13"/>
      <c r="R662" s="128"/>
    </row>
    <row r="663" spans="1:18" ht="76.5">
      <c r="A663" s="13">
        <v>140</v>
      </c>
      <c r="B663" s="16"/>
      <c r="C663" s="18" t="s">
        <v>902</v>
      </c>
      <c r="D663" s="128" t="s">
        <v>139</v>
      </c>
      <c r="E663" s="8">
        <v>531</v>
      </c>
      <c r="F663" s="128">
        <v>0</v>
      </c>
      <c r="G663" s="128">
        <f t="shared" si="60"/>
        <v>0</v>
      </c>
      <c r="H663" s="13"/>
      <c r="I663" s="16"/>
      <c r="J663" s="16"/>
      <c r="K663" s="16"/>
      <c r="L663" s="16"/>
      <c r="M663" s="13"/>
      <c r="N663" s="128"/>
      <c r="O663" s="128"/>
      <c r="P663" s="128"/>
      <c r="Q663" s="13"/>
      <c r="R663" s="128"/>
    </row>
    <row r="664" spans="1:18" ht="25.5">
      <c r="A664" s="13">
        <v>141</v>
      </c>
      <c r="B664" s="16"/>
      <c r="C664" s="18" t="s">
        <v>903</v>
      </c>
      <c r="D664" s="128" t="s">
        <v>139</v>
      </c>
      <c r="E664" s="8">
        <v>2124</v>
      </c>
      <c r="F664" s="128">
        <v>2</v>
      </c>
      <c r="G664" s="128">
        <f t="shared" si="60"/>
        <v>4248</v>
      </c>
      <c r="H664" s="13"/>
      <c r="I664" s="16"/>
      <c r="J664" s="16"/>
      <c r="K664" s="16"/>
      <c r="L664" s="16"/>
      <c r="M664" s="13"/>
      <c r="N664" s="128"/>
      <c r="O664" s="128"/>
      <c r="P664" s="128"/>
      <c r="Q664" s="13"/>
      <c r="R664" s="128"/>
    </row>
    <row r="665" spans="1:18">
      <c r="A665" s="13">
        <v>142</v>
      </c>
      <c r="B665" s="16"/>
      <c r="C665" s="201" t="s">
        <v>904</v>
      </c>
      <c r="D665" s="128" t="s">
        <v>139</v>
      </c>
      <c r="E665" s="8">
        <v>531</v>
      </c>
      <c r="F665" s="128">
        <v>4</v>
      </c>
      <c r="G665" s="128">
        <f t="shared" si="60"/>
        <v>2124</v>
      </c>
      <c r="H665" s="13"/>
      <c r="I665" s="16"/>
      <c r="J665" s="16"/>
      <c r="K665" s="16"/>
      <c r="L665" s="16"/>
      <c r="M665" s="13"/>
      <c r="N665" s="128"/>
      <c r="O665" s="128"/>
      <c r="P665" s="128"/>
      <c r="Q665" s="13"/>
      <c r="R665" s="128"/>
    </row>
    <row r="666" spans="1:18" ht="25.5">
      <c r="A666" s="13">
        <v>143</v>
      </c>
      <c r="B666" s="16"/>
      <c r="C666" s="18" t="s">
        <v>905</v>
      </c>
      <c r="D666" s="128" t="s">
        <v>139</v>
      </c>
      <c r="E666" s="8">
        <v>2950</v>
      </c>
      <c r="F666" s="128">
        <v>0</v>
      </c>
      <c r="G666" s="128">
        <f t="shared" si="60"/>
        <v>0</v>
      </c>
      <c r="H666" s="13"/>
      <c r="I666" s="16"/>
      <c r="J666" s="16"/>
      <c r="K666" s="16"/>
      <c r="L666" s="16"/>
      <c r="M666" s="13"/>
      <c r="N666" s="128"/>
      <c r="O666" s="128"/>
      <c r="P666" s="128"/>
      <c r="Q666" s="13"/>
      <c r="R666" s="128"/>
    </row>
    <row r="667" spans="1:18" ht="25.5">
      <c r="A667" s="13">
        <v>144</v>
      </c>
      <c r="B667" s="16"/>
      <c r="C667" s="18" t="s">
        <v>906</v>
      </c>
      <c r="D667" s="128" t="s">
        <v>139</v>
      </c>
      <c r="E667" s="8">
        <v>1121</v>
      </c>
      <c r="F667" s="128">
        <v>0</v>
      </c>
      <c r="G667" s="128">
        <f t="shared" si="60"/>
        <v>0</v>
      </c>
      <c r="H667" s="13"/>
      <c r="I667" s="16"/>
      <c r="J667" s="16"/>
      <c r="K667" s="16"/>
      <c r="L667" s="16"/>
      <c r="M667" s="13"/>
      <c r="N667" s="128"/>
      <c r="O667" s="128"/>
      <c r="P667" s="128"/>
      <c r="Q667" s="13"/>
      <c r="R667" s="128"/>
    </row>
    <row r="668" spans="1:18">
      <c r="A668" s="13">
        <v>145</v>
      </c>
      <c r="B668" s="16"/>
      <c r="C668" s="18" t="s">
        <v>907</v>
      </c>
      <c r="D668" s="128" t="s">
        <v>769</v>
      </c>
      <c r="E668" s="8">
        <v>39482</v>
      </c>
      <c r="F668" s="128">
        <v>2.5</v>
      </c>
      <c r="G668" s="128">
        <f t="shared" si="60"/>
        <v>98705</v>
      </c>
      <c r="H668" s="13"/>
      <c r="I668" s="16"/>
      <c r="J668" s="16"/>
      <c r="K668" s="16"/>
      <c r="L668" s="16"/>
      <c r="M668" s="13"/>
      <c r="N668" s="128"/>
      <c r="O668" s="128"/>
      <c r="P668" s="128"/>
      <c r="Q668" s="13"/>
      <c r="R668" s="128"/>
    </row>
    <row r="669" spans="1:18" ht="25.5">
      <c r="A669" s="13">
        <v>146</v>
      </c>
      <c r="B669" s="16"/>
      <c r="C669" s="4" t="s">
        <v>908</v>
      </c>
      <c r="D669" s="128" t="s">
        <v>909</v>
      </c>
      <c r="E669" s="70">
        <v>56294</v>
      </c>
      <c r="F669" s="128">
        <v>81.209000000000003</v>
      </c>
      <c r="G669" s="128">
        <f t="shared" si="60"/>
        <v>4571579.4460000005</v>
      </c>
      <c r="H669" s="13"/>
      <c r="I669" s="16"/>
      <c r="J669" s="16"/>
      <c r="K669" s="16"/>
      <c r="L669" s="16"/>
      <c r="M669" s="13"/>
      <c r="N669" s="128"/>
      <c r="O669" s="128"/>
      <c r="P669" s="128"/>
      <c r="Q669" s="13"/>
      <c r="R669" s="128"/>
    </row>
    <row r="670" spans="1:18">
      <c r="A670" s="13">
        <v>147</v>
      </c>
      <c r="B670" s="16"/>
      <c r="C670" s="6" t="s">
        <v>910</v>
      </c>
      <c r="D670" s="128" t="s">
        <v>911</v>
      </c>
      <c r="E670" s="70">
        <v>120</v>
      </c>
      <c r="F670" s="128">
        <v>311</v>
      </c>
      <c r="G670" s="128">
        <f t="shared" si="60"/>
        <v>37320</v>
      </c>
      <c r="H670" s="13"/>
      <c r="I670" s="16"/>
      <c r="J670" s="16"/>
      <c r="K670" s="16"/>
      <c r="L670" s="16"/>
      <c r="M670" s="13"/>
      <c r="N670" s="128"/>
      <c r="O670" s="128"/>
      <c r="P670" s="128"/>
      <c r="Q670" s="13"/>
      <c r="R670" s="128"/>
    </row>
    <row r="671" spans="1:18">
      <c r="A671" s="13">
        <v>148</v>
      </c>
      <c r="B671" s="16"/>
      <c r="C671" s="6" t="s">
        <v>912</v>
      </c>
      <c r="D671" s="128" t="s">
        <v>139</v>
      </c>
      <c r="E671" s="70">
        <v>50</v>
      </c>
      <c r="F671" s="128"/>
      <c r="G671" s="128"/>
      <c r="H671" s="13"/>
      <c r="I671" s="16"/>
      <c r="J671" s="16"/>
      <c r="K671" s="16"/>
      <c r="L671" s="16"/>
      <c r="M671" s="13"/>
      <c r="N671" s="128">
        <v>1</v>
      </c>
      <c r="O671" s="128"/>
      <c r="P671" s="128"/>
      <c r="Q671" s="13"/>
      <c r="R671" s="128"/>
    </row>
    <row r="672" spans="1:18" ht="51">
      <c r="A672" s="13">
        <v>149</v>
      </c>
      <c r="B672" s="16"/>
      <c r="C672" s="18" t="s">
        <v>913</v>
      </c>
      <c r="D672" s="128" t="s">
        <v>139</v>
      </c>
      <c r="E672" s="70">
        <v>4130</v>
      </c>
      <c r="F672" s="128">
        <v>2</v>
      </c>
      <c r="G672" s="128">
        <f t="shared" si="60"/>
        <v>8260</v>
      </c>
      <c r="H672" s="13"/>
      <c r="I672" s="16"/>
      <c r="J672" s="16"/>
      <c r="K672" s="16"/>
      <c r="L672" s="16"/>
      <c r="M672" s="13"/>
      <c r="N672" s="128"/>
      <c r="O672" s="128"/>
      <c r="P672" s="128"/>
      <c r="Q672" s="13"/>
      <c r="R672" s="128"/>
    </row>
    <row r="673" spans="1:18" ht="51">
      <c r="A673" s="13">
        <v>150</v>
      </c>
      <c r="B673" s="16"/>
      <c r="C673" s="18" t="s">
        <v>914</v>
      </c>
      <c r="D673" s="128" t="s">
        <v>139</v>
      </c>
      <c r="E673" s="70">
        <v>2360</v>
      </c>
      <c r="F673" s="128">
        <v>8</v>
      </c>
      <c r="G673" s="128">
        <f t="shared" si="60"/>
        <v>18880</v>
      </c>
      <c r="H673" s="13"/>
      <c r="I673" s="16"/>
      <c r="J673" s="16"/>
      <c r="K673" s="16"/>
      <c r="L673" s="16"/>
      <c r="M673" s="13"/>
      <c r="N673" s="128"/>
      <c r="O673" s="128"/>
      <c r="P673" s="128"/>
      <c r="Q673" s="13"/>
      <c r="R673" s="128"/>
    </row>
    <row r="674" spans="1:18" ht="51">
      <c r="A674" s="13">
        <v>151</v>
      </c>
      <c r="B674" s="16"/>
      <c r="C674" s="18" t="s">
        <v>915</v>
      </c>
      <c r="D674" s="128" t="s">
        <v>139</v>
      </c>
      <c r="E674" s="70">
        <v>2006</v>
      </c>
      <c r="F674" s="128">
        <v>8</v>
      </c>
      <c r="G674" s="128">
        <f t="shared" si="60"/>
        <v>16048</v>
      </c>
      <c r="H674" s="13"/>
      <c r="I674" s="16"/>
      <c r="J674" s="16"/>
      <c r="K674" s="16"/>
      <c r="L674" s="16"/>
      <c r="M674" s="13"/>
      <c r="N674" s="128"/>
      <c r="O674" s="128"/>
      <c r="P674" s="128"/>
      <c r="Q674" s="13"/>
      <c r="R674" s="128"/>
    </row>
    <row r="675" spans="1:18" ht="51">
      <c r="A675" s="13">
        <v>152</v>
      </c>
      <c r="B675" s="16"/>
      <c r="C675" s="18" t="s">
        <v>916</v>
      </c>
      <c r="D675" s="128" t="s">
        <v>139</v>
      </c>
      <c r="E675" s="70">
        <v>2360</v>
      </c>
      <c r="F675" s="128">
        <v>10</v>
      </c>
      <c r="G675" s="128">
        <f t="shared" si="60"/>
        <v>23600</v>
      </c>
      <c r="H675" s="13"/>
      <c r="I675" s="16"/>
      <c r="J675" s="16"/>
      <c r="K675" s="16"/>
      <c r="L675" s="16"/>
      <c r="M675" s="13"/>
      <c r="N675" s="128"/>
      <c r="O675" s="128"/>
      <c r="P675" s="128"/>
      <c r="Q675" s="13"/>
      <c r="R675" s="128"/>
    </row>
    <row r="676" spans="1:18" ht="51">
      <c r="A676" s="13">
        <v>153</v>
      </c>
      <c r="B676" s="16"/>
      <c r="C676" s="18" t="s">
        <v>917</v>
      </c>
      <c r="D676" s="128" t="s">
        <v>139</v>
      </c>
      <c r="E676" s="70">
        <v>2360</v>
      </c>
      <c r="F676" s="128">
        <v>8</v>
      </c>
      <c r="G676" s="128">
        <f t="shared" si="60"/>
        <v>18880</v>
      </c>
      <c r="H676" s="13"/>
      <c r="I676" s="16"/>
      <c r="J676" s="16"/>
      <c r="K676" s="16"/>
      <c r="L676" s="16"/>
      <c r="M676" s="13"/>
      <c r="N676" s="128"/>
      <c r="O676" s="128"/>
      <c r="P676" s="128"/>
      <c r="Q676" s="13"/>
      <c r="R676" s="128"/>
    </row>
    <row r="677" spans="1:18" ht="51">
      <c r="A677" s="13">
        <v>154</v>
      </c>
      <c r="B677" s="16"/>
      <c r="C677" s="18" t="s">
        <v>918</v>
      </c>
      <c r="D677" s="128" t="s">
        <v>139</v>
      </c>
      <c r="E677" s="70">
        <v>2360</v>
      </c>
      <c r="F677" s="128">
        <v>10</v>
      </c>
      <c r="G677" s="128">
        <f t="shared" si="60"/>
        <v>23600</v>
      </c>
      <c r="H677" s="13"/>
      <c r="I677" s="16"/>
      <c r="J677" s="16"/>
      <c r="K677" s="16"/>
      <c r="L677" s="16"/>
      <c r="M677" s="13"/>
      <c r="N677" s="128"/>
      <c r="O677" s="128"/>
      <c r="P677" s="128"/>
      <c r="Q677" s="13"/>
      <c r="R677" s="128"/>
    </row>
    <row r="678" spans="1:18" ht="51">
      <c r="A678" s="13">
        <v>155</v>
      </c>
      <c r="B678" s="16"/>
      <c r="C678" s="18" t="s">
        <v>919</v>
      </c>
      <c r="D678" s="128" t="s">
        <v>139</v>
      </c>
      <c r="E678" s="70">
        <v>2360</v>
      </c>
      <c r="F678" s="128">
        <v>9</v>
      </c>
      <c r="G678" s="128">
        <f t="shared" si="60"/>
        <v>21240</v>
      </c>
      <c r="H678" s="13"/>
      <c r="I678" s="16"/>
      <c r="J678" s="16"/>
      <c r="K678" s="16"/>
      <c r="L678" s="16"/>
      <c r="M678" s="13"/>
      <c r="N678" s="128"/>
      <c r="O678" s="128"/>
      <c r="P678" s="128"/>
      <c r="Q678" s="13"/>
      <c r="R678" s="128"/>
    </row>
    <row r="679" spans="1:18" ht="51">
      <c r="A679" s="13">
        <v>156</v>
      </c>
      <c r="B679" s="16"/>
      <c r="C679" s="18" t="s">
        <v>920</v>
      </c>
      <c r="D679" s="128" t="s">
        <v>139</v>
      </c>
      <c r="E679" s="70">
        <v>4012</v>
      </c>
      <c r="F679" s="128">
        <v>10</v>
      </c>
      <c r="G679" s="128">
        <f t="shared" si="60"/>
        <v>40120</v>
      </c>
      <c r="H679" s="13"/>
      <c r="I679" s="16"/>
      <c r="J679" s="16"/>
      <c r="K679" s="16"/>
      <c r="L679" s="16"/>
      <c r="M679" s="13"/>
      <c r="N679" s="128"/>
      <c r="O679" s="128"/>
      <c r="P679" s="128"/>
      <c r="Q679" s="13"/>
      <c r="R679" s="128"/>
    </row>
    <row r="680" spans="1:18" ht="51">
      <c r="A680" s="13">
        <v>157</v>
      </c>
      <c r="B680" s="16"/>
      <c r="C680" s="18" t="s">
        <v>921</v>
      </c>
      <c r="D680" s="128" t="s">
        <v>139</v>
      </c>
      <c r="E680" s="70">
        <v>3929.4</v>
      </c>
      <c r="F680" s="128">
        <v>10</v>
      </c>
      <c r="G680" s="128">
        <f t="shared" si="60"/>
        <v>39294</v>
      </c>
      <c r="H680" s="13"/>
      <c r="I680" s="16"/>
      <c r="J680" s="16"/>
      <c r="K680" s="16"/>
      <c r="L680" s="16"/>
      <c r="M680" s="13"/>
      <c r="N680" s="128"/>
      <c r="O680" s="128"/>
      <c r="P680" s="128"/>
      <c r="Q680" s="13"/>
      <c r="R680" s="128"/>
    </row>
    <row r="681" spans="1:18">
      <c r="A681" s="13">
        <v>158</v>
      </c>
      <c r="B681" s="16"/>
      <c r="C681" s="4" t="s">
        <v>922</v>
      </c>
      <c r="D681" s="128" t="s">
        <v>132</v>
      </c>
      <c r="E681" s="70">
        <v>30</v>
      </c>
      <c r="F681" s="128">
        <v>360</v>
      </c>
      <c r="G681" s="128">
        <f t="shared" si="60"/>
        <v>10800</v>
      </c>
      <c r="H681" s="13"/>
      <c r="I681" s="16"/>
      <c r="J681" s="16"/>
      <c r="K681" s="16"/>
      <c r="L681" s="16"/>
      <c r="M681" s="13"/>
      <c r="N681" s="128"/>
      <c r="O681" s="128"/>
      <c r="P681" s="128"/>
      <c r="Q681" s="13"/>
      <c r="R681" s="128"/>
    </row>
    <row r="682" spans="1:18">
      <c r="A682" s="13">
        <v>159</v>
      </c>
      <c r="B682" s="16"/>
      <c r="C682" s="4" t="s">
        <v>923</v>
      </c>
      <c r="D682" s="128" t="s">
        <v>815</v>
      </c>
      <c r="E682" s="70">
        <v>75</v>
      </c>
      <c r="F682" s="128">
        <v>250</v>
      </c>
      <c r="G682" s="128">
        <f t="shared" si="60"/>
        <v>18750</v>
      </c>
      <c r="H682" s="13"/>
      <c r="I682" s="16"/>
      <c r="J682" s="16"/>
      <c r="K682" s="16"/>
      <c r="L682" s="16"/>
      <c r="M682" s="13"/>
      <c r="N682" s="128"/>
      <c r="O682" s="128"/>
      <c r="P682" s="128"/>
      <c r="Q682" s="13"/>
      <c r="R682" s="128"/>
    </row>
    <row r="683" spans="1:18">
      <c r="A683" s="13">
        <v>160</v>
      </c>
      <c r="B683" s="16"/>
      <c r="C683" s="4" t="s">
        <v>924</v>
      </c>
      <c r="D683" s="128" t="s">
        <v>139</v>
      </c>
      <c r="E683" s="70">
        <v>706</v>
      </c>
      <c r="F683" s="128">
        <v>3</v>
      </c>
      <c r="G683" s="128">
        <f t="shared" si="60"/>
        <v>2118</v>
      </c>
      <c r="H683" s="13"/>
      <c r="I683" s="16"/>
      <c r="J683" s="16"/>
      <c r="K683" s="16"/>
      <c r="L683" s="16"/>
      <c r="M683" s="13"/>
      <c r="N683" s="128"/>
      <c r="O683" s="128"/>
      <c r="P683" s="128"/>
      <c r="Q683" s="13"/>
      <c r="R683" s="128"/>
    </row>
    <row r="684" spans="1:18" ht="25.5">
      <c r="A684" s="13">
        <v>161</v>
      </c>
      <c r="B684" s="16"/>
      <c r="C684" s="4" t="s">
        <v>925</v>
      </c>
      <c r="D684" s="128" t="s">
        <v>139</v>
      </c>
      <c r="E684" s="70">
        <v>1416</v>
      </c>
      <c r="F684" s="128">
        <v>12</v>
      </c>
      <c r="G684" s="128">
        <f t="shared" si="60"/>
        <v>16992</v>
      </c>
      <c r="H684" s="13"/>
      <c r="I684" s="16"/>
      <c r="J684" s="16"/>
      <c r="K684" s="16"/>
      <c r="L684" s="16"/>
      <c r="M684" s="13"/>
      <c r="N684" s="128"/>
      <c r="O684" s="128"/>
      <c r="P684" s="128"/>
      <c r="Q684" s="13"/>
      <c r="R684" s="128"/>
    </row>
    <row r="685" spans="1:18" ht="51">
      <c r="A685" s="13">
        <v>162</v>
      </c>
      <c r="B685" s="16"/>
      <c r="C685" s="4" t="s">
        <v>926</v>
      </c>
      <c r="D685" s="128" t="s">
        <v>139</v>
      </c>
      <c r="E685" s="70">
        <v>1469</v>
      </c>
      <c r="F685" s="128">
        <v>10</v>
      </c>
      <c r="G685" s="128">
        <f t="shared" si="60"/>
        <v>14690</v>
      </c>
      <c r="H685" s="13"/>
      <c r="I685" s="16"/>
      <c r="J685" s="16"/>
      <c r="K685" s="16"/>
      <c r="L685" s="16"/>
      <c r="M685" s="13"/>
      <c r="N685" s="128"/>
      <c r="O685" s="128"/>
      <c r="P685" s="128"/>
      <c r="Q685" s="13"/>
      <c r="R685" s="128"/>
    </row>
    <row r="686" spans="1:18" ht="25.5">
      <c r="A686" s="13">
        <v>163</v>
      </c>
      <c r="B686" s="16"/>
      <c r="C686" s="4" t="s">
        <v>927</v>
      </c>
      <c r="D686" s="128" t="s">
        <v>139</v>
      </c>
      <c r="E686" s="70">
        <v>1414</v>
      </c>
      <c r="F686" s="128">
        <v>3</v>
      </c>
      <c r="G686" s="128">
        <f t="shared" si="60"/>
        <v>4242</v>
      </c>
      <c r="H686" s="13"/>
      <c r="I686" s="16"/>
      <c r="J686" s="16"/>
      <c r="K686" s="16"/>
      <c r="L686" s="16"/>
      <c r="M686" s="13"/>
      <c r="N686" s="128"/>
      <c r="O686" s="128"/>
      <c r="P686" s="128"/>
      <c r="Q686" s="13"/>
      <c r="R686" s="128"/>
    </row>
    <row r="687" spans="1:18">
      <c r="A687" s="13">
        <v>164</v>
      </c>
      <c r="B687" s="16"/>
      <c r="C687" s="4" t="s">
        <v>928</v>
      </c>
      <c r="D687" s="128" t="s">
        <v>139</v>
      </c>
      <c r="E687" s="70">
        <v>619</v>
      </c>
      <c r="F687" s="128">
        <v>3</v>
      </c>
      <c r="G687" s="128">
        <f t="shared" si="60"/>
        <v>1857</v>
      </c>
      <c r="H687" s="13"/>
      <c r="I687" s="16"/>
      <c r="J687" s="16"/>
      <c r="K687" s="16"/>
      <c r="L687" s="16"/>
      <c r="M687" s="13"/>
      <c r="N687" s="128"/>
      <c r="O687" s="128"/>
      <c r="P687" s="128"/>
      <c r="Q687" s="13"/>
      <c r="R687" s="128"/>
    </row>
    <row r="688" spans="1:18">
      <c r="A688" s="13">
        <v>165</v>
      </c>
      <c r="B688" s="16"/>
      <c r="C688" s="4" t="s">
        <v>929</v>
      </c>
      <c r="D688" s="128" t="s">
        <v>139</v>
      </c>
      <c r="E688" s="70">
        <v>300</v>
      </c>
      <c r="F688" s="128">
        <v>3</v>
      </c>
      <c r="G688" s="128">
        <f t="shared" si="60"/>
        <v>900</v>
      </c>
      <c r="H688" s="13"/>
      <c r="I688" s="16"/>
      <c r="J688" s="16"/>
      <c r="K688" s="16"/>
      <c r="L688" s="16"/>
      <c r="M688" s="13"/>
      <c r="N688" s="128"/>
      <c r="O688" s="128"/>
      <c r="P688" s="128"/>
      <c r="Q688" s="13"/>
      <c r="R688" s="128"/>
    </row>
    <row r="689" spans="1:18">
      <c r="A689" s="13">
        <v>166</v>
      </c>
      <c r="B689" s="16"/>
      <c r="C689" s="6" t="s">
        <v>930</v>
      </c>
      <c r="D689" s="128" t="s">
        <v>139</v>
      </c>
      <c r="E689" s="70">
        <v>1413</v>
      </c>
      <c r="F689" s="128">
        <v>2</v>
      </c>
      <c r="G689" s="125">
        <f t="shared" si="60"/>
        <v>2826</v>
      </c>
      <c r="H689" s="13"/>
      <c r="I689" s="16"/>
      <c r="J689" s="16"/>
      <c r="K689" s="16"/>
      <c r="L689" s="16"/>
      <c r="M689" s="13"/>
      <c r="N689" s="128"/>
      <c r="O689" s="128"/>
      <c r="P689" s="128"/>
      <c r="Q689" s="13"/>
      <c r="R689" s="128"/>
    </row>
    <row r="690" spans="1:18" ht="25.5">
      <c r="A690" s="13">
        <v>167</v>
      </c>
      <c r="B690" s="16"/>
      <c r="C690" s="4" t="s">
        <v>931</v>
      </c>
      <c r="D690" s="128" t="s">
        <v>139</v>
      </c>
      <c r="E690" s="70">
        <v>2497</v>
      </c>
      <c r="F690" s="128">
        <v>1</v>
      </c>
      <c r="G690" s="128">
        <f t="shared" si="60"/>
        <v>2497</v>
      </c>
      <c r="H690" s="13"/>
      <c r="I690" s="16"/>
      <c r="J690" s="16"/>
      <c r="K690" s="16"/>
      <c r="L690" s="16"/>
      <c r="M690" s="13"/>
      <c r="N690" s="128"/>
      <c r="O690" s="128"/>
      <c r="P690" s="128"/>
      <c r="Q690" s="13"/>
      <c r="R690" s="128"/>
    </row>
    <row r="691" spans="1:18">
      <c r="A691" s="13">
        <v>168</v>
      </c>
      <c r="B691" s="16"/>
      <c r="C691" s="4" t="s">
        <v>932</v>
      </c>
      <c r="D691" s="128" t="s">
        <v>139</v>
      </c>
      <c r="E691" s="70">
        <v>1021</v>
      </c>
      <c r="F691" s="128">
        <v>1</v>
      </c>
      <c r="G691" s="128">
        <f t="shared" si="60"/>
        <v>1021</v>
      </c>
      <c r="H691" s="13"/>
      <c r="I691" s="16"/>
      <c r="J691" s="16"/>
      <c r="K691" s="16"/>
      <c r="L691" s="16"/>
      <c r="M691" s="13"/>
      <c r="N691" s="128"/>
      <c r="O691" s="128"/>
      <c r="P691" s="128"/>
      <c r="Q691" s="13"/>
      <c r="R691" s="128"/>
    </row>
    <row r="692" spans="1:18">
      <c r="A692" s="13">
        <v>169</v>
      </c>
      <c r="B692" s="16"/>
      <c r="C692" s="4" t="s">
        <v>933</v>
      </c>
      <c r="D692" s="128" t="s">
        <v>139</v>
      </c>
      <c r="E692" s="70">
        <v>4000</v>
      </c>
      <c r="F692" s="128"/>
      <c r="G692" s="128">
        <f t="shared" si="60"/>
        <v>0</v>
      </c>
      <c r="H692" s="13"/>
      <c r="I692" s="16"/>
      <c r="J692" s="16"/>
      <c r="K692" s="16"/>
      <c r="L692" s="16"/>
      <c r="M692" s="13"/>
      <c r="N692" s="128">
        <v>1</v>
      </c>
      <c r="O692" s="128">
        <f t="shared" ref="O692" si="61">N692*E692</f>
        <v>4000</v>
      </c>
      <c r="P692" s="128"/>
      <c r="Q692" s="13"/>
      <c r="R692" s="128"/>
    </row>
    <row r="693" spans="1:18">
      <c r="A693" s="13">
        <v>170</v>
      </c>
      <c r="B693" s="16"/>
      <c r="C693" s="3" t="s">
        <v>934</v>
      </c>
      <c r="D693" s="128" t="s">
        <v>139</v>
      </c>
      <c r="E693" s="70">
        <v>5000</v>
      </c>
      <c r="F693" s="128">
        <v>1</v>
      </c>
      <c r="G693" s="128">
        <f t="shared" si="60"/>
        <v>5000</v>
      </c>
      <c r="H693" s="13"/>
      <c r="I693" s="16"/>
      <c r="J693" s="16"/>
      <c r="K693" s="16"/>
      <c r="L693" s="16"/>
      <c r="M693" s="13"/>
      <c r="N693" s="128"/>
      <c r="O693" s="128"/>
      <c r="P693" s="128"/>
      <c r="Q693" s="13"/>
      <c r="R693" s="128"/>
    </row>
    <row r="694" spans="1:18">
      <c r="A694" s="13"/>
      <c r="B694" s="16"/>
      <c r="C694" s="6"/>
      <c r="D694" s="128"/>
      <c r="E694" s="128"/>
      <c r="F694" s="125"/>
      <c r="G694" s="202">
        <f>SUM(G524:G693)</f>
        <v>6109153.6390000004</v>
      </c>
      <c r="H694" s="125"/>
      <c r="I694" s="128" t="s">
        <v>935</v>
      </c>
      <c r="J694" s="125"/>
      <c r="K694" s="128">
        <f>SUM(K599:K644)</f>
        <v>79400</v>
      </c>
      <c r="L694" s="125"/>
      <c r="M694" s="17">
        <f>SUM(M605:M654)</f>
        <v>46675</v>
      </c>
      <c r="N694" s="125"/>
      <c r="O694" s="128">
        <f>SUM(O524:O693)</f>
        <v>257323.6</v>
      </c>
      <c r="P694" s="128"/>
      <c r="Q694" s="16"/>
      <c r="R694" s="16"/>
    </row>
    <row r="695" spans="1:18">
      <c r="A695" s="13"/>
      <c r="B695" s="16"/>
      <c r="C695" s="6" t="s">
        <v>936</v>
      </c>
      <c r="D695" s="128"/>
      <c r="E695" s="324">
        <f>G694+K694+M694+O694</f>
        <v>6492552.2390000001</v>
      </c>
      <c r="F695" s="324"/>
      <c r="G695" s="324"/>
      <c r="H695" s="324"/>
      <c r="I695" s="324"/>
      <c r="J695" s="324"/>
      <c r="K695" s="324"/>
      <c r="L695" s="324"/>
      <c r="M695" s="324"/>
      <c r="N695" s="324"/>
      <c r="O695" s="324"/>
      <c r="P695" s="189"/>
      <c r="Q695" s="16"/>
      <c r="R695" s="16"/>
    </row>
    <row r="696" spans="1:18">
      <c r="A696" s="138"/>
      <c r="B696" s="138"/>
      <c r="C696" s="138"/>
      <c r="D696" s="138"/>
      <c r="E696" s="203"/>
      <c r="F696" s="138"/>
      <c r="G696" s="138"/>
      <c r="H696" s="138"/>
      <c r="I696" s="138"/>
      <c r="J696" s="138"/>
      <c r="K696" s="138"/>
      <c r="L696" s="138"/>
      <c r="M696" s="138"/>
      <c r="N696" s="138"/>
      <c r="O696" s="138"/>
      <c r="P696" s="138"/>
    </row>
    <row r="697" spans="1:18">
      <c r="A697" s="132"/>
      <c r="B697" s="132"/>
      <c r="C697" s="47"/>
      <c r="D697" s="132"/>
      <c r="E697" s="132"/>
      <c r="F697" s="132"/>
      <c r="G697" s="132"/>
      <c r="H697" s="132"/>
      <c r="I697" s="132"/>
      <c r="J697" s="204"/>
      <c r="K697" s="204"/>
      <c r="L697" s="204"/>
      <c r="M697" s="132"/>
      <c r="N697" s="191"/>
      <c r="O697" s="191"/>
    </row>
    <row r="698" spans="1:18">
      <c r="A698" s="299" t="s">
        <v>3221</v>
      </c>
      <c r="B698" s="299"/>
      <c r="C698" s="299"/>
      <c r="D698" s="299"/>
      <c r="E698" s="299"/>
      <c r="F698" s="299"/>
      <c r="G698" s="299"/>
      <c r="H698" s="299"/>
      <c r="I698" s="299"/>
      <c r="J698" s="299"/>
      <c r="K698" s="299"/>
      <c r="L698" s="299"/>
      <c r="M698" s="299"/>
      <c r="N698" s="299"/>
      <c r="O698" s="299"/>
    </row>
    <row r="699" spans="1:18">
      <c r="A699" s="299" t="s">
        <v>229</v>
      </c>
      <c r="B699" s="299"/>
      <c r="C699" s="299"/>
      <c r="D699" s="139"/>
      <c r="E699" s="139"/>
      <c r="F699" s="139"/>
      <c r="G699" s="139"/>
      <c r="H699" s="139"/>
      <c r="I699" s="139"/>
      <c r="J699" s="139"/>
      <c r="K699" s="139"/>
      <c r="L699" s="139"/>
      <c r="M699" s="139"/>
      <c r="N699" s="139"/>
      <c r="O699" s="139"/>
    </row>
    <row r="700" spans="1:18">
      <c r="A700" s="299" t="s">
        <v>230</v>
      </c>
      <c r="B700" s="299"/>
      <c r="C700" s="299"/>
      <c r="D700" s="96"/>
      <c r="E700" s="96"/>
      <c r="F700" s="96"/>
      <c r="G700" s="96"/>
      <c r="H700" s="96"/>
      <c r="I700" s="96"/>
      <c r="J700" s="96"/>
      <c r="K700" s="96"/>
      <c r="L700" s="96"/>
      <c r="M700" s="96"/>
      <c r="N700" s="96"/>
      <c r="O700" s="96"/>
    </row>
    <row r="701" spans="1:18">
      <c r="A701" s="299" t="s">
        <v>231</v>
      </c>
      <c r="B701" s="299"/>
      <c r="C701" s="299"/>
      <c r="D701" s="96"/>
      <c r="E701" s="96"/>
      <c r="F701" s="96"/>
      <c r="G701" s="96"/>
      <c r="H701" s="96"/>
      <c r="I701" s="96"/>
      <c r="J701" s="96"/>
      <c r="K701" s="96"/>
      <c r="L701" s="96"/>
      <c r="M701" s="96"/>
      <c r="N701" s="96"/>
      <c r="O701" s="96"/>
    </row>
    <row r="702" spans="1:18">
      <c r="A702" s="299" t="s">
        <v>232</v>
      </c>
      <c r="B702" s="299"/>
      <c r="C702" s="299"/>
      <c r="D702" s="96"/>
      <c r="E702" s="96"/>
      <c r="F702" s="96"/>
      <c r="G702" s="96"/>
      <c r="H702" s="96"/>
      <c r="I702" s="96"/>
      <c r="J702" s="96"/>
      <c r="K702" s="96"/>
      <c r="L702" s="96"/>
      <c r="M702" s="96"/>
      <c r="N702" s="96"/>
      <c r="O702" s="96"/>
    </row>
    <row r="703" spans="1:18">
      <c r="A703" s="300"/>
      <c r="B703" s="300"/>
      <c r="C703" s="300"/>
      <c r="D703" s="96"/>
      <c r="E703" s="96"/>
      <c r="F703" s="96"/>
      <c r="G703" s="96"/>
      <c r="H703" s="96"/>
      <c r="I703" s="96"/>
      <c r="J703" s="96"/>
      <c r="K703" s="96"/>
      <c r="L703" s="96"/>
      <c r="M703" s="96"/>
      <c r="N703" s="96"/>
      <c r="O703" s="96"/>
    </row>
    <row r="704" spans="1:18">
      <c r="A704" s="320" t="s">
        <v>233</v>
      </c>
      <c r="B704" s="320"/>
      <c r="C704" s="320"/>
      <c r="D704" s="96"/>
      <c r="E704" s="96"/>
      <c r="F704" s="96"/>
      <c r="G704" s="96"/>
      <c r="H704" s="96"/>
      <c r="I704" s="96"/>
      <c r="J704" s="96"/>
      <c r="K704" s="96"/>
      <c r="L704" s="96"/>
      <c r="M704" s="96"/>
      <c r="N704" s="96"/>
      <c r="O704" s="96"/>
    </row>
    <row r="705" spans="1:15">
      <c r="A705" s="321" t="s">
        <v>234</v>
      </c>
      <c r="B705" s="321" t="s">
        <v>11</v>
      </c>
      <c r="C705" s="321" t="s">
        <v>235</v>
      </c>
      <c r="D705" s="321" t="s">
        <v>13</v>
      </c>
      <c r="E705" s="318" t="s">
        <v>236</v>
      </c>
      <c r="F705" s="310" t="s">
        <v>15</v>
      </c>
      <c r="G705" s="311"/>
      <c r="H705" s="310" t="s">
        <v>118</v>
      </c>
      <c r="I705" s="311"/>
      <c r="J705" s="310" t="s">
        <v>237</v>
      </c>
      <c r="K705" s="311"/>
      <c r="L705" s="310" t="s">
        <v>18</v>
      </c>
      <c r="M705" s="311"/>
      <c r="N705" s="310" t="s">
        <v>238</v>
      </c>
      <c r="O705" s="311"/>
    </row>
    <row r="706" spans="1:15" ht="63.75">
      <c r="A706" s="322"/>
      <c r="B706" s="322"/>
      <c r="C706" s="322"/>
      <c r="D706" s="322"/>
      <c r="E706" s="319"/>
      <c r="F706" s="128" t="s">
        <v>121</v>
      </c>
      <c r="G706" s="24" t="s">
        <v>23</v>
      </c>
      <c r="H706" s="128" t="s">
        <v>121</v>
      </c>
      <c r="I706" s="24" t="s">
        <v>23</v>
      </c>
      <c r="J706" s="128" t="s">
        <v>121</v>
      </c>
      <c r="K706" s="24" t="s">
        <v>23</v>
      </c>
      <c r="L706" s="128" t="s">
        <v>121</v>
      </c>
      <c r="M706" s="24" t="s">
        <v>23</v>
      </c>
      <c r="N706" s="128" t="s">
        <v>121</v>
      </c>
      <c r="O706" s="24" t="s">
        <v>23</v>
      </c>
    </row>
    <row r="707" spans="1:15">
      <c r="A707" s="128">
        <v>1</v>
      </c>
      <c r="B707" s="13" t="s">
        <v>239</v>
      </c>
      <c r="C707" s="16" t="s">
        <v>240</v>
      </c>
      <c r="D707" s="13" t="s">
        <v>86</v>
      </c>
      <c r="E707" s="183">
        <v>23600</v>
      </c>
      <c r="F707" s="13">
        <v>2</v>
      </c>
      <c r="G707" s="183">
        <f>F707*E707</f>
        <v>47200</v>
      </c>
      <c r="H707" s="13" t="s">
        <v>241</v>
      </c>
      <c r="I707" s="13" t="s">
        <v>241</v>
      </c>
      <c r="J707" s="13" t="s">
        <v>241</v>
      </c>
      <c r="K707" s="13" t="s">
        <v>241</v>
      </c>
      <c r="L707" s="13" t="s">
        <v>241</v>
      </c>
      <c r="M707" s="13" t="s">
        <v>241</v>
      </c>
      <c r="N707" s="13" t="s">
        <v>241</v>
      </c>
      <c r="O707" s="13" t="s">
        <v>241</v>
      </c>
    </row>
    <row r="708" spans="1:15">
      <c r="A708" s="128">
        <v>2</v>
      </c>
      <c r="B708" s="13" t="s">
        <v>242</v>
      </c>
      <c r="C708" s="16" t="s">
        <v>243</v>
      </c>
      <c r="D708" s="13" t="s">
        <v>86</v>
      </c>
      <c r="E708" s="183">
        <v>2938.2</v>
      </c>
      <c r="F708" s="13">
        <v>1</v>
      </c>
      <c r="G708" s="183">
        <f>F708*E708</f>
        <v>2938.2</v>
      </c>
      <c r="H708" s="13" t="s">
        <v>241</v>
      </c>
      <c r="I708" s="13" t="s">
        <v>241</v>
      </c>
      <c r="J708" s="13" t="s">
        <v>241</v>
      </c>
      <c r="K708" s="13" t="s">
        <v>241</v>
      </c>
      <c r="L708" s="13" t="s">
        <v>241</v>
      </c>
      <c r="M708" s="13" t="s">
        <v>241</v>
      </c>
      <c r="N708" s="13" t="s">
        <v>241</v>
      </c>
      <c r="O708" s="13" t="s">
        <v>241</v>
      </c>
    </row>
    <row r="709" spans="1:15">
      <c r="A709" s="128">
        <v>3</v>
      </c>
      <c r="B709" s="13" t="s">
        <v>244</v>
      </c>
      <c r="C709" s="16" t="s">
        <v>245</v>
      </c>
      <c r="D709" s="13" t="s">
        <v>86</v>
      </c>
      <c r="E709" s="183">
        <v>1952.9</v>
      </c>
      <c r="F709" s="13">
        <v>2</v>
      </c>
      <c r="G709" s="183">
        <f>F709*E709</f>
        <v>3905.8</v>
      </c>
      <c r="H709" s="13" t="s">
        <v>241</v>
      </c>
      <c r="I709" s="13" t="s">
        <v>241</v>
      </c>
      <c r="J709" s="13" t="s">
        <v>241</v>
      </c>
      <c r="K709" s="13" t="s">
        <v>241</v>
      </c>
      <c r="L709" s="13" t="s">
        <v>241</v>
      </c>
      <c r="M709" s="13" t="s">
        <v>241</v>
      </c>
      <c r="N709" s="13" t="s">
        <v>241</v>
      </c>
      <c r="O709" s="13" t="s">
        <v>241</v>
      </c>
    </row>
    <row r="710" spans="1:15">
      <c r="A710" s="128">
        <v>4</v>
      </c>
      <c r="B710" s="13" t="s">
        <v>242</v>
      </c>
      <c r="C710" s="3" t="s">
        <v>246</v>
      </c>
      <c r="D710" s="13" t="s">
        <v>247</v>
      </c>
      <c r="E710" s="183">
        <v>70</v>
      </c>
      <c r="F710" s="13" t="s">
        <v>241</v>
      </c>
      <c r="G710" s="13" t="s">
        <v>241</v>
      </c>
      <c r="H710" s="13" t="s">
        <v>241</v>
      </c>
      <c r="I710" s="13" t="s">
        <v>241</v>
      </c>
      <c r="J710" s="13" t="s">
        <v>241</v>
      </c>
      <c r="K710" s="13" t="s">
        <v>241</v>
      </c>
      <c r="L710" s="13" t="s">
        <v>241</v>
      </c>
      <c r="M710" s="13" t="s">
        <v>241</v>
      </c>
      <c r="N710" s="183">
        <v>1.7</v>
      </c>
      <c r="O710" s="183">
        <f>N710*E710</f>
        <v>119</v>
      </c>
    </row>
    <row r="711" spans="1:15">
      <c r="A711" s="128">
        <v>5</v>
      </c>
      <c r="B711" s="13" t="s">
        <v>242</v>
      </c>
      <c r="C711" s="3" t="s">
        <v>248</v>
      </c>
      <c r="D711" s="13" t="s">
        <v>247</v>
      </c>
      <c r="E711" s="183">
        <v>200</v>
      </c>
      <c r="F711" s="13" t="s">
        <v>241</v>
      </c>
      <c r="G711" s="13" t="s">
        <v>241</v>
      </c>
      <c r="H711" s="13" t="s">
        <v>241</v>
      </c>
      <c r="I711" s="13" t="s">
        <v>241</v>
      </c>
      <c r="J711" s="13" t="s">
        <v>241</v>
      </c>
      <c r="K711" s="13" t="s">
        <v>241</v>
      </c>
      <c r="L711" s="13" t="s">
        <v>241</v>
      </c>
      <c r="M711" s="13" t="s">
        <v>241</v>
      </c>
      <c r="N711" s="13">
        <v>2.0499999999999998</v>
      </c>
      <c r="O711" s="183">
        <f>N711*E711</f>
        <v>409.99999999999994</v>
      </c>
    </row>
    <row r="712" spans="1:15">
      <c r="A712" s="128">
        <v>6</v>
      </c>
      <c r="B712" s="13" t="s">
        <v>249</v>
      </c>
      <c r="C712" s="3" t="s">
        <v>250</v>
      </c>
      <c r="D712" s="13" t="s">
        <v>247</v>
      </c>
      <c r="E712" s="183">
        <v>70</v>
      </c>
      <c r="F712" s="13" t="s">
        <v>241</v>
      </c>
      <c r="G712" s="13" t="s">
        <v>241</v>
      </c>
      <c r="H712" s="13" t="s">
        <v>241</v>
      </c>
      <c r="I712" s="13" t="s">
        <v>241</v>
      </c>
      <c r="J712" s="13" t="s">
        <v>241</v>
      </c>
      <c r="K712" s="13" t="s">
        <v>241</v>
      </c>
      <c r="L712" s="13" t="s">
        <v>241</v>
      </c>
      <c r="M712" s="13" t="s">
        <v>241</v>
      </c>
      <c r="N712" s="183">
        <v>4</v>
      </c>
      <c r="O712" s="183">
        <f>N712*E712</f>
        <v>280</v>
      </c>
    </row>
    <row r="713" spans="1:15">
      <c r="A713" s="128">
        <v>7</v>
      </c>
      <c r="B713" s="13"/>
      <c r="C713" s="16" t="s">
        <v>251</v>
      </c>
      <c r="D713" s="13" t="s">
        <v>86</v>
      </c>
      <c r="E713" s="183">
        <v>500</v>
      </c>
      <c r="F713" s="13">
        <v>5</v>
      </c>
      <c r="G713" s="183">
        <f t="shared" ref="G713:G718" si="62">F713*E713</f>
        <v>2500</v>
      </c>
      <c r="H713" s="13" t="s">
        <v>241</v>
      </c>
      <c r="I713" s="13" t="s">
        <v>241</v>
      </c>
      <c r="J713" s="13" t="s">
        <v>241</v>
      </c>
      <c r="K713" s="13" t="s">
        <v>241</v>
      </c>
      <c r="L713" s="13" t="s">
        <v>241</v>
      </c>
      <c r="M713" s="13" t="s">
        <v>241</v>
      </c>
      <c r="N713" s="13" t="s">
        <v>241</v>
      </c>
      <c r="O713" s="13" t="s">
        <v>241</v>
      </c>
    </row>
    <row r="714" spans="1:15">
      <c r="A714" s="128">
        <v>8</v>
      </c>
      <c r="B714" s="13" t="s">
        <v>252</v>
      </c>
      <c r="C714" s="3" t="s">
        <v>253</v>
      </c>
      <c r="D714" s="13" t="s">
        <v>247</v>
      </c>
      <c r="E714" s="183">
        <v>50</v>
      </c>
      <c r="F714" s="13">
        <v>105</v>
      </c>
      <c r="G714" s="183">
        <f t="shared" si="62"/>
        <v>5250</v>
      </c>
      <c r="H714" s="13" t="s">
        <v>241</v>
      </c>
      <c r="I714" s="13" t="s">
        <v>241</v>
      </c>
      <c r="J714" s="13" t="s">
        <v>241</v>
      </c>
      <c r="K714" s="13" t="s">
        <v>241</v>
      </c>
      <c r="L714" s="13" t="s">
        <v>241</v>
      </c>
      <c r="M714" s="13" t="s">
        <v>241</v>
      </c>
      <c r="N714" s="13" t="s">
        <v>241</v>
      </c>
      <c r="O714" s="13" t="s">
        <v>241</v>
      </c>
    </row>
    <row r="715" spans="1:15" ht="27">
      <c r="A715" s="128">
        <v>9</v>
      </c>
      <c r="B715" s="128" t="s">
        <v>254</v>
      </c>
      <c r="C715" s="4" t="s">
        <v>3222</v>
      </c>
      <c r="D715" s="8" t="s">
        <v>86</v>
      </c>
      <c r="E715" s="128">
        <v>32450</v>
      </c>
      <c r="F715" s="189">
        <v>1</v>
      </c>
      <c r="G715" s="8">
        <f t="shared" si="62"/>
        <v>32450</v>
      </c>
      <c r="H715" s="128" t="s">
        <v>241</v>
      </c>
      <c r="I715" s="128" t="s">
        <v>241</v>
      </c>
      <c r="J715" s="128" t="s">
        <v>241</v>
      </c>
      <c r="K715" s="128" t="s">
        <v>241</v>
      </c>
      <c r="L715" s="128" t="s">
        <v>241</v>
      </c>
      <c r="M715" s="128" t="s">
        <v>241</v>
      </c>
      <c r="N715" s="128" t="s">
        <v>241</v>
      </c>
      <c r="O715" s="128" t="s">
        <v>241</v>
      </c>
    </row>
    <row r="716" spans="1:15" ht="27">
      <c r="A716" s="128">
        <v>10</v>
      </c>
      <c r="B716" s="128" t="s">
        <v>255</v>
      </c>
      <c r="C716" s="4" t="s">
        <v>3223</v>
      </c>
      <c r="D716" s="8" t="s">
        <v>86</v>
      </c>
      <c r="E716" s="128">
        <v>25960</v>
      </c>
      <c r="F716" s="189">
        <v>2</v>
      </c>
      <c r="G716" s="8">
        <f t="shared" si="62"/>
        <v>51920</v>
      </c>
      <c r="H716" s="128" t="s">
        <v>241</v>
      </c>
      <c r="I716" s="128" t="s">
        <v>241</v>
      </c>
      <c r="J716" s="128" t="s">
        <v>241</v>
      </c>
      <c r="K716" s="128" t="s">
        <v>241</v>
      </c>
      <c r="L716" s="128" t="s">
        <v>241</v>
      </c>
      <c r="M716" s="128" t="s">
        <v>241</v>
      </c>
      <c r="N716" s="128" t="s">
        <v>241</v>
      </c>
      <c r="O716" s="128" t="s">
        <v>241</v>
      </c>
    </row>
    <row r="717" spans="1:15">
      <c r="A717" s="128">
        <v>11</v>
      </c>
      <c r="B717" s="128" t="s">
        <v>256</v>
      </c>
      <c r="C717" s="3" t="s">
        <v>257</v>
      </c>
      <c r="D717" s="8" t="s">
        <v>86</v>
      </c>
      <c r="E717" s="8">
        <v>260</v>
      </c>
      <c r="F717" s="128">
        <v>6</v>
      </c>
      <c r="G717" s="8">
        <f t="shared" si="62"/>
        <v>1560</v>
      </c>
      <c r="H717" s="128" t="s">
        <v>241</v>
      </c>
      <c r="I717" s="128" t="s">
        <v>241</v>
      </c>
      <c r="J717" s="128" t="s">
        <v>241</v>
      </c>
      <c r="K717" s="128" t="s">
        <v>241</v>
      </c>
      <c r="L717" s="128" t="s">
        <v>241</v>
      </c>
      <c r="M717" s="128" t="s">
        <v>241</v>
      </c>
      <c r="N717" s="128" t="s">
        <v>241</v>
      </c>
      <c r="O717" s="128" t="s">
        <v>241</v>
      </c>
    </row>
    <row r="718" spans="1:15">
      <c r="A718" s="128">
        <v>12</v>
      </c>
      <c r="B718" s="128" t="s">
        <v>201</v>
      </c>
      <c r="C718" s="3" t="s">
        <v>258</v>
      </c>
      <c r="D718" s="8" t="s">
        <v>86</v>
      </c>
      <c r="E718" s="8">
        <v>350</v>
      </c>
      <c r="F718" s="128">
        <v>2</v>
      </c>
      <c r="G718" s="8">
        <f t="shared" si="62"/>
        <v>700</v>
      </c>
      <c r="H718" s="128" t="s">
        <v>241</v>
      </c>
      <c r="I718" s="128" t="s">
        <v>241</v>
      </c>
      <c r="J718" s="128" t="s">
        <v>241</v>
      </c>
      <c r="K718" s="128" t="s">
        <v>241</v>
      </c>
      <c r="L718" s="128" t="s">
        <v>241</v>
      </c>
      <c r="M718" s="128" t="s">
        <v>241</v>
      </c>
      <c r="N718" s="128" t="s">
        <v>241</v>
      </c>
      <c r="O718" s="128" t="s">
        <v>241</v>
      </c>
    </row>
    <row r="719" spans="1:15">
      <c r="A719" s="128">
        <v>13</v>
      </c>
      <c r="B719" s="13" t="s">
        <v>241</v>
      </c>
      <c r="C719" s="3" t="s">
        <v>259</v>
      </c>
      <c r="D719" s="8" t="s">
        <v>86</v>
      </c>
      <c r="E719" s="8">
        <v>300</v>
      </c>
      <c r="F719" s="128" t="s">
        <v>241</v>
      </c>
      <c r="G719" s="128" t="s">
        <v>241</v>
      </c>
      <c r="H719" s="128">
        <v>32</v>
      </c>
      <c r="I719" s="8">
        <f>H719*E719</f>
        <v>9600</v>
      </c>
      <c r="J719" s="128" t="s">
        <v>241</v>
      </c>
      <c r="K719" s="128" t="s">
        <v>241</v>
      </c>
      <c r="L719" s="128" t="s">
        <v>241</v>
      </c>
      <c r="M719" s="128" t="s">
        <v>241</v>
      </c>
      <c r="N719" s="128" t="s">
        <v>241</v>
      </c>
      <c r="O719" s="128" t="s">
        <v>241</v>
      </c>
    </row>
    <row r="720" spans="1:15">
      <c r="A720" s="128">
        <v>14</v>
      </c>
      <c r="B720" s="128" t="s">
        <v>260</v>
      </c>
      <c r="C720" s="3" t="s">
        <v>261</v>
      </c>
      <c r="D720" s="8" t="s">
        <v>86</v>
      </c>
      <c r="E720" s="8">
        <v>1937.56</v>
      </c>
      <c r="F720" s="128">
        <v>6</v>
      </c>
      <c r="G720" s="8">
        <f>F720*E720</f>
        <v>11625.36</v>
      </c>
      <c r="H720" s="128" t="s">
        <v>241</v>
      </c>
      <c r="I720" s="128" t="s">
        <v>241</v>
      </c>
      <c r="J720" s="128" t="s">
        <v>241</v>
      </c>
      <c r="K720" s="128" t="s">
        <v>241</v>
      </c>
      <c r="L720" s="128" t="s">
        <v>241</v>
      </c>
      <c r="M720" s="128" t="s">
        <v>241</v>
      </c>
      <c r="N720" s="128" t="s">
        <v>241</v>
      </c>
      <c r="O720" s="128" t="s">
        <v>241</v>
      </c>
    </row>
    <row r="721" spans="1:15">
      <c r="A721" s="128">
        <v>15</v>
      </c>
      <c r="B721" s="13" t="s">
        <v>242</v>
      </c>
      <c r="C721" s="3" t="s">
        <v>262</v>
      </c>
      <c r="D721" s="8" t="s">
        <v>86</v>
      </c>
      <c r="E721" s="8">
        <v>3536.46</v>
      </c>
      <c r="F721" s="128">
        <v>2</v>
      </c>
      <c r="G721" s="8">
        <f>F721*E721</f>
        <v>7072.92</v>
      </c>
      <c r="H721" s="128" t="s">
        <v>241</v>
      </c>
      <c r="I721" s="128" t="s">
        <v>241</v>
      </c>
      <c r="J721" s="128" t="s">
        <v>241</v>
      </c>
      <c r="K721" s="128" t="s">
        <v>241</v>
      </c>
      <c r="L721" s="128" t="s">
        <v>241</v>
      </c>
      <c r="M721" s="128" t="s">
        <v>241</v>
      </c>
      <c r="N721" s="128" t="s">
        <v>241</v>
      </c>
      <c r="O721" s="128" t="s">
        <v>241</v>
      </c>
    </row>
    <row r="722" spans="1:15">
      <c r="A722" s="128">
        <v>16</v>
      </c>
      <c r="B722" s="128" t="s">
        <v>241</v>
      </c>
      <c r="C722" s="3" t="s">
        <v>263</v>
      </c>
      <c r="D722" s="8" t="s">
        <v>86</v>
      </c>
      <c r="E722" s="8">
        <v>2336.4</v>
      </c>
      <c r="F722" s="128">
        <v>2</v>
      </c>
      <c r="G722" s="8">
        <f>F722*E722</f>
        <v>4672.8</v>
      </c>
      <c r="H722" s="128" t="s">
        <v>241</v>
      </c>
      <c r="I722" s="128" t="s">
        <v>241</v>
      </c>
      <c r="J722" s="128" t="s">
        <v>241</v>
      </c>
      <c r="K722" s="128" t="s">
        <v>241</v>
      </c>
      <c r="L722" s="128" t="s">
        <v>241</v>
      </c>
      <c r="M722" s="128" t="s">
        <v>241</v>
      </c>
      <c r="N722" s="128" t="s">
        <v>241</v>
      </c>
      <c r="O722" s="128" t="s">
        <v>241</v>
      </c>
    </row>
    <row r="723" spans="1:15">
      <c r="A723" s="128">
        <v>18</v>
      </c>
      <c r="B723" s="128" t="s">
        <v>241</v>
      </c>
      <c r="C723" s="3" t="s">
        <v>264</v>
      </c>
      <c r="D723" s="8" t="s">
        <v>74</v>
      </c>
      <c r="E723" s="8">
        <v>50000</v>
      </c>
      <c r="F723" s="128">
        <v>0.34</v>
      </c>
      <c r="G723" s="8">
        <f>F723*E723</f>
        <v>17000</v>
      </c>
      <c r="H723" s="128" t="s">
        <v>241</v>
      </c>
      <c r="I723" s="128" t="s">
        <v>241</v>
      </c>
      <c r="J723" s="128" t="s">
        <v>241</v>
      </c>
      <c r="K723" s="128" t="s">
        <v>241</v>
      </c>
      <c r="L723" s="128" t="s">
        <v>241</v>
      </c>
      <c r="M723" s="128" t="s">
        <v>241</v>
      </c>
      <c r="N723" s="128" t="s">
        <v>241</v>
      </c>
      <c r="O723" s="128" t="s">
        <v>241</v>
      </c>
    </row>
    <row r="724" spans="1:15">
      <c r="A724" s="138"/>
      <c r="B724" s="138"/>
      <c r="C724" s="138"/>
      <c r="D724" s="138"/>
      <c r="E724" s="138"/>
      <c r="F724" s="138"/>
      <c r="G724" s="138"/>
      <c r="H724" s="138"/>
      <c r="I724" s="138"/>
      <c r="J724" s="138"/>
      <c r="K724" s="138"/>
      <c r="L724" s="138"/>
      <c r="M724" s="138"/>
      <c r="N724" s="138"/>
      <c r="O724" s="138"/>
    </row>
    <row r="725" spans="1:15">
      <c r="A725" s="96"/>
      <c r="B725" s="96"/>
      <c r="C725" s="96"/>
      <c r="D725" s="96"/>
      <c r="E725" s="96"/>
      <c r="F725" s="96"/>
      <c r="G725" s="96"/>
      <c r="H725" s="96"/>
      <c r="I725" s="96"/>
      <c r="J725" s="96"/>
      <c r="K725" s="96"/>
      <c r="L725" s="96"/>
      <c r="M725" s="96"/>
      <c r="N725" s="96"/>
      <c r="O725" s="96"/>
    </row>
    <row r="726" spans="1:15">
      <c r="A726" s="312" t="s">
        <v>0</v>
      </c>
      <c r="B726" s="312"/>
      <c r="C726" s="312"/>
      <c r="D726" s="312"/>
      <c r="E726" s="312"/>
      <c r="F726" s="312"/>
      <c r="G726" s="312"/>
      <c r="H726" s="312"/>
      <c r="I726" s="312"/>
      <c r="J726" s="312"/>
      <c r="K726" s="312"/>
      <c r="L726" s="312"/>
      <c r="M726" s="312"/>
      <c r="N726" s="312"/>
      <c r="O726" s="312"/>
    </row>
    <row r="727" spans="1:15">
      <c r="A727" s="206" t="s">
        <v>1</v>
      </c>
      <c r="B727" s="206"/>
      <c r="C727" s="207"/>
      <c r="D727" s="207" t="s">
        <v>942</v>
      </c>
      <c r="E727" s="207"/>
      <c r="F727" s="207"/>
      <c r="G727" s="207"/>
      <c r="H727" s="207"/>
      <c r="I727" s="207"/>
      <c r="J727" s="207"/>
      <c r="K727" s="207"/>
      <c r="L727" s="207"/>
      <c r="M727" s="207"/>
      <c r="N727" s="207"/>
      <c r="O727" s="207"/>
    </row>
    <row r="728" spans="1:15">
      <c r="A728" s="206" t="s">
        <v>3</v>
      </c>
      <c r="B728" s="206"/>
      <c r="C728" s="207"/>
      <c r="D728" s="207" t="s">
        <v>943</v>
      </c>
      <c r="E728" s="207"/>
      <c r="F728" s="207"/>
      <c r="G728" s="207"/>
      <c r="H728" s="207"/>
      <c r="I728" s="207"/>
      <c r="J728" s="207"/>
      <c r="K728" s="207"/>
      <c r="L728" s="207"/>
      <c r="M728" s="207"/>
      <c r="N728" s="207"/>
      <c r="O728" s="207"/>
    </row>
    <row r="729" spans="1:15">
      <c r="A729" s="206" t="s">
        <v>944</v>
      </c>
      <c r="B729" s="206"/>
      <c r="C729" s="207"/>
      <c r="D729" s="207" t="s">
        <v>945</v>
      </c>
      <c r="E729" s="207"/>
      <c r="F729" s="207"/>
      <c r="G729" s="207"/>
      <c r="H729" s="207"/>
      <c r="I729" s="207"/>
      <c r="J729" s="207"/>
      <c r="K729" s="207"/>
      <c r="L729" s="207"/>
      <c r="M729" s="207"/>
      <c r="N729" s="207"/>
      <c r="O729" s="207"/>
    </row>
    <row r="730" spans="1:15">
      <c r="A730" s="206" t="s">
        <v>946</v>
      </c>
      <c r="B730" s="206"/>
      <c r="C730" s="207"/>
      <c r="D730" s="207" t="s">
        <v>947</v>
      </c>
      <c r="E730" s="207"/>
      <c r="F730" s="207"/>
      <c r="G730" s="207"/>
      <c r="H730" s="207"/>
      <c r="I730" s="207"/>
      <c r="J730" s="207"/>
      <c r="K730" s="207"/>
      <c r="L730" s="207"/>
      <c r="M730" s="207"/>
      <c r="N730" s="207"/>
      <c r="O730" s="207"/>
    </row>
    <row r="731" spans="1:15">
      <c r="A731" s="207"/>
      <c r="B731" s="207"/>
      <c r="C731" s="207"/>
      <c r="D731" s="207"/>
      <c r="E731" s="207"/>
      <c r="F731" s="207"/>
      <c r="G731" s="207"/>
      <c r="H731" s="207"/>
      <c r="I731" s="207"/>
      <c r="J731" s="207"/>
      <c r="K731" s="207"/>
      <c r="L731" s="207"/>
      <c r="M731" s="207"/>
      <c r="N731" s="207"/>
      <c r="O731" s="207"/>
    </row>
    <row r="732" spans="1:15">
      <c r="A732" s="313" t="s">
        <v>711</v>
      </c>
      <c r="B732" s="313"/>
      <c r="C732" s="207"/>
      <c r="D732" s="314" t="s">
        <v>948</v>
      </c>
      <c r="E732" s="314"/>
      <c r="F732" s="207"/>
      <c r="G732" s="207"/>
      <c r="H732" s="207"/>
      <c r="I732" s="207"/>
      <c r="J732" s="207"/>
      <c r="K732" s="207"/>
      <c r="L732" s="207"/>
      <c r="M732" s="207"/>
      <c r="N732" s="207"/>
      <c r="O732" s="207"/>
    </row>
    <row r="733" spans="1:15">
      <c r="A733" s="207"/>
      <c r="B733" s="207"/>
      <c r="C733" s="207"/>
      <c r="D733" s="207"/>
      <c r="E733" s="207"/>
      <c r="F733" s="207"/>
      <c r="G733" s="207"/>
      <c r="H733" s="207"/>
      <c r="I733" s="207"/>
      <c r="J733" s="207"/>
      <c r="K733" s="207"/>
      <c r="L733" s="207"/>
      <c r="M733" s="207"/>
      <c r="N733" s="207"/>
      <c r="O733" s="207"/>
    </row>
    <row r="734" spans="1:15">
      <c r="A734" s="315" t="s">
        <v>949</v>
      </c>
      <c r="B734" s="315" t="s">
        <v>11</v>
      </c>
      <c r="C734" s="303" t="s">
        <v>12</v>
      </c>
      <c r="D734" s="303" t="s">
        <v>13</v>
      </c>
      <c r="E734" s="317" t="s">
        <v>950</v>
      </c>
      <c r="F734" s="317" t="s">
        <v>15</v>
      </c>
      <c r="G734" s="317"/>
      <c r="H734" s="303" t="s">
        <v>118</v>
      </c>
      <c r="I734" s="303"/>
      <c r="J734" s="303" t="s">
        <v>951</v>
      </c>
      <c r="K734" s="303"/>
      <c r="L734" s="303" t="s">
        <v>18</v>
      </c>
      <c r="M734" s="303"/>
      <c r="N734" s="303" t="s">
        <v>238</v>
      </c>
      <c r="O734" s="303"/>
    </row>
    <row r="735" spans="1:15" ht="63.75">
      <c r="A735" s="316"/>
      <c r="B735" s="316"/>
      <c r="C735" s="303"/>
      <c r="D735" s="303"/>
      <c r="E735" s="317"/>
      <c r="F735" s="20" t="s">
        <v>952</v>
      </c>
      <c r="G735" s="130" t="s">
        <v>953</v>
      </c>
      <c r="H735" s="20" t="s">
        <v>952</v>
      </c>
      <c r="I735" s="130" t="s">
        <v>954</v>
      </c>
      <c r="J735" s="20" t="s">
        <v>952</v>
      </c>
      <c r="K735" s="130" t="s">
        <v>23</v>
      </c>
      <c r="L735" s="20" t="s">
        <v>952</v>
      </c>
      <c r="M735" s="130" t="s">
        <v>23</v>
      </c>
      <c r="N735" s="20" t="s">
        <v>952</v>
      </c>
      <c r="O735" s="130" t="s">
        <v>23</v>
      </c>
    </row>
    <row r="736" spans="1:15">
      <c r="A736" s="20">
        <v>1</v>
      </c>
      <c r="B736" s="20" t="s">
        <v>955</v>
      </c>
      <c r="C736" s="14" t="s">
        <v>956</v>
      </c>
      <c r="D736" s="20" t="s">
        <v>86</v>
      </c>
      <c r="E736" s="31">
        <v>4401.2700000000004</v>
      </c>
      <c r="F736" s="20"/>
      <c r="G736" s="31"/>
      <c r="H736" s="2"/>
      <c r="I736" s="2"/>
      <c r="J736" s="2"/>
      <c r="K736" s="2"/>
      <c r="L736" s="2"/>
      <c r="M736" s="2"/>
      <c r="N736" s="20">
        <v>1</v>
      </c>
      <c r="O736" s="31">
        <f>E736</f>
        <v>4401.2700000000004</v>
      </c>
    </row>
    <row r="737" spans="1:15">
      <c r="A737" s="20">
        <v>2</v>
      </c>
      <c r="B737" s="20" t="s">
        <v>957</v>
      </c>
      <c r="C737" s="14" t="s">
        <v>958</v>
      </c>
      <c r="D737" s="20" t="s">
        <v>86</v>
      </c>
      <c r="E737" s="31">
        <v>4275</v>
      </c>
      <c r="F737" s="20">
        <v>1</v>
      </c>
      <c r="G737" s="31">
        <f>E737*F737</f>
        <v>4275</v>
      </c>
      <c r="H737" s="2"/>
      <c r="I737" s="2"/>
      <c r="J737" s="2"/>
      <c r="K737" s="2"/>
      <c r="L737" s="2"/>
      <c r="M737" s="2"/>
      <c r="N737" s="2"/>
      <c r="O737" s="2"/>
    </row>
    <row r="738" spans="1:15">
      <c r="A738" s="20">
        <v>3</v>
      </c>
      <c r="B738" s="20" t="s">
        <v>957</v>
      </c>
      <c r="C738" s="14" t="s">
        <v>959</v>
      </c>
      <c r="D738" s="20" t="s">
        <v>86</v>
      </c>
      <c r="E738" s="31">
        <v>475</v>
      </c>
      <c r="F738" s="20"/>
      <c r="G738" s="31"/>
      <c r="H738" s="2"/>
      <c r="I738" s="2"/>
      <c r="J738" s="2"/>
      <c r="K738" s="2"/>
      <c r="L738" s="2"/>
      <c r="M738" s="2"/>
      <c r="N738" s="20">
        <v>1</v>
      </c>
      <c r="O738" s="31">
        <f>N738*E738</f>
        <v>475</v>
      </c>
    </row>
    <row r="739" spans="1:15" ht="25.5">
      <c r="A739" s="20">
        <v>4</v>
      </c>
      <c r="B739" s="20" t="s">
        <v>957</v>
      </c>
      <c r="C739" s="14" t="s">
        <v>960</v>
      </c>
      <c r="D739" s="20" t="s">
        <v>86</v>
      </c>
      <c r="E739" s="31">
        <v>7296</v>
      </c>
      <c r="F739" s="2"/>
      <c r="G739" s="2"/>
      <c r="H739" s="2"/>
      <c r="I739" s="2"/>
      <c r="J739" s="2"/>
      <c r="K739" s="2"/>
      <c r="L739" s="2"/>
      <c r="M739" s="2"/>
      <c r="N739" s="20">
        <v>1</v>
      </c>
      <c r="O739" s="31">
        <f>N739*E739</f>
        <v>7296</v>
      </c>
    </row>
    <row r="740" spans="1:15">
      <c r="A740" s="20">
        <v>5</v>
      </c>
      <c r="B740" s="20" t="s">
        <v>957</v>
      </c>
      <c r="C740" s="14" t="s">
        <v>961</v>
      </c>
      <c r="D740" s="20" t="s">
        <v>86</v>
      </c>
      <c r="E740" s="31">
        <v>99.75</v>
      </c>
      <c r="F740" s="2"/>
      <c r="G740" s="2"/>
      <c r="H740" s="2"/>
      <c r="I740" s="2"/>
      <c r="J740" s="2"/>
      <c r="K740" s="2"/>
      <c r="L740" s="2"/>
      <c r="M740" s="2"/>
      <c r="N740" s="20">
        <v>1</v>
      </c>
      <c r="O740" s="31">
        <f>N740*E740</f>
        <v>99.75</v>
      </c>
    </row>
    <row r="741" spans="1:15">
      <c r="A741" s="20">
        <v>6</v>
      </c>
      <c r="B741" s="20" t="s">
        <v>957</v>
      </c>
      <c r="C741" s="14" t="s">
        <v>962</v>
      </c>
      <c r="D741" s="20" t="s">
        <v>86</v>
      </c>
      <c r="E741" s="31">
        <v>199.5</v>
      </c>
      <c r="F741" s="20">
        <v>1</v>
      </c>
      <c r="G741" s="31">
        <f>E741*F741</f>
        <v>199.5</v>
      </c>
      <c r="H741" s="2"/>
      <c r="I741" s="2"/>
      <c r="J741" s="2"/>
      <c r="K741" s="2"/>
      <c r="L741" s="2"/>
      <c r="M741" s="2"/>
      <c r="N741" s="2"/>
      <c r="O741" s="2"/>
    </row>
    <row r="742" spans="1:15">
      <c r="A742" s="20">
        <v>7</v>
      </c>
      <c r="B742" s="20" t="s">
        <v>957</v>
      </c>
      <c r="C742" s="14" t="s">
        <v>963</v>
      </c>
      <c r="D742" s="20" t="s">
        <v>86</v>
      </c>
      <c r="E742" s="31">
        <v>185.25</v>
      </c>
      <c r="F742" s="20">
        <v>1</v>
      </c>
      <c r="G742" s="31">
        <f>F742*E742</f>
        <v>185.25</v>
      </c>
      <c r="H742" s="2"/>
      <c r="I742" s="2"/>
      <c r="J742" s="2"/>
      <c r="K742" s="2"/>
      <c r="L742" s="2"/>
      <c r="M742" s="2"/>
      <c r="N742" s="2"/>
      <c r="O742" s="2"/>
    </row>
    <row r="743" spans="1:15">
      <c r="A743" s="20">
        <v>8</v>
      </c>
      <c r="B743" s="20" t="s">
        <v>964</v>
      </c>
      <c r="C743" s="14" t="s">
        <v>965</v>
      </c>
      <c r="D743" s="20" t="s">
        <v>86</v>
      </c>
      <c r="E743" s="31">
        <v>285</v>
      </c>
      <c r="F743" s="20">
        <v>1</v>
      </c>
      <c r="G743" s="31">
        <f>E743*F743</f>
        <v>285</v>
      </c>
      <c r="H743" s="2"/>
      <c r="I743" s="2"/>
      <c r="J743" s="2"/>
      <c r="K743" s="2"/>
      <c r="L743" s="2"/>
      <c r="M743" s="2"/>
      <c r="N743" s="2"/>
      <c r="O743" s="2"/>
    </row>
    <row r="744" spans="1:15">
      <c r="A744" s="20">
        <v>9</v>
      </c>
      <c r="B744" s="20" t="s">
        <v>957</v>
      </c>
      <c r="C744" s="14" t="s">
        <v>966</v>
      </c>
      <c r="D744" s="20" t="s">
        <v>86</v>
      </c>
      <c r="E744" s="31">
        <v>475</v>
      </c>
      <c r="F744" s="20"/>
      <c r="G744" s="31"/>
      <c r="H744" s="2"/>
      <c r="I744" s="2"/>
      <c r="J744" s="2"/>
      <c r="K744" s="2"/>
      <c r="L744" s="2"/>
      <c r="M744" s="2"/>
      <c r="N744" s="20">
        <v>1</v>
      </c>
      <c r="O744" s="31">
        <f>E744*N744</f>
        <v>475</v>
      </c>
    </row>
    <row r="745" spans="1:15">
      <c r="A745" s="20">
        <v>10</v>
      </c>
      <c r="B745" s="20" t="s">
        <v>957</v>
      </c>
      <c r="C745" s="14" t="s">
        <v>967</v>
      </c>
      <c r="D745" s="20" t="s">
        <v>86</v>
      </c>
      <c r="E745" s="31">
        <v>118.75</v>
      </c>
      <c r="F745" s="20"/>
      <c r="G745" s="31"/>
      <c r="H745" s="2"/>
      <c r="I745" s="2"/>
      <c r="J745" s="2"/>
      <c r="K745" s="2"/>
      <c r="L745" s="2"/>
      <c r="M745" s="2"/>
      <c r="N745" s="20">
        <v>4</v>
      </c>
      <c r="O745" s="31">
        <f>N745*E745</f>
        <v>475</v>
      </c>
    </row>
    <row r="746" spans="1:15">
      <c r="A746" s="20">
        <v>11</v>
      </c>
      <c r="B746" s="20" t="s">
        <v>957</v>
      </c>
      <c r="C746" s="14" t="s">
        <v>968</v>
      </c>
      <c r="D746" s="20" t="s">
        <v>86</v>
      </c>
      <c r="E746" s="31">
        <v>190</v>
      </c>
      <c r="F746" s="2"/>
      <c r="G746" s="2"/>
      <c r="H746" s="2"/>
      <c r="I746" s="2"/>
      <c r="J746" s="2"/>
      <c r="K746" s="2"/>
      <c r="L746" s="2"/>
      <c r="M746" s="2"/>
      <c r="N746" s="20">
        <v>1</v>
      </c>
      <c r="O746" s="31">
        <f>E746*N746</f>
        <v>190</v>
      </c>
    </row>
    <row r="747" spans="1:15" ht="25.5">
      <c r="A747" s="20">
        <v>12</v>
      </c>
      <c r="B747" s="20" t="s">
        <v>957</v>
      </c>
      <c r="C747" s="14" t="s">
        <v>969</v>
      </c>
      <c r="D747" s="20" t="s">
        <v>86</v>
      </c>
      <c r="E747" s="31">
        <v>1900</v>
      </c>
      <c r="F747" s="2"/>
      <c r="G747" s="2"/>
      <c r="H747" s="2"/>
      <c r="I747" s="2"/>
      <c r="J747" s="2"/>
      <c r="K747" s="2"/>
      <c r="L747" s="2"/>
      <c r="M747" s="2"/>
      <c r="N747" s="20">
        <v>1</v>
      </c>
      <c r="O747" s="31">
        <f>N747*E747</f>
        <v>1900</v>
      </c>
    </row>
    <row r="748" spans="1:15">
      <c r="A748" s="20">
        <v>13</v>
      </c>
      <c r="B748" s="20" t="s">
        <v>957</v>
      </c>
      <c r="C748" s="14" t="s">
        <v>970</v>
      </c>
      <c r="D748" s="20" t="s">
        <v>86</v>
      </c>
      <c r="E748" s="31">
        <v>190</v>
      </c>
      <c r="F748" s="2"/>
      <c r="G748" s="2"/>
      <c r="H748" s="2"/>
      <c r="I748" s="2"/>
      <c r="J748" s="2"/>
      <c r="K748" s="2"/>
      <c r="L748" s="2"/>
      <c r="M748" s="2"/>
      <c r="N748" s="20">
        <v>1</v>
      </c>
      <c r="O748" s="31">
        <f>N748*E748</f>
        <v>190</v>
      </c>
    </row>
    <row r="749" spans="1:15" ht="38.25">
      <c r="A749" s="20">
        <v>14</v>
      </c>
      <c r="B749" s="20" t="s">
        <v>957</v>
      </c>
      <c r="C749" s="14" t="s">
        <v>971</v>
      </c>
      <c r="D749" s="20" t="s">
        <v>86</v>
      </c>
      <c r="E749" s="31">
        <v>2550.75</v>
      </c>
      <c r="F749" s="20">
        <v>1</v>
      </c>
      <c r="G749" s="31">
        <f t="shared" ref="G749:G751" si="63">F749*E749</f>
        <v>2550.75</v>
      </c>
      <c r="H749" s="2"/>
      <c r="I749" s="2"/>
      <c r="J749" s="2"/>
      <c r="K749" s="2"/>
      <c r="L749" s="2"/>
      <c r="M749" s="2"/>
      <c r="N749" s="2"/>
      <c r="O749" s="2"/>
    </row>
    <row r="750" spans="1:15">
      <c r="A750" s="20">
        <v>15</v>
      </c>
      <c r="B750" s="20" t="s">
        <v>957</v>
      </c>
      <c r="C750" s="14" t="s">
        <v>972</v>
      </c>
      <c r="D750" s="20" t="s">
        <v>86</v>
      </c>
      <c r="E750" s="31">
        <v>52.25</v>
      </c>
      <c r="F750" s="2"/>
      <c r="G750" s="2"/>
      <c r="H750" s="2"/>
      <c r="I750" s="2"/>
      <c r="J750" s="2"/>
      <c r="K750" s="2"/>
      <c r="L750" s="2"/>
      <c r="M750" s="2"/>
      <c r="N750" s="20">
        <v>1</v>
      </c>
      <c r="O750" s="31">
        <f>N750*E750</f>
        <v>52.25</v>
      </c>
    </row>
    <row r="751" spans="1:15">
      <c r="A751" s="20">
        <v>16</v>
      </c>
      <c r="B751" s="20" t="s">
        <v>957</v>
      </c>
      <c r="C751" s="14" t="s">
        <v>973</v>
      </c>
      <c r="D751" s="20" t="s">
        <v>86</v>
      </c>
      <c r="E751" s="31">
        <v>95</v>
      </c>
      <c r="F751" s="20">
        <v>1</v>
      </c>
      <c r="G751" s="31">
        <f t="shared" si="63"/>
        <v>95</v>
      </c>
      <c r="H751" s="2"/>
      <c r="I751" s="2"/>
      <c r="J751" s="2"/>
      <c r="K751" s="2"/>
      <c r="L751" s="2"/>
      <c r="M751" s="2"/>
      <c r="N751" s="2"/>
      <c r="O751" s="2"/>
    </row>
    <row r="752" spans="1:15">
      <c r="A752" s="20">
        <v>17</v>
      </c>
      <c r="B752" s="20" t="s">
        <v>957</v>
      </c>
      <c r="C752" s="14" t="s">
        <v>974</v>
      </c>
      <c r="D752" s="20" t="s">
        <v>86</v>
      </c>
      <c r="E752" s="31">
        <v>256.5</v>
      </c>
      <c r="F752" s="2"/>
      <c r="G752" s="2"/>
      <c r="H752" s="2"/>
      <c r="I752" s="2"/>
      <c r="J752" s="2"/>
      <c r="K752" s="2"/>
      <c r="L752" s="2"/>
      <c r="M752" s="2"/>
      <c r="N752" s="20">
        <v>2</v>
      </c>
      <c r="O752" s="31">
        <f>N752*E752</f>
        <v>513</v>
      </c>
    </row>
    <row r="753" spans="1:15">
      <c r="A753" s="20">
        <v>18</v>
      </c>
      <c r="B753" s="20" t="s">
        <v>957</v>
      </c>
      <c r="C753" s="14" t="s">
        <v>975</v>
      </c>
      <c r="D753" s="20" t="s">
        <v>86</v>
      </c>
      <c r="E753" s="31">
        <v>427.5</v>
      </c>
      <c r="F753" s="2"/>
      <c r="G753" s="2"/>
      <c r="H753" s="2"/>
      <c r="I753" s="2"/>
      <c r="J753" s="2"/>
      <c r="K753" s="2"/>
      <c r="L753" s="2"/>
      <c r="M753" s="2"/>
      <c r="N753" s="20">
        <v>1</v>
      </c>
      <c r="O753" s="31">
        <f>N753*E753</f>
        <v>427.5</v>
      </c>
    </row>
    <row r="754" spans="1:15">
      <c r="A754" s="20">
        <v>19</v>
      </c>
      <c r="B754" s="20" t="s">
        <v>957</v>
      </c>
      <c r="C754" s="14" t="s">
        <v>976</v>
      </c>
      <c r="D754" s="20" t="s">
        <v>86</v>
      </c>
      <c r="E754" s="31">
        <v>712.5</v>
      </c>
      <c r="F754" s="2"/>
      <c r="G754" s="2"/>
      <c r="H754" s="2"/>
      <c r="I754" s="2"/>
      <c r="J754" s="2"/>
      <c r="K754" s="2"/>
      <c r="L754" s="2"/>
      <c r="M754" s="2"/>
      <c r="N754" s="20">
        <v>1</v>
      </c>
      <c r="O754" s="31">
        <f t="shared" ref="O754:O760" si="64">N754*E754</f>
        <v>712.5</v>
      </c>
    </row>
    <row r="755" spans="1:15">
      <c r="A755" s="20">
        <v>20</v>
      </c>
      <c r="B755" s="20" t="s">
        <v>977</v>
      </c>
      <c r="C755" s="14" t="s">
        <v>978</v>
      </c>
      <c r="D755" s="20" t="s">
        <v>86</v>
      </c>
      <c r="E755" s="31">
        <v>285</v>
      </c>
      <c r="F755" s="2"/>
      <c r="G755" s="2"/>
      <c r="H755" s="2"/>
      <c r="I755" s="2"/>
      <c r="J755" s="2"/>
      <c r="K755" s="2"/>
      <c r="L755" s="2"/>
      <c r="M755" s="2"/>
      <c r="N755" s="20">
        <v>1</v>
      </c>
      <c r="O755" s="31">
        <f t="shared" si="64"/>
        <v>285</v>
      </c>
    </row>
    <row r="756" spans="1:15">
      <c r="A756" s="20">
        <v>21</v>
      </c>
      <c r="B756" s="20" t="s">
        <v>957</v>
      </c>
      <c r="C756" s="14" t="s">
        <v>979</v>
      </c>
      <c r="D756" s="20" t="s">
        <v>86</v>
      </c>
      <c r="E756" s="31">
        <v>855</v>
      </c>
      <c r="F756" s="2"/>
      <c r="G756" s="2"/>
      <c r="H756" s="2"/>
      <c r="I756" s="2"/>
      <c r="J756" s="2"/>
      <c r="K756" s="2"/>
      <c r="L756" s="2"/>
      <c r="M756" s="2"/>
      <c r="N756" s="20">
        <v>1</v>
      </c>
      <c r="O756" s="31">
        <f t="shared" si="64"/>
        <v>855</v>
      </c>
    </row>
    <row r="757" spans="1:15">
      <c r="A757" s="20">
        <v>22</v>
      </c>
      <c r="B757" s="20" t="s">
        <v>957</v>
      </c>
      <c r="C757" s="14" t="s">
        <v>980</v>
      </c>
      <c r="D757" s="20" t="s">
        <v>86</v>
      </c>
      <c r="E757" s="31">
        <v>855</v>
      </c>
      <c r="F757" s="2"/>
      <c r="G757" s="2"/>
      <c r="H757" s="2"/>
      <c r="I757" s="2"/>
      <c r="J757" s="2"/>
      <c r="K757" s="2"/>
      <c r="L757" s="2"/>
      <c r="M757" s="2"/>
      <c r="N757" s="20">
        <v>1</v>
      </c>
      <c r="O757" s="31">
        <f t="shared" si="64"/>
        <v>855</v>
      </c>
    </row>
    <row r="758" spans="1:15">
      <c r="A758" s="20">
        <v>23</v>
      </c>
      <c r="B758" s="20" t="s">
        <v>957</v>
      </c>
      <c r="C758" s="14" t="s">
        <v>981</v>
      </c>
      <c r="D758" s="20" t="s">
        <v>86</v>
      </c>
      <c r="E758" s="31">
        <v>641.25</v>
      </c>
      <c r="F758" s="2"/>
      <c r="G758" s="2"/>
      <c r="H758" s="2"/>
      <c r="I758" s="2"/>
      <c r="J758" s="2"/>
      <c r="K758" s="2"/>
      <c r="L758" s="2"/>
      <c r="M758" s="2"/>
      <c r="N758" s="20">
        <v>2</v>
      </c>
      <c r="O758" s="31">
        <f t="shared" si="64"/>
        <v>1282.5</v>
      </c>
    </row>
    <row r="759" spans="1:15">
      <c r="A759" s="20">
        <v>24</v>
      </c>
      <c r="B759" s="20" t="s">
        <v>957</v>
      </c>
      <c r="C759" s="14" t="s">
        <v>982</v>
      </c>
      <c r="D759" s="20" t="s">
        <v>86</v>
      </c>
      <c r="E759" s="31">
        <v>99.75</v>
      </c>
      <c r="F759" s="2"/>
      <c r="G759" s="2"/>
      <c r="H759" s="2"/>
      <c r="I759" s="2"/>
      <c r="J759" s="2"/>
      <c r="K759" s="2"/>
      <c r="L759" s="2"/>
      <c r="M759" s="2"/>
      <c r="N759" s="20">
        <v>1</v>
      </c>
      <c r="O759" s="31">
        <f t="shared" si="64"/>
        <v>99.75</v>
      </c>
    </row>
    <row r="760" spans="1:15">
      <c r="A760" s="20">
        <v>25</v>
      </c>
      <c r="B760" s="20" t="s">
        <v>957</v>
      </c>
      <c r="C760" s="14" t="s">
        <v>983</v>
      </c>
      <c r="D760" s="20" t="s">
        <v>86</v>
      </c>
      <c r="E760" s="31">
        <v>71.25</v>
      </c>
      <c r="F760" s="2"/>
      <c r="G760" s="2"/>
      <c r="H760" s="2"/>
      <c r="I760" s="2"/>
      <c r="J760" s="2"/>
      <c r="K760" s="2"/>
      <c r="L760" s="2"/>
      <c r="M760" s="2"/>
      <c r="N760" s="20">
        <v>2</v>
      </c>
      <c r="O760" s="31">
        <f t="shared" si="64"/>
        <v>142.5</v>
      </c>
    </row>
    <row r="761" spans="1:15">
      <c r="A761" s="20">
        <v>26</v>
      </c>
      <c r="B761" s="20" t="s">
        <v>957</v>
      </c>
      <c r="C761" s="14" t="s">
        <v>984</v>
      </c>
      <c r="D761" s="20" t="s">
        <v>86</v>
      </c>
      <c r="E761" s="31">
        <v>285</v>
      </c>
      <c r="F761" s="20">
        <v>1</v>
      </c>
      <c r="G761" s="31">
        <f>F761*E761</f>
        <v>285</v>
      </c>
      <c r="H761" s="2"/>
      <c r="I761" s="2"/>
      <c r="J761" s="2"/>
      <c r="K761" s="2"/>
      <c r="L761" s="2"/>
      <c r="M761" s="2"/>
      <c r="N761" s="2"/>
      <c r="O761" s="2"/>
    </row>
    <row r="762" spans="1:15">
      <c r="A762" s="20">
        <v>27</v>
      </c>
      <c r="B762" s="20" t="s">
        <v>957</v>
      </c>
      <c r="C762" s="14" t="s">
        <v>985</v>
      </c>
      <c r="D762" s="20" t="s">
        <v>86</v>
      </c>
      <c r="E762" s="31">
        <v>19</v>
      </c>
      <c r="F762" s="2"/>
      <c r="G762" s="2"/>
      <c r="H762" s="2"/>
      <c r="I762" s="2"/>
      <c r="J762" s="2"/>
      <c r="K762" s="2"/>
      <c r="L762" s="2"/>
      <c r="M762" s="2"/>
      <c r="N762" s="20">
        <v>1</v>
      </c>
      <c r="O762" s="31">
        <f>N762*E762</f>
        <v>19</v>
      </c>
    </row>
    <row r="763" spans="1:15">
      <c r="A763" s="20">
        <v>28</v>
      </c>
      <c r="B763" s="20" t="s">
        <v>986</v>
      </c>
      <c r="C763" s="14" t="s">
        <v>987</v>
      </c>
      <c r="D763" s="20" t="s">
        <v>86</v>
      </c>
      <c r="E763" s="31">
        <v>427.5</v>
      </c>
      <c r="F763" s="20">
        <v>1</v>
      </c>
      <c r="G763" s="31">
        <f>F763*E763</f>
        <v>427.5</v>
      </c>
      <c r="H763" s="2"/>
      <c r="I763" s="2"/>
      <c r="J763" s="2"/>
      <c r="K763" s="2"/>
      <c r="L763" s="2"/>
      <c r="M763" s="2"/>
      <c r="N763" s="20">
        <v>2</v>
      </c>
      <c r="O763" s="31">
        <f>2*E763</f>
        <v>855</v>
      </c>
    </row>
    <row r="764" spans="1:15">
      <c r="A764" s="20">
        <v>29</v>
      </c>
      <c r="B764" s="20" t="s">
        <v>988</v>
      </c>
      <c r="C764" s="14" t="s">
        <v>989</v>
      </c>
      <c r="D764" s="20" t="s">
        <v>86</v>
      </c>
      <c r="E764" s="31">
        <v>285</v>
      </c>
      <c r="F764" s="20">
        <v>1</v>
      </c>
      <c r="G764" s="31">
        <f>F764*E764</f>
        <v>285</v>
      </c>
      <c r="H764" s="2"/>
      <c r="I764" s="2"/>
      <c r="J764" s="2"/>
      <c r="K764" s="2"/>
      <c r="L764" s="2"/>
      <c r="M764" s="2"/>
      <c r="N764" s="20">
        <v>1</v>
      </c>
      <c r="O764" s="31">
        <f>1*E764</f>
        <v>285</v>
      </c>
    </row>
    <row r="765" spans="1:15">
      <c r="A765" s="20">
        <v>30</v>
      </c>
      <c r="B765" s="20" t="s">
        <v>957</v>
      </c>
      <c r="C765" s="14" t="s">
        <v>990</v>
      </c>
      <c r="D765" s="20" t="s">
        <v>86</v>
      </c>
      <c r="E765" s="31">
        <v>95</v>
      </c>
      <c r="F765" s="2"/>
      <c r="G765" s="2"/>
      <c r="H765" s="2"/>
      <c r="I765" s="2"/>
      <c r="J765" s="2"/>
      <c r="K765" s="2"/>
      <c r="L765" s="2"/>
      <c r="M765" s="2"/>
      <c r="N765" s="20">
        <v>1</v>
      </c>
      <c r="O765" s="31">
        <f>N765*E765</f>
        <v>95</v>
      </c>
    </row>
    <row r="766" spans="1:15">
      <c r="A766" s="20">
        <v>31</v>
      </c>
      <c r="B766" s="20" t="s">
        <v>957</v>
      </c>
      <c r="C766" s="14" t="s">
        <v>991</v>
      </c>
      <c r="D766" s="20" t="s">
        <v>86</v>
      </c>
      <c r="E766" s="31">
        <v>95</v>
      </c>
      <c r="F766" s="2"/>
      <c r="G766" s="2"/>
      <c r="H766" s="2"/>
      <c r="I766" s="2"/>
      <c r="J766" s="2"/>
      <c r="K766" s="2"/>
      <c r="L766" s="2"/>
      <c r="M766" s="2"/>
      <c r="N766" s="20">
        <v>1</v>
      </c>
      <c r="O766" s="31">
        <f>N766*E766</f>
        <v>95</v>
      </c>
    </row>
    <row r="767" spans="1:15">
      <c r="A767" s="20">
        <v>32</v>
      </c>
      <c r="B767" s="20" t="s">
        <v>957</v>
      </c>
      <c r="C767" s="14" t="s">
        <v>992</v>
      </c>
      <c r="D767" s="20" t="s">
        <v>86</v>
      </c>
      <c r="E767" s="31">
        <v>95</v>
      </c>
      <c r="F767" s="2"/>
      <c r="G767" s="2"/>
      <c r="H767" s="2"/>
      <c r="I767" s="2"/>
      <c r="J767" s="2"/>
      <c r="K767" s="2"/>
      <c r="L767" s="2"/>
      <c r="M767" s="2"/>
      <c r="N767" s="20">
        <v>1</v>
      </c>
      <c r="O767" s="31">
        <f>N767*E767</f>
        <v>95</v>
      </c>
    </row>
    <row r="768" spans="1:15">
      <c r="A768" s="20">
        <v>33</v>
      </c>
      <c r="B768" s="20" t="s">
        <v>957</v>
      </c>
      <c r="C768" s="14" t="s">
        <v>993</v>
      </c>
      <c r="D768" s="20" t="s">
        <v>86</v>
      </c>
      <c r="E768" s="31">
        <v>95</v>
      </c>
      <c r="F768" s="2"/>
      <c r="G768" s="2"/>
      <c r="H768" s="2"/>
      <c r="I768" s="2"/>
      <c r="J768" s="2"/>
      <c r="K768" s="2"/>
      <c r="L768" s="2"/>
      <c r="M768" s="2"/>
      <c r="N768" s="20">
        <v>1</v>
      </c>
      <c r="O768" s="31">
        <f t="shared" ref="O768:O770" si="65">N768*E768</f>
        <v>95</v>
      </c>
    </row>
    <row r="769" spans="1:15">
      <c r="A769" s="20">
        <v>34</v>
      </c>
      <c r="B769" s="128" t="s">
        <v>994</v>
      </c>
      <c r="C769" s="15" t="s">
        <v>995</v>
      </c>
      <c r="D769" s="128" t="s">
        <v>86</v>
      </c>
      <c r="E769" s="8">
        <v>42.75</v>
      </c>
      <c r="F769" s="128">
        <v>1</v>
      </c>
      <c r="G769" s="8">
        <f>F769*E769</f>
        <v>42.75</v>
      </c>
      <c r="H769" s="16"/>
      <c r="I769" s="16"/>
      <c r="J769" s="16"/>
      <c r="K769" s="16"/>
      <c r="L769" s="16"/>
      <c r="M769" s="16"/>
      <c r="N769" s="128">
        <v>5</v>
      </c>
      <c r="O769" s="8">
        <f t="shared" si="65"/>
        <v>213.75</v>
      </c>
    </row>
    <row r="770" spans="1:15">
      <c r="A770" s="20">
        <v>35</v>
      </c>
      <c r="B770" s="20" t="s">
        <v>957</v>
      </c>
      <c r="C770" s="14" t="s">
        <v>996</v>
      </c>
      <c r="D770" s="20" t="s">
        <v>86</v>
      </c>
      <c r="E770" s="31">
        <v>19</v>
      </c>
      <c r="F770" s="2">
        <v>1</v>
      </c>
      <c r="G770" s="2">
        <f>E770*F770</f>
        <v>19</v>
      </c>
      <c r="H770" s="2"/>
      <c r="I770" s="2"/>
      <c r="J770" s="2"/>
      <c r="K770" s="2"/>
      <c r="L770" s="2"/>
      <c r="M770" s="2"/>
      <c r="N770" s="20">
        <v>1</v>
      </c>
      <c r="O770" s="31">
        <f t="shared" si="65"/>
        <v>19</v>
      </c>
    </row>
    <row r="771" spans="1:15">
      <c r="A771" s="20">
        <v>36</v>
      </c>
      <c r="B771" s="20" t="s">
        <v>997</v>
      </c>
      <c r="C771" s="14" t="s">
        <v>998</v>
      </c>
      <c r="D771" s="20" t="s">
        <v>86</v>
      </c>
      <c r="E771" s="31">
        <v>9.5</v>
      </c>
      <c r="F771" s="20">
        <v>4</v>
      </c>
      <c r="G771" s="31">
        <f>F771*E771</f>
        <v>38</v>
      </c>
      <c r="H771" s="2"/>
      <c r="I771" s="2"/>
      <c r="J771" s="2"/>
      <c r="K771" s="2"/>
      <c r="L771" s="2"/>
      <c r="M771" s="2"/>
      <c r="N771" s="20">
        <v>2</v>
      </c>
      <c r="O771" s="31">
        <f>2*E771</f>
        <v>19</v>
      </c>
    </row>
    <row r="772" spans="1:15">
      <c r="A772" s="20">
        <v>37</v>
      </c>
      <c r="B772" s="20" t="s">
        <v>999</v>
      </c>
      <c r="C772" s="14" t="s">
        <v>1000</v>
      </c>
      <c r="D772" s="20" t="s">
        <v>86</v>
      </c>
      <c r="E772" s="31">
        <v>57</v>
      </c>
      <c r="F772" s="20">
        <v>11</v>
      </c>
      <c r="G772" s="8">
        <f>F772*E772</f>
        <v>627</v>
      </c>
      <c r="H772" s="2"/>
      <c r="I772" s="2"/>
      <c r="J772" s="2"/>
      <c r="K772" s="2"/>
      <c r="L772" s="2"/>
      <c r="M772" s="2"/>
      <c r="N772" s="20">
        <v>2</v>
      </c>
      <c r="O772" s="31">
        <f>N772*E772</f>
        <v>114</v>
      </c>
    </row>
    <row r="773" spans="1:15">
      <c r="A773" s="20">
        <v>38</v>
      </c>
      <c r="B773" s="20" t="s">
        <v>957</v>
      </c>
      <c r="C773" s="14" t="s">
        <v>1001</v>
      </c>
      <c r="D773" s="20" t="s">
        <v>86</v>
      </c>
      <c r="E773" s="31">
        <v>85.5</v>
      </c>
      <c r="F773" s="20">
        <v>8</v>
      </c>
      <c r="G773" s="31">
        <f t="shared" ref="G773:G779" si="66">F773*E773</f>
        <v>684</v>
      </c>
      <c r="H773" s="2"/>
      <c r="I773" s="2"/>
      <c r="J773" s="2"/>
      <c r="K773" s="2"/>
      <c r="L773" s="2"/>
      <c r="M773" s="2"/>
      <c r="N773" s="2"/>
      <c r="O773" s="2"/>
    </row>
    <row r="774" spans="1:15">
      <c r="A774" s="20">
        <v>39</v>
      </c>
      <c r="B774" s="20" t="s">
        <v>957</v>
      </c>
      <c r="C774" s="14" t="s">
        <v>1002</v>
      </c>
      <c r="D774" s="20" t="s">
        <v>86</v>
      </c>
      <c r="E774" s="31">
        <v>128.25</v>
      </c>
      <c r="F774" s="20">
        <v>4</v>
      </c>
      <c r="G774" s="8">
        <f t="shared" si="66"/>
        <v>513</v>
      </c>
      <c r="H774" s="2"/>
      <c r="I774" s="2"/>
      <c r="J774" s="2"/>
      <c r="K774" s="2"/>
      <c r="L774" s="2"/>
      <c r="M774" s="2"/>
      <c r="N774" s="2"/>
      <c r="O774" s="2"/>
    </row>
    <row r="775" spans="1:15">
      <c r="A775" s="20">
        <v>40</v>
      </c>
      <c r="B775" s="20" t="s">
        <v>957</v>
      </c>
      <c r="C775" s="14" t="s">
        <v>1003</v>
      </c>
      <c r="D775" s="20" t="s">
        <v>86</v>
      </c>
      <c r="E775" s="31">
        <v>199.5</v>
      </c>
      <c r="F775" s="20">
        <v>17</v>
      </c>
      <c r="G775" s="31">
        <f t="shared" si="66"/>
        <v>3391.5</v>
      </c>
      <c r="H775" s="2"/>
      <c r="I775" s="2"/>
      <c r="J775" s="2"/>
      <c r="K775" s="2"/>
      <c r="L775" s="2"/>
      <c r="M775" s="2"/>
      <c r="N775" s="2"/>
      <c r="O775" s="2"/>
    </row>
    <row r="776" spans="1:15">
      <c r="A776" s="20">
        <v>41</v>
      </c>
      <c r="B776" s="20" t="s">
        <v>1004</v>
      </c>
      <c r="C776" s="14" t="s">
        <v>1005</v>
      </c>
      <c r="D776" s="20" t="s">
        <v>86</v>
      </c>
      <c r="E776" s="31">
        <v>285</v>
      </c>
      <c r="F776" s="20">
        <v>1</v>
      </c>
      <c r="G776" s="8">
        <f t="shared" si="66"/>
        <v>285</v>
      </c>
      <c r="H776" s="2"/>
      <c r="I776" s="2"/>
      <c r="J776" s="2"/>
      <c r="K776" s="2"/>
      <c r="L776" s="2"/>
      <c r="M776" s="2"/>
      <c r="N776" s="2"/>
      <c r="O776" s="2"/>
    </row>
    <row r="777" spans="1:15">
      <c r="A777" s="20">
        <v>42</v>
      </c>
      <c r="B777" s="20" t="s">
        <v>1006</v>
      </c>
      <c r="C777" s="14" t="s">
        <v>1007</v>
      </c>
      <c r="D777" s="20" t="s">
        <v>86</v>
      </c>
      <c r="E777" s="31">
        <v>50.35</v>
      </c>
      <c r="F777" s="2"/>
      <c r="G777" s="2"/>
      <c r="H777" s="2"/>
      <c r="I777" s="2"/>
      <c r="J777" s="2"/>
      <c r="K777" s="2"/>
      <c r="L777" s="2"/>
      <c r="M777" s="2"/>
      <c r="N777" s="20">
        <v>3</v>
      </c>
      <c r="O777" s="31">
        <f>N777*E777</f>
        <v>151.05000000000001</v>
      </c>
    </row>
    <row r="778" spans="1:15">
      <c r="A778" s="20">
        <v>43</v>
      </c>
      <c r="B778" s="20" t="s">
        <v>957</v>
      </c>
      <c r="C778" s="14" t="s">
        <v>1008</v>
      </c>
      <c r="D778" s="20" t="s">
        <v>86</v>
      </c>
      <c r="E778" s="31">
        <v>50.35</v>
      </c>
      <c r="F778" s="20">
        <v>1</v>
      </c>
      <c r="G778" s="8">
        <f>F778*E778</f>
        <v>50.35</v>
      </c>
      <c r="H778" s="2"/>
      <c r="I778" s="2"/>
      <c r="J778" s="2"/>
      <c r="K778" s="2"/>
      <c r="L778" s="2"/>
      <c r="M778" s="2"/>
      <c r="N778" s="2"/>
      <c r="O778" s="2"/>
    </row>
    <row r="779" spans="1:15">
      <c r="A779" s="20">
        <v>44</v>
      </c>
      <c r="B779" s="20" t="s">
        <v>957</v>
      </c>
      <c r="C779" s="14" t="s">
        <v>1009</v>
      </c>
      <c r="D779" s="20" t="s">
        <v>86</v>
      </c>
      <c r="E779" s="31">
        <v>475</v>
      </c>
      <c r="F779" s="20">
        <v>1</v>
      </c>
      <c r="G779" s="31">
        <f t="shared" si="66"/>
        <v>475</v>
      </c>
      <c r="H779" s="2"/>
      <c r="I779" s="2"/>
      <c r="J779" s="2"/>
      <c r="K779" s="2"/>
      <c r="L779" s="2"/>
      <c r="M779" s="2"/>
      <c r="N779" s="2"/>
      <c r="O779" s="2"/>
    </row>
    <row r="780" spans="1:15">
      <c r="A780" s="20">
        <v>45</v>
      </c>
      <c r="B780" s="20" t="s">
        <v>1010</v>
      </c>
      <c r="C780" s="14" t="s">
        <v>1011</v>
      </c>
      <c r="D780" s="20" t="s">
        <v>86</v>
      </c>
      <c r="E780" s="31">
        <v>52.25</v>
      </c>
      <c r="F780" s="20">
        <v>5</v>
      </c>
      <c r="G780" s="8">
        <f>F780*E780</f>
        <v>261.25</v>
      </c>
      <c r="H780" s="2"/>
      <c r="I780" s="2"/>
      <c r="J780" s="2"/>
      <c r="K780" s="2"/>
      <c r="L780" s="2"/>
      <c r="M780" s="2"/>
      <c r="N780" s="20">
        <v>1</v>
      </c>
      <c r="O780" s="8">
        <f>1*E780</f>
        <v>52.25</v>
      </c>
    </row>
    <row r="781" spans="1:15">
      <c r="A781" s="20">
        <v>46</v>
      </c>
      <c r="B781" s="20" t="s">
        <v>957</v>
      </c>
      <c r="C781" s="14" t="s">
        <v>1012</v>
      </c>
      <c r="D781" s="20" t="s">
        <v>86</v>
      </c>
      <c r="E781" s="31">
        <v>42.75</v>
      </c>
      <c r="F781" s="20"/>
      <c r="G781" s="31"/>
      <c r="H781" s="2"/>
      <c r="I781" s="2"/>
      <c r="J781" s="2"/>
      <c r="K781" s="2"/>
      <c r="L781" s="2"/>
      <c r="M781" s="2"/>
      <c r="N781" s="20">
        <v>1</v>
      </c>
      <c r="O781" s="31">
        <f>N781*E781</f>
        <v>42.75</v>
      </c>
    </row>
    <row r="782" spans="1:15">
      <c r="A782" s="20">
        <v>47</v>
      </c>
      <c r="B782" s="20" t="s">
        <v>957</v>
      </c>
      <c r="C782" s="14" t="s">
        <v>1013</v>
      </c>
      <c r="D782" s="20" t="s">
        <v>86</v>
      </c>
      <c r="E782" s="31">
        <v>42.75</v>
      </c>
      <c r="F782" s="20"/>
      <c r="G782" s="31"/>
      <c r="H782" s="2"/>
      <c r="I782" s="2"/>
      <c r="J782" s="2"/>
      <c r="K782" s="2"/>
      <c r="L782" s="2"/>
      <c r="M782" s="2"/>
      <c r="N782" s="20">
        <v>1</v>
      </c>
      <c r="O782" s="31">
        <f>N782*E782</f>
        <v>42.75</v>
      </c>
    </row>
    <row r="783" spans="1:15" ht="25.5">
      <c r="A783" s="20">
        <v>48</v>
      </c>
      <c r="B783" s="20" t="s">
        <v>957</v>
      </c>
      <c r="C783" s="14" t="s">
        <v>1014</v>
      </c>
      <c r="D783" s="20" t="s">
        <v>86</v>
      </c>
      <c r="E783" s="31">
        <v>142.5</v>
      </c>
      <c r="F783" s="20">
        <v>2</v>
      </c>
      <c r="G783" s="31">
        <f>F783*E783</f>
        <v>285</v>
      </c>
      <c r="H783" s="2"/>
      <c r="I783" s="2"/>
      <c r="J783" s="2"/>
      <c r="K783" s="2"/>
      <c r="L783" s="2"/>
      <c r="M783" s="2"/>
      <c r="N783" s="2"/>
      <c r="O783" s="2"/>
    </row>
    <row r="784" spans="1:15">
      <c r="A784" s="20">
        <v>49</v>
      </c>
      <c r="B784" s="20" t="s">
        <v>1015</v>
      </c>
      <c r="C784" s="14" t="s">
        <v>1016</v>
      </c>
      <c r="D784" s="20" t="s">
        <v>86</v>
      </c>
      <c r="E784" s="31">
        <v>950</v>
      </c>
      <c r="F784" s="20">
        <v>1</v>
      </c>
      <c r="G784" s="31">
        <f>F784*E784</f>
        <v>950</v>
      </c>
      <c r="H784" s="2"/>
      <c r="I784" s="2"/>
      <c r="J784" s="2"/>
      <c r="K784" s="2"/>
      <c r="L784" s="2"/>
      <c r="M784" s="2"/>
      <c r="N784" s="20"/>
      <c r="O784" s="31"/>
    </row>
    <row r="785" spans="1:15">
      <c r="A785" s="20">
        <v>50</v>
      </c>
      <c r="B785" s="20" t="s">
        <v>1017</v>
      </c>
      <c r="C785" s="14" t="s">
        <v>1018</v>
      </c>
      <c r="D785" s="20" t="s">
        <v>86</v>
      </c>
      <c r="E785" s="31">
        <v>475</v>
      </c>
      <c r="F785" s="2"/>
      <c r="G785" s="2"/>
      <c r="H785" s="2"/>
      <c r="I785" s="2"/>
      <c r="J785" s="2"/>
      <c r="K785" s="2"/>
      <c r="L785" s="2"/>
      <c r="M785" s="2"/>
      <c r="N785" s="20">
        <v>1</v>
      </c>
      <c r="O785" s="31">
        <f>N785*E785</f>
        <v>475</v>
      </c>
    </row>
    <row r="786" spans="1:15">
      <c r="A786" s="20">
        <v>51</v>
      </c>
      <c r="B786" s="20" t="s">
        <v>1019</v>
      </c>
      <c r="C786" s="14" t="s">
        <v>1020</v>
      </c>
      <c r="D786" s="20" t="s">
        <v>86</v>
      </c>
      <c r="E786" s="31">
        <v>47.5</v>
      </c>
      <c r="F786" s="2"/>
      <c r="G786" s="2"/>
      <c r="H786" s="2"/>
      <c r="I786" s="2"/>
      <c r="J786" s="2"/>
      <c r="K786" s="2"/>
      <c r="L786" s="2"/>
      <c r="M786" s="2"/>
      <c r="N786" s="20">
        <v>1</v>
      </c>
      <c r="O786" s="31">
        <f>N786*E786</f>
        <v>47.5</v>
      </c>
    </row>
    <row r="787" spans="1:15" ht="25.5">
      <c r="A787" s="20">
        <v>52</v>
      </c>
      <c r="B787" s="20" t="s">
        <v>957</v>
      </c>
      <c r="C787" s="14" t="s">
        <v>1021</v>
      </c>
      <c r="D787" s="20" t="s">
        <v>86</v>
      </c>
      <c r="E787" s="31">
        <v>47.5</v>
      </c>
      <c r="F787" s="2"/>
      <c r="G787" s="2"/>
      <c r="H787" s="2"/>
      <c r="I787" s="2"/>
      <c r="J787" s="2"/>
      <c r="K787" s="2"/>
      <c r="L787" s="2"/>
      <c r="M787" s="2"/>
      <c r="N787" s="20">
        <v>1</v>
      </c>
      <c r="O787" s="31">
        <f>N787*E787</f>
        <v>47.5</v>
      </c>
    </row>
    <row r="788" spans="1:15" ht="25.5">
      <c r="A788" s="20">
        <v>53</v>
      </c>
      <c r="B788" s="20" t="s">
        <v>957</v>
      </c>
      <c r="C788" s="14" t="s">
        <v>1022</v>
      </c>
      <c r="D788" s="20" t="s">
        <v>86</v>
      </c>
      <c r="E788" s="31">
        <v>3800</v>
      </c>
      <c r="F788" s="2"/>
      <c r="G788" s="2"/>
      <c r="H788" s="2"/>
      <c r="I788" s="2"/>
      <c r="J788" s="2"/>
      <c r="K788" s="2"/>
      <c r="L788" s="2"/>
      <c r="M788" s="2"/>
      <c r="N788" s="20">
        <v>1</v>
      </c>
      <c r="O788" s="31">
        <f>N788*E788</f>
        <v>3800</v>
      </c>
    </row>
    <row r="789" spans="1:15">
      <c r="A789" s="20">
        <v>54</v>
      </c>
      <c r="B789" s="20" t="s">
        <v>957</v>
      </c>
      <c r="C789" s="14" t="s">
        <v>1023</v>
      </c>
      <c r="D789" s="20" t="s">
        <v>86</v>
      </c>
      <c r="E789" s="31">
        <v>475</v>
      </c>
      <c r="F789" s="20">
        <v>1</v>
      </c>
      <c r="G789" s="31">
        <f>F789*E789</f>
        <v>475</v>
      </c>
      <c r="H789" s="2"/>
      <c r="I789" s="2"/>
      <c r="J789" s="2"/>
      <c r="K789" s="2"/>
      <c r="L789" s="2"/>
      <c r="M789" s="2"/>
      <c r="N789" s="2"/>
      <c r="O789" s="2"/>
    </row>
    <row r="790" spans="1:15" ht="25.5">
      <c r="A790" s="20">
        <v>55</v>
      </c>
      <c r="B790" s="20" t="s">
        <v>957</v>
      </c>
      <c r="C790" s="14" t="s">
        <v>1024</v>
      </c>
      <c r="D790" s="20" t="s">
        <v>86</v>
      </c>
      <c r="E790" s="31">
        <v>285</v>
      </c>
      <c r="F790" s="2"/>
      <c r="G790" s="2"/>
      <c r="H790" s="2"/>
      <c r="I790" s="2"/>
      <c r="J790" s="2"/>
      <c r="K790" s="2"/>
      <c r="L790" s="2"/>
      <c r="M790" s="2"/>
      <c r="N790" s="20">
        <v>1</v>
      </c>
      <c r="O790" s="31">
        <f>N790*E790</f>
        <v>285</v>
      </c>
    </row>
    <row r="791" spans="1:15">
      <c r="A791" s="20">
        <v>56</v>
      </c>
      <c r="B791" s="20" t="s">
        <v>1025</v>
      </c>
      <c r="C791" s="2" t="s">
        <v>1026</v>
      </c>
      <c r="D791" s="20" t="s">
        <v>86</v>
      </c>
      <c r="E791" s="31">
        <v>9.5</v>
      </c>
      <c r="F791" s="20">
        <v>13</v>
      </c>
      <c r="G791" s="31">
        <f>F791*E791</f>
        <v>123.5</v>
      </c>
      <c r="H791" s="2"/>
      <c r="I791" s="2"/>
      <c r="J791" s="2"/>
      <c r="K791" s="2"/>
      <c r="L791" s="2"/>
      <c r="M791" s="2"/>
      <c r="N791" s="2"/>
      <c r="O791" s="2"/>
    </row>
    <row r="792" spans="1:15">
      <c r="A792" s="20">
        <v>57</v>
      </c>
      <c r="B792" s="20" t="s">
        <v>957</v>
      </c>
      <c r="C792" s="22" t="s">
        <v>1027</v>
      </c>
      <c r="D792" s="20" t="s">
        <v>86</v>
      </c>
      <c r="E792" s="31">
        <v>950</v>
      </c>
      <c r="F792" s="20">
        <v>1</v>
      </c>
      <c r="G792" s="31">
        <f>F792*E792</f>
        <v>950</v>
      </c>
      <c r="H792" s="2"/>
      <c r="I792" s="2"/>
      <c r="J792" s="2"/>
      <c r="K792" s="2"/>
      <c r="L792" s="2"/>
      <c r="M792" s="2"/>
      <c r="N792" s="2"/>
      <c r="O792" s="2"/>
    </row>
    <row r="793" spans="1:15">
      <c r="A793" s="20">
        <v>58</v>
      </c>
      <c r="B793" s="20" t="s">
        <v>957</v>
      </c>
      <c r="C793" s="2" t="s">
        <v>1028</v>
      </c>
      <c r="D793" s="20" t="s">
        <v>86</v>
      </c>
      <c r="E793" s="31">
        <v>4275</v>
      </c>
      <c r="F793" s="20">
        <v>1</v>
      </c>
      <c r="G793" s="31">
        <f>F793*E793</f>
        <v>4275</v>
      </c>
      <c r="H793" s="2"/>
      <c r="I793" s="2"/>
      <c r="J793" s="2"/>
      <c r="K793" s="2"/>
      <c r="L793" s="2"/>
      <c r="M793" s="2"/>
      <c r="N793" s="2"/>
      <c r="O793" s="2"/>
    </row>
    <row r="794" spans="1:15">
      <c r="A794" s="20">
        <v>59</v>
      </c>
      <c r="B794" s="20" t="s">
        <v>957</v>
      </c>
      <c r="C794" s="2" t="s">
        <v>1029</v>
      </c>
      <c r="D794" s="20" t="s">
        <v>86</v>
      </c>
      <c r="E794" s="31">
        <v>47.5</v>
      </c>
      <c r="F794" s="2"/>
      <c r="G794" s="2"/>
      <c r="H794" s="2"/>
      <c r="I794" s="2"/>
      <c r="J794" s="2"/>
      <c r="K794" s="2"/>
      <c r="L794" s="2"/>
      <c r="M794" s="2"/>
      <c r="N794" s="20">
        <v>1</v>
      </c>
      <c r="O794" s="31">
        <f>N794*E794</f>
        <v>47.5</v>
      </c>
    </row>
    <row r="795" spans="1:15" ht="25.5">
      <c r="A795" s="20">
        <v>60</v>
      </c>
      <c r="B795" s="20" t="s">
        <v>957</v>
      </c>
      <c r="C795" s="32" t="s">
        <v>1030</v>
      </c>
      <c r="D795" s="20" t="s">
        <v>86</v>
      </c>
      <c r="E795" s="31">
        <v>6056.25</v>
      </c>
      <c r="F795" s="20">
        <v>1</v>
      </c>
      <c r="G795" s="31">
        <f>F795*E795</f>
        <v>6056.25</v>
      </c>
      <c r="H795" s="2"/>
      <c r="I795" s="2"/>
      <c r="J795" s="2"/>
      <c r="K795" s="2"/>
      <c r="L795" s="2"/>
      <c r="M795" s="2"/>
      <c r="N795" s="2"/>
      <c r="O795" s="2"/>
    </row>
    <row r="796" spans="1:15">
      <c r="A796" s="20">
        <v>61</v>
      </c>
      <c r="B796" s="20" t="s">
        <v>957</v>
      </c>
      <c r="C796" s="14" t="s">
        <v>1031</v>
      </c>
      <c r="D796" s="20" t="s">
        <v>86</v>
      </c>
      <c r="E796" s="31">
        <v>8500</v>
      </c>
      <c r="F796" s="20">
        <v>1</v>
      </c>
      <c r="G796" s="31">
        <f t="shared" ref="G796:G808" si="67">F796*E796</f>
        <v>8500</v>
      </c>
      <c r="H796" s="2"/>
      <c r="I796" s="2"/>
      <c r="J796" s="2"/>
      <c r="K796" s="2"/>
      <c r="L796" s="2"/>
      <c r="M796" s="2"/>
      <c r="N796" s="20">
        <v>1</v>
      </c>
      <c r="O796" s="209">
        <v>25</v>
      </c>
    </row>
    <row r="797" spans="1:15">
      <c r="A797" s="20">
        <v>62</v>
      </c>
      <c r="B797" s="20" t="s">
        <v>957</v>
      </c>
      <c r="C797" s="33" t="s">
        <v>1032</v>
      </c>
      <c r="D797" s="20" t="s">
        <v>86</v>
      </c>
      <c r="E797" s="31">
        <v>4215.1499999999996</v>
      </c>
      <c r="F797" s="20">
        <v>2</v>
      </c>
      <c r="G797" s="31">
        <f t="shared" si="67"/>
        <v>8430.2999999999993</v>
      </c>
      <c r="H797" s="2"/>
      <c r="I797" s="2"/>
      <c r="J797" s="2"/>
      <c r="K797" s="2"/>
      <c r="L797" s="2"/>
      <c r="M797" s="2"/>
      <c r="N797" s="2"/>
      <c r="O797" s="2"/>
    </row>
    <row r="798" spans="1:15">
      <c r="A798" s="20">
        <v>63</v>
      </c>
      <c r="B798" s="20" t="s">
        <v>957</v>
      </c>
      <c r="C798" s="34" t="s">
        <v>1033</v>
      </c>
      <c r="D798" s="20" t="s">
        <v>86</v>
      </c>
      <c r="E798" s="31">
        <v>1759.4</v>
      </c>
      <c r="F798" s="20">
        <v>2</v>
      </c>
      <c r="G798" s="31">
        <f t="shared" si="67"/>
        <v>3518.8</v>
      </c>
      <c r="H798" s="2"/>
      <c r="I798" s="2"/>
      <c r="J798" s="2"/>
      <c r="K798" s="2"/>
      <c r="L798" s="2"/>
      <c r="M798" s="2"/>
      <c r="N798" s="2"/>
      <c r="O798" s="2"/>
    </row>
    <row r="799" spans="1:15">
      <c r="A799" s="20">
        <v>64</v>
      </c>
      <c r="B799" s="20" t="s">
        <v>957</v>
      </c>
      <c r="C799" s="22" t="s">
        <v>1034</v>
      </c>
      <c r="D799" s="20" t="s">
        <v>86</v>
      </c>
      <c r="E799" s="31">
        <v>19034.2</v>
      </c>
      <c r="F799" s="20">
        <v>1</v>
      </c>
      <c r="G799" s="31">
        <f t="shared" si="67"/>
        <v>19034.2</v>
      </c>
      <c r="H799" s="2"/>
      <c r="I799" s="2"/>
      <c r="J799" s="2"/>
      <c r="K799" s="2"/>
      <c r="L799" s="2"/>
      <c r="M799" s="2"/>
      <c r="N799" s="2"/>
      <c r="O799" s="2"/>
    </row>
    <row r="800" spans="1:15">
      <c r="A800" s="20">
        <v>65</v>
      </c>
      <c r="B800" s="20" t="s">
        <v>957</v>
      </c>
      <c r="C800" s="22" t="s">
        <v>1035</v>
      </c>
      <c r="D800" s="20" t="s">
        <v>86</v>
      </c>
      <c r="E800" s="31">
        <v>44088</v>
      </c>
      <c r="F800" s="20">
        <v>2</v>
      </c>
      <c r="G800" s="31">
        <f t="shared" si="67"/>
        <v>88176</v>
      </c>
      <c r="H800" s="2"/>
      <c r="I800" s="2"/>
      <c r="J800" s="2"/>
      <c r="K800" s="2"/>
      <c r="L800" s="2"/>
      <c r="M800" s="2"/>
      <c r="N800" s="2"/>
      <c r="O800" s="2"/>
    </row>
    <row r="801" spans="1:15">
      <c r="A801" s="20">
        <v>66</v>
      </c>
      <c r="B801" s="20" t="s">
        <v>1036</v>
      </c>
      <c r="C801" s="22" t="s">
        <v>1037</v>
      </c>
      <c r="D801" s="20" t="s">
        <v>86</v>
      </c>
      <c r="E801" s="31">
        <v>51242.52</v>
      </c>
      <c r="F801" s="20">
        <v>2</v>
      </c>
      <c r="G801" s="31">
        <f t="shared" si="67"/>
        <v>102485.04</v>
      </c>
      <c r="H801" s="2"/>
      <c r="I801" s="2"/>
      <c r="J801" s="2"/>
      <c r="K801" s="2"/>
      <c r="L801" s="2"/>
      <c r="M801" s="2"/>
      <c r="N801" s="2"/>
      <c r="O801" s="2"/>
    </row>
    <row r="802" spans="1:15">
      <c r="A802" s="20">
        <v>67</v>
      </c>
      <c r="B802" s="20" t="s">
        <v>957</v>
      </c>
      <c r="C802" s="22" t="s">
        <v>1038</v>
      </c>
      <c r="D802" s="20" t="s">
        <v>86</v>
      </c>
      <c r="E802" s="31">
        <v>13407.35</v>
      </c>
      <c r="F802" s="20">
        <v>1</v>
      </c>
      <c r="G802" s="31">
        <f t="shared" si="67"/>
        <v>13407.35</v>
      </c>
      <c r="H802" s="2"/>
      <c r="I802" s="2"/>
      <c r="J802" s="2"/>
      <c r="K802" s="2"/>
      <c r="L802" s="2"/>
      <c r="M802" s="2"/>
      <c r="N802" s="2"/>
      <c r="O802" s="2"/>
    </row>
    <row r="803" spans="1:15">
      <c r="A803" s="20">
        <v>68</v>
      </c>
      <c r="B803" s="20" t="s">
        <v>957</v>
      </c>
      <c r="C803" s="33" t="s">
        <v>1039</v>
      </c>
      <c r="D803" s="20" t="s">
        <v>86</v>
      </c>
      <c r="E803" s="31">
        <v>8945.58</v>
      </c>
      <c r="F803" s="20">
        <v>1</v>
      </c>
      <c r="G803" s="31">
        <f t="shared" si="67"/>
        <v>8945.58</v>
      </c>
      <c r="H803" s="2"/>
      <c r="I803" s="2"/>
      <c r="J803" s="2"/>
      <c r="K803" s="2"/>
      <c r="L803" s="2"/>
      <c r="M803" s="2"/>
      <c r="N803" s="2"/>
      <c r="O803" s="2"/>
    </row>
    <row r="804" spans="1:15">
      <c r="A804" s="20">
        <v>69</v>
      </c>
      <c r="B804" s="20" t="s">
        <v>957</v>
      </c>
      <c r="C804" s="33" t="s">
        <v>1040</v>
      </c>
      <c r="D804" s="20" t="s">
        <v>86</v>
      </c>
      <c r="E804" s="31">
        <v>5271.5</v>
      </c>
      <c r="F804" s="20">
        <v>1</v>
      </c>
      <c r="G804" s="31">
        <f t="shared" si="67"/>
        <v>5271.5</v>
      </c>
      <c r="H804" s="2"/>
      <c r="I804" s="2"/>
      <c r="J804" s="2"/>
      <c r="K804" s="2"/>
      <c r="L804" s="2"/>
      <c r="M804" s="2"/>
      <c r="N804" s="2"/>
      <c r="O804" s="2"/>
    </row>
    <row r="805" spans="1:15">
      <c r="A805" s="20">
        <v>70</v>
      </c>
      <c r="B805" s="20" t="s">
        <v>1041</v>
      </c>
      <c r="C805" s="35" t="s">
        <v>1042</v>
      </c>
      <c r="D805" s="20" t="s">
        <v>86</v>
      </c>
      <c r="E805" s="31">
        <v>3993.56</v>
      </c>
      <c r="F805" s="20">
        <v>1</v>
      </c>
      <c r="G805" s="31">
        <f t="shared" si="67"/>
        <v>3993.56</v>
      </c>
      <c r="H805" s="2"/>
      <c r="I805" s="2"/>
      <c r="J805" s="2"/>
      <c r="K805" s="2"/>
      <c r="L805" s="2"/>
      <c r="M805" s="2"/>
      <c r="N805" s="2"/>
      <c r="O805" s="2"/>
    </row>
    <row r="806" spans="1:15">
      <c r="A806" s="20">
        <v>71</v>
      </c>
      <c r="B806" s="20" t="s">
        <v>994</v>
      </c>
      <c r="C806" s="33" t="s">
        <v>1043</v>
      </c>
      <c r="D806" s="20" t="s">
        <v>86</v>
      </c>
      <c r="E806" s="31">
        <v>1512.59</v>
      </c>
      <c r="F806" s="20">
        <v>1</v>
      </c>
      <c r="G806" s="31">
        <f t="shared" si="67"/>
        <v>1512.59</v>
      </c>
      <c r="H806" s="2"/>
      <c r="I806" s="2"/>
      <c r="J806" s="2"/>
      <c r="K806" s="2"/>
      <c r="L806" s="2"/>
      <c r="M806" s="2"/>
      <c r="N806" s="2"/>
      <c r="O806" s="2"/>
    </row>
    <row r="807" spans="1:15">
      <c r="A807" s="20">
        <v>72</v>
      </c>
      <c r="B807" s="20" t="s">
        <v>1044</v>
      </c>
      <c r="C807" s="33" t="s">
        <v>1045</v>
      </c>
      <c r="D807" s="20" t="s">
        <v>86</v>
      </c>
      <c r="E807" s="31">
        <v>8496.1299999999992</v>
      </c>
      <c r="F807" s="20">
        <v>1</v>
      </c>
      <c r="G807" s="31">
        <f t="shared" si="67"/>
        <v>8496.1299999999992</v>
      </c>
      <c r="H807" s="2"/>
      <c r="I807" s="2"/>
      <c r="J807" s="2"/>
      <c r="K807" s="2"/>
      <c r="L807" s="2"/>
      <c r="M807" s="2"/>
      <c r="N807" s="2"/>
      <c r="O807" s="2"/>
    </row>
    <row r="808" spans="1:15">
      <c r="A808" s="20">
        <v>73</v>
      </c>
      <c r="B808" s="20" t="s">
        <v>1046</v>
      </c>
      <c r="C808" s="33" t="s">
        <v>1032</v>
      </c>
      <c r="D808" s="20" t="s">
        <v>86</v>
      </c>
      <c r="E808" s="31">
        <v>4708.2</v>
      </c>
      <c r="F808" s="20">
        <v>2</v>
      </c>
      <c r="G808" s="31">
        <f t="shared" si="67"/>
        <v>9416.4</v>
      </c>
      <c r="H808" s="2"/>
      <c r="I808" s="2"/>
      <c r="J808" s="2"/>
      <c r="K808" s="2"/>
      <c r="L808" s="2"/>
      <c r="M808" s="2"/>
      <c r="N808" s="2"/>
      <c r="O808" s="2"/>
    </row>
    <row r="809" spans="1:15">
      <c r="A809" s="20">
        <v>74</v>
      </c>
      <c r="B809" s="20" t="s">
        <v>957</v>
      </c>
      <c r="C809" s="21" t="s">
        <v>1047</v>
      </c>
      <c r="D809" s="20" t="s">
        <v>86</v>
      </c>
      <c r="E809" s="31">
        <v>9.5</v>
      </c>
      <c r="F809" s="2"/>
      <c r="G809" s="2"/>
      <c r="H809" s="2"/>
      <c r="I809" s="2"/>
      <c r="J809" s="2"/>
      <c r="K809" s="2"/>
      <c r="L809" s="2"/>
      <c r="M809" s="2"/>
      <c r="N809" s="20">
        <v>4</v>
      </c>
      <c r="O809" s="31">
        <f>N809*E809</f>
        <v>38</v>
      </c>
    </row>
    <row r="810" spans="1:15">
      <c r="A810" s="20">
        <v>75</v>
      </c>
      <c r="B810" s="20" t="s">
        <v>957</v>
      </c>
      <c r="C810" s="21" t="s">
        <v>1048</v>
      </c>
      <c r="D810" s="20" t="s">
        <v>86</v>
      </c>
      <c r="E810" s="31">
        <v>2.85</v>
      </c>
      <c r="F810" s="2"/>
      <c r="G810" s="2"/>
      <c r="H810" s="2"/>
      <c r="I810" s="2"/>
      <c r="J810" s="2"/>
      <c r="K810" s="2"/>
      <c r="L810" s="2"/>
      <c r="M810" s="2"/>
      <c r="N810" s="20">
        <v>4</v>
      </c>
      <c r="O810" s="31">
        <f>N810*E810</f>
        <v>11.4</v>
      </c>
    </row>
    <row r="811" spans="1:15">
      <c r="A811" s="20">
        <v>76</v>
      </c>
      <c r="B811" s="20" t="s">
        <v>957</v>
      </c>
      <c r="C811" s="21" t="s">
        <v>1049</v>
      </c>
      <c r="D811" s="20" t="s">
        <v>1050</v>
      </c>
      <c r="E811" s="31">
        <v>7.6</v>
      </c>
      <c r="F811" s="2"/>
      <c r="G811" s="2"/>
      <c r="H811" s="2"/>
      <c r="I811" s="2"/>
      <c r="J811" s="20">
        <v>40</v>
      </c>
      <c r="K811" s="31">
        <f>J811*E811</f>
        <v>304</v>
      </c>
      <c r="L811" s="2"/>
      <c r="M811" s="2"/>
      <c r="N811" s="2"/>
      <c r="O811" s="2"/>
    </row>
    <row r="812" spans="1:15">
      <c r="A812" s="20">
        <v>77</v>
      </c>
      <c r="B812" s="20" t="s">
        <v>957</v>
      </c>
      <c r="C812" s="21" t="s">
        <v>1051</v>
      </c>
      <c r="D812" s="20" t="s">
        <v>86</v>
      </c>
      <c r="E812" s="31">
        <v>28.5</v>
      </c>
      <c r="F812" s="2"/>
      <c r="G812" s="2"/>
      <c r="H812" s="2"/>
      <c r="I812" s="2"/>
      <c r="J812" s="2"/>
      <c r="K812" s="2"/>
      <c r="L812" s="2"/>
      <c r="M812" s="2"/>
      <c r="N812" s="20">
        <v>27</v>
      </c>
      <c r="O812" s="31">
        <f>N812*E812</f>
        <v>769.5</v>
      </c>
    </row>
    <row r="813" spans="1:15" ht="25.5">
      <c r="A813" s="20">
        <v>78</v>
      </c>
      <c r="B813" s="20" t="s">
        <v>957</v>
      </c>
      <c r="C813" s="32" t="s">
        <v>1052</v>
      </c>
      <c r="D813" s="20" t="s">
        <v>86</v>
      </c>
      <c r="E813" s="31">
        <v>570</v>
      </c>
      <c r="F813" s="2"/>
      <c r="G813" s="2"/>
      <c r="H813" s="2"/>
      <c r="I813" s="2"/>
      <c r="J813" s="2"/>
      <c r="K813" s="2"/>
      <c r="L813" s="2"/>
      <c r="M813" s="2"/>
      <c r="N813" s="20">
        <v>1</v>
      </c>
      <c r="O813" s="31">
        <f>N813*E813</f>
        <v>570</v>
      </c>
    </row>
    <row r="814" spans="1:15">
      <c r="A814" s="20">
        <v>79</v>
      </c>
      <c r="B814" s="20" t="s">
        <v>1053</v>
      </c>
      <c r="C814" s="21" t="s">
        <v>1054</v>
      </c>
      <c r="D814" s="20" t="s">
        <v>86</v>
      </c>
      <c r="E814" s="31">
        <v>71.25</v>
      </c>
      <c r="F814" s="20">
        <v>1</v>
      </c>
      <c r="G814" s="31">
        <f>F814*E814</f>
        <v>71.25</v>
      </c>
      <c r="H814" s="2"/>
      <c r="I814" s="2"/>
      <c r="J814" s="2"/>
      <c r="K814" s="2"/>
      <c r="L814" s="2"/>
      <c r="M814" s="2"/>
      <c r="N814" s="20">
        <v>1</v>
      </c>
      <c r="O814" s="31">
        <f>N814*E814</f>
        <v>71.25</v>
      </c>
    </row>
    <row r="815" spans="1:15">
      <c r="A815" s="20">
        <v>80</v>
      </c>
      <c r="B815" s="20" t="s">
        <v>957</v>
      </c>
      <c r="C815" s="210" t="s">
        <v>1055</v>
      </c>
      <c r="D815" s="20" t="s">
        <v>86</v>
      </c>
      <c r="E815" s="31">
        <v>28.5</v>
      </c>
      <c r="F815" s="20"/>
      <c r="G815" s="31"/>
      <c r="H815" s="2"/>
      <c r="I815" s="2"/>
      <c r="J815" s="2"/>
      <c r="K815" s="2"/>
      <c r="L815" s="2"/>
      <c r="M815" s="2"/>
      <c r="N815" s="20">
        <v>7</v>
      </c>
      <c r="O815" s="31">
        <f>N815*E815</f>
        <v>199.5</v>
      </c>
    </row>
    <row r="816" spans="1:15">
      <c r="A816" s="20">
        <v>81</v>
      </c>
      <c r="B816" s="20" t="s">
        <v>1056</v>
      </c>
      <c r="C816" s="210" t="s">
        <v>1057</v>
      </c>
      <c r="D816" s="20" t="s">
        <v>86</v>
      </c>
      <c r="E816" s="31">
        <v>950</v>
      </c>
      <c r="F816" s="20">
        <v>1</v>
      </c>
      <c r="G816" s="31">
        <f>F816*E816</f>
        <v>950</v>
      </c>
      <c r="H816" s="2"/>
      <c r="I816" s="2"/>
      <c r="J816" s="2"/>
      <c r="K816" s="2"/>
      <c r="L816" s="2"/>
      <c r="M816" s="2"/>
      <c r="N816" s="2"/>
      <c r="O816" s="2"/>
    </row>
    <row r="817" spans="1:16">
      <c r="A817" s="20">
        <v>82</v>
      </c>
      <c r="B817" s="20" t="s">
        <v>957</v>
      </c>
      <c r="C817" s="32" t="s">
        <v>1058</v>
      </c>
      <c r="D817" s="20" t="s">
        <v>1059</v>
      </c>
      <c r="E817" s="31">
        <v>19.329999999999998</v>
      </c>
      <c r="F817" s="2"/>
      <c r="G817" s="2"/>
      <c r="H817" s="2"/>
      <c r="I817" s="2"/>
      <c r="J817" s="2"/>
      <c r="K817" s="2"/>
      <c r="L817" s="2"/>
      <c r="M817" s="2"/>
      <c r="N817" s="20">
        <v>17.3</v>
      </c>
      <c r="O817" s="31">
        <f>N817*E817</f>
        <v>334.40899999999999</v>
      </c>
    </row>
    <row r="818" spans="1:16" ht="38.25">
      <c r="A818" s="20">
        <v>83</v>
      </c>
      <c r="B818" s="20" t="s">
        <v>957</v>
      </c>
      <c r="C818" s="211" t="s">
        <v>1060</v>
      </c>
      <c r="D818" s="20" t="s">
        <v>86</v>
      </c>
      <c r="E818" s="31">
        <v>7600</v>
      </c>
      <c r="F818" s="20">
        <v>1</v>
      </c>
      <c r="G818" s="31">
        <f>F818*E818</f>
        <v>7600</v>
      </c>
      <c r="H818" s="2"/>
      <c r="I818" s="2"/>
      <c r="J818" s="2"/>
      <c r="K818" s="2"/>
      <c r="L818" s="2"/>
      <c r="M818" s="2"/>
      <c r="N818" s="2"/>
      <c r="O818" s="2"/>
    </row>
    <row r="819" spans="1:16">
      <c r="A819" s="212"/>
      <c r="B819" s="212"/>
      <c r="C819" s="212"/>
      <c r="D819" s="212"/>
      <c r="E819" s="212"/>
      <c r="F819" s="212"/>
      <c r="G819" s="212"/>
      <c r="H819" s="212"/>
      <c r="I819" s="212"/>
      <c r="J819" s="212"/>
      <c r="K819" s="212"/>
      <c r="L819" s="212"/>
      <c r="M819" s="212"/>
      <c r="N819" s="212"/>
      <c r="O819" s="212"/>
    </row>
    <row r="820" spans="1:16">
      <c r="A820" s="299" t="s">
        <v>3224</v>
      </c>
      <c r="B820" s="299"/>
      <c r="C820" s="299"/>
      <c r="D820" s="299"/>
      <c r="E820" s="299"/>
      <c r="F820" s="299"/>
      <c r="G820" s="299"/>
      <c r="H820" s="299"/>
      <c r="I820" s="299"/>
      <c r="J820" s="299"/>
      <c r="K820" s="299"/>
      <c r="L820" s="299"/>
      <c r="M820" s="299"/>
      <c r="N820" s="299"/>
      <c r="O820" s="129"/>
      <c r="P820" s="96"/>
    </row>
    <row r="821" spans="1:16">
      <c r="A821" s="129" t="s">
        <v>265</v>
      </c>
      <c r="B821" s="129"/>
      <c r="C821" s="129" t="s">
        <v>266</v>
      </c>
      <c r="D821" s="129"/>
      <c r="E821" s="129"/>
      <c r="F821" s="129"/>
      <c r="G821" s="129"/>
      <c r="H821" s="129"/>
      <c r="I821" s="129"/>
      <c r="J821" s="129"/>
      <c r="K821" s="129"/>
      <c r="L821" s="129"/>
      <c r="M821" s="129"/>
      <c r="N821" s="129"/>
      <c r="O821" s="129"/>
      <c r="P821" s="96"/>
    </row>
    <row r="822" spans="1:16">
      <c r="A822" s="129" t="s">
        <v>267</v>
      </c>
      <c r="B822" s="129"/>
      <c r="C822" s="129" t="s">
        <v>268</v>
      </c>
      <c r="D822" s="129"/>
      <c r="E822" s="129"/>
      <c r="F822" s="129"/>
      <c r="G822" s="129"/>
      <c r="H822" s="129"/>
      <c r="I822" s="129"/>
      <c r="J822" s="129"/>
      <c r="K822" s="129"/>
      <c r="L822" s="129"/>
      <c r="M822" s="129"/>
      <c r="N822" s="129"/>
      <c r="O822" s="129"/>
      <c r="P822" s="96"/>
    </row>
    <row r="823" spans="1:16">
      <c r="A823" s="300" t="s">
        <v>1061</v>
      </c>
      <c r="B823" s="300"/>
      <c r="C823" s="300"/>
      <c r="D823" s="300"/>
      <c r="E823" s="300"/>
      <c r="F823" s="47"/>
      <c r="G823" s="47"/>
      <c r="H823" s="47"/>
      <c r="I823" s="47"/>
      <c r="J823" s="47"/>
      <c r="K823" s="47"/>
      <c r="L823" s="47"/>
      <c r="M823" s="47"/>
      <c r="N823" s="47"/>
      <c r="O823" s="47"/>
      <c r="P823" s="96"/>
    </row>
    <row r="824" spans="1:16">
      <c r="A824" s="300" t="s">
        <v>1062</v>
      </c>
      <c r="B824" s="300"/>
      <c r="C824" s="300"/>
      <c r="D824" s="300"/>
      <c r="E824" s="300"/>
      <c r="F824" s="129"/>
      <c r="G824" s="129"/>
      <c r="H824" s="129"/>
      <c r="I824" s="129"/>
      <c r="J824" s="129"/>
      <c r="K824" s="129"/>
      <c r="L824" s="129"/>
      <c r="M824" s="129"/>
      <c r="N824" s="129"/>
      <c r="O824" s="129"/>
      <c r="P824" s="96"/>
    </row>
    <row r="825" spans="1:16">
      <c r="A825" s="299" t="s">
        <v>1063</v>
      </c>
      <c r="B825" s="299"/>
      <c r="C825" s="299"/>
      <c r="D825" s="299"/>
      <c r="E825" s="299"/>
      <c r="F825" s="299"/>
      <c r="G825" s="299"/>
      <c r="H825" s="299"/>
      <c r="I825" s="299"/>
      <c r="J825" s="299"/>
      <c r="K825" s="299"/>
      <c r="L825" s="299"/>
      <c r="M825" s="299"/>
      <c r="N825" s="299"/>
      <c r="O825" s="129"/>
      <c r="P825" s="96"/>
    </row>
    <row r="826" spans="1:16">
      <c r="A826" s="301" t="s">
        <v>115</v>
      </c>
      <c r="B826" s="301" t="s">
        <v>273</v>
      </c>
      <c r="C826" s="211" t="s">
        <v>1064</v>
      </c>
      <c r="D826" s="303" t="s">
        <v>13</v>
      </c>
      <c r="E826" s="303" t="s">
        <v>1065</v>
      </c>
      <c r="F826" s="304" t="s">
        <v>276</v>
      </c>
      <c r="G826" s="305"/>
      <c r="H826" s="304" t="s">
        <v>277</v>
      </c>
      <c r="I826" s="305"/>
      <c r="J826" s="34" t="s">
        <v>278</v>
      </c>
      <c r="K826" s="34"/>
      <c r="L826" s="306" t="s">
        <v>18</v>
      </c>
      <c r="M826" s="307"/>
      <c r="N826" s="308" t="s">
        <v>238</v>
      </c>
      <c r="O826" s="309"/>
      <c r="P826" s="297" t="s">
        <v>1066</v>
      </c>
    </row>
    <row r="827" spans="1:16" ht="38.25">
      <c r="A827" s="302"/>
      <c r="B827" s="302"/>
      <c r="C827" s="130" t="s">
        <v>1067</v>
      </c>
      <c r="D827" s="303"/>
      <c r="E827" s="303"/>
      <c r="F827" s="20" t="s">
        <v>21</v>
      </c>
      <c r="G827" s="130" t="s">
        <v>1068</v>
      </c>
      <c r="H827" s="20" t="s">
        <v>21</v>
      </c>
      <c r="I827" s="130" t="s">
        <v>1068</v>
      </c>
      <c r="J827" s="20" t="s">
        <v>21</v>
      </c>
      <c r="K827" s="130" t="s">
        <v>1068</v>
      </c>
      <c r="L827" s="20" t="s">
        <v>21</v>
      </c>
      <c r="M827" s="130" t="s">
        <v>1068</v>
      </c>
      <c r="N827" s="20" t="s">
        <v>21</v>
      </c>
      <c r="O827" s="130" t="s">
        <v>1068</v>
      </c>
      <c r="P827" s="298"/>
    </row>
    <row r="828" spans="1:16" ht="13.5" thickBot="1">
      <c r="A828" s="20">
        <v>1</v>
      </c>
      <c r="B828" s="20"/>
      <c r="C828" s="42" t="s">
        <v>1069</v>
      </c>
      <c r="D828" s="20" t="s">
        <v>128</v>
      </c>
      <c r="E828" s="213">
        <v>3</v>
      </c>
      <c r="F828" s="20"/>
      <c r="G828" s="56"/>
      <c r="H828" s="20"/>
      <c r="I828" s="20"/>
      <c r="J828" s="34"/>
      <c r="K828" s="34"/>
      <c r="L828" s="20">
        <v>40</v>
      </c>
      <c r="M828" s="31">
        <v>120</v>
      </c>
      <c r="N828" s="52"/>
      <c r="O828" s="31"/>
      <c r="P828" s="31">
        <v>120</v>
      </c>
    </row>
    <row r="829" spans="1:16" ht="13.5" thickBot="1">
      <c r="A829" s="20">
        <v>2</v>
      </c>
      <c r="B829" s="20"/>
      <c r="C829" s="21" t="s">
        <v>1070</v>
      </c>
      <c r="D829" s="20" t="s">
        <v>128</v>
      </c>
      <c r="E829" s="213">
        <v>54</v>
      </c>
      <c r="F829" s="20"/>
      <c r="G829" s="56"/>
      <c r="H829" s="20"/>
      <c r="I829" s="20"/>
      <c r="J829" s="34"/>
      <c r="K829" s="34"/>
      <c r="L829" s="20">
        <v>3</v>
      </c>
      <c r="M829" s="31">
        <v>162</v>
      </c>
      <c r="N829" s="52"/>
      <c r="O829" s="31"/>
      <c r="P829" s="31">
        <v>162</v>
      </c>
    </row>
    <row r="830" spans="1:16" ht="26.25" thickBot="1">
      <c r="A830" s="20">
        <v>3</v>
      </c>
      <c r="B830" s="20"/>
      <c r="C830" s="21" t="s">
        <v>1071</v>
      </c>
      <c r="D830" s="20" t="s">
        <v>128</v>
      </c>
      <c r="E830" s="213">
        <v>50</v>
      </c>
      <c r="F830" s="20"/>
      <c r="G830" s="56"/>
      <c r="H830" s="20"/>
      <c r="I830" s="20"/>
      <c r="J830" s="34"/>
      <c r="K830" s="34"/>
      <c r="L830" s="20">
        <v>1</v>
      </c>
      <c r="M830" s="31">
        <v>50</v>
      </c>
      <c r="N830" s="52"/>
      <c r="O830" s="31"/>
      <c r="P830" s="31">
        <v>50</v>
      </c>
    </row>
    <row r="831" spans="1:16" ht="26.25" thickBot="1">
      <c r="A831" s="20">
        <v>4</v>
      </c>
      <c r="B831" s="212"/>
      <c r="C831" s="21" t="s">
        <v>1072</v>
      </c>
      <c r="D831" s="20" t="s">
        <v>128</v>
      </c>
      <c r="E831" s="213">
        <v>50</v>
      </c>
      <c r="F831" s="20"/>
      <c r="G831" s="56"/>
      <c r="H831" s="20"/>
      <c r="I831" s="20"/>
      <c r="J831" s="34"/>
      <c r="K831" s="34"/>
      <c r="L831" s="20">
        <v>1</v>
      </c>
      <c r="M831" s="31">
        <v>50</v>
      </c>
      <c r="N831" s="52"/>
      <c r="O831" s="31"/>
      <c r="P831" s="31">
        <v>50</v>
      </c>
    </row>
    <row r="832" spans="1:16" ht="13.5" thickBot="1">
      <c r="A832" s="20">
        <v>5</v>
      </c>
      <c r="B832" s="20"/>
      <c r="C832" s="21" t="s">
        <v>1073</v>
      </c>
      <c r="D832" s="20" t="s">
        <v>128</v>
      </c>
      <c r="E832" s="213">
        <v>2000</v>
      </c>
      <c r="F832" s="20"/>
      <c r="G832" s="56"/>
      <c r="H832" s="20"/>
      <c r="I832" s="20"/>
      <c r="J832" s="34"/>
      <c r="K832" s="34"/>
      <c r="L832" s="20">
        <v>1</v>
      </c>
      <c r="M832" s="31">
        <v>2000</v>
      </c>
      <c r="N832" s="52"/>
      <c r="O832" s="31"/>
      <c r="P832" s="31">
        <v>2000</v>
      </c>
    </row>
    <row r="833" spans="1:16" ht="13.5" thickBot="1">
      <c r="A833" s="20">
        <v>6</v>
      </c>
      <c r="B833" s="20"/>
      <c r="C833" s="42" t="s">
        <v>1074</v>
      </c>
      <c r="D833" s="20" t="s">
        <v>1075</v>
      </c>
      <c r="E833" s="213">
        <v>20</v>
      </c>
      <c r="F833" s="20"/>
      <c r="G833" s="56"/>
      <c r="H833" s="20"/>
      <c r="I833" s="20"/>
      <c r="J833" s="34"/>
      <c r="K833" s="34"/>
      <c r="L833" s="20">
        <v>40</v>
      </c>
      <c r="M833" s="31">
        <v>800</v>
      </c>
      <c r="N833" s="52"/>
      <c r="O833" s="31"/>
      <c r="P833" s="31">
        <v>800</v>
      </c>
    </row>
    <row r="834" spans="1:16" ht="26.25" thickBot="1">
      <c r="A834" s="20">
        <v>7</v>
      </c>
      <c r="B834" s="20"/>
      <c r="C834" s="214" t="s">
        <v>1076</v>
      </c>
      <c r="D834" s="20" t="s">
        <v>1075</v>
      </c>
      <c r="E834" s="213">
        <v>10</v>
      </c>
      <c r="F834" s="20"/>
      <c r="G834" s="56"/>
      <c r="H834" s="20"/>
      <c r="I834" s="20"/>
      <c r="J834" s="34"/>
      <c r="K834" s="34"/>
      <c r="L834" s="20">
        <v>415</v>
      </c>
      <c r="M834" s="31">
        <v>4150</v>
      </c>
      <c r="N834" s="52"/>
      <c r="O834" s="31"/>
      <c r="P834" s="31">
        <v>4150</v>
      </c>
    </row>
    <row r="835" spans="1:16" ht="26.25" thickBot="1">
      <c r="A835" s="128">
        <v>8</v>
      </c>
      <c r="B835" s="128"/>
      <c r="C835" s="4" t="s">
        <v>1077</v>
      </c>
      <c r="D835" s="128" t="s">
        <v>1075</v>
      </c>
      <c r="E835" s="215">
        <v>5</v>
      </c>
      <c r="F835" s="128"/>
      <c r="G835" s="27"/>
      <c r="H835" s="128"/>
      <c r="I835" s="128"/>
      <c r="J835" s="17"/>
      <c r="K835" s="17"/>
      <c r="L835" s="128">
        <v>50</v>
      </c>
      <c r="M835" s="8">
        <v>250</v>
      </c>
      <c r="N835" s="13"/>
      <c r="O835" s="8"/>
      <c r="P835" s="8">
        <v>250</v>
      </c>
    </row>
    <row r="836" spans="1:16" ht="13.5" thickBot="1">
      <c r="A836" s="20">
        <v>9</v>
      </c>
      <c r="B836" s="20"/>
      <c r="C836" s="210" t="s">
        <v>1078</v>
      </c>
      <c r="D836" s="20" t="s">
        <v>132</v>
      </c>
      <c r="E836" s="213">
        <v>70</v>
      </c>
      <c r="F836" s="20"/>
      <c r="G836" s="56"/>
      <c r="H836" s="20"/>
      <c r="I836" s="20"/>
      <c r="J836" s="34"/>
      <c r="K836" s="34"/>
      <c r="L836" s="20">
        <v>7.6</v>
      </c>
      <c r="M836" s="31">
        <v>532</v>
      </c>
      <c r="N836" s="52"/>
      <c r="O836" s="31"/>
      <c r="P836" s="31">
        <v>532</v>
      </c>
    </row>
    <row r="837" spans="1:16" ht="13.5" thickBot="1">
      <c r="A837" s="20">
        <v>10</v>
      </c>
      <c r="B837" s="20"/>
      <c r="C837" s="210" t="s">
        <v>1079</v>
      </c>
      <c r="D837" s="20" t="s">
        <v>132</v>
      </c>
      <c r="E837" s="213">
        <v>8</v>
      </c>
      <c r="F837" s="20"/>
      <c r="G837" s="56"/>
      <c r="H837" s="20"/>
      <c r="I837" s="20"/>
      <c r="J837" s="34"/>
      <c r="K837" s="34"/>
      <c r="L837" s="20">
        <v>6.5</v>
      </c>
      <c r="M837" s="31">
        <v>52</v>
      </c>
      <c r="N837" s="52"/>
      <c r="O837" s="31"/>
      <c r="P837" s="31">
        <v>52</v>
      </c>
    </row>
    <row r="838" spans="1:16" ht="26.25" thickBot="1">
      <c r="A838" s="20">
        <v>11</v>
      </c>
      <c r="B838" s="216"/>
      <c r="C838" s="211" t="s">
        <v>1080</v>
      </c>
      <c r="D838" s="20" t="s">
        <v>1075</v>
      </c>
      <c r="E838" s="213">
        <v>10</v>
      </c>
      <c r="F838" s="20"/>
      <c r="G838" s="56"/>
      <c r="H838" s="86"/>
      <c r="I838" s="86"/>
      <c r="J838" s="217"/>
      <c r="K838" s="217"/>
      <c r="L838" s="20">
        <v>125</v>
      </c>
      <c r="M838" s="31">
        <v>1250</v>
      </c>
      <c r="N838" s="52"/>
      <c r="O838" s="31"/>
      <c r="P838" s="31">
        <v>1250</v>
      </c>
    </row>
    <row r="839" spans="1:16" ht="13.5" thickBot="1">
      <c r="A839" s="20">
        <v>12</v>
      </c>
      <c r="B839" s="20"/>
      <c r="C839" s="210" t="s">
        <v>1081</v>
      </c>
      <c r="D839" s="20" t="s">
        <v>128</v>
      </c>
      <c r="E839" s="213">
        <v>10</v>
      </c>
      <c r="F839" s="20"/>
      <c r="G839" s="56"/>
      <c r="H839" s="20"/>
      <c r="I839" s="20"/>
      <c r="J839" s="34"/>
      <c r="K839" s="34"/>
      <c r="L839" s="20">
        <v>11</v>
      </c>
      <c r="M839" s="31">
        <v>110</v>
      </c>
      <c r="N839" s="52"/>
      <c r="O839" s="31"/>
      <c r="P839" s="31">
        <v>110</v>
      </c>
    </row>
    <row r="840" spans="1:16" ht="13.5" thickBot="1">
      <c r="A840" s="20">
        <v>13</v>
      </c>
      <c r="B840" s="20"/>
      <c r="C840" s="210" t="s">
        <v>1082</v>
      </c>
      <c r="D840" s="20" t="s">
        <v>128</v>
      </c>
      <c r="E840" s="213">
        <v>1</v>
      </c>
      <c r="F840" s="20"/>
      <c r="G840" s="56"/>
      <c r="H840" s="20"/>
      <c r="I840" s="20"/>
      <c r="J840" s="20"/>
      <c r="K840" s="20"/>
      <c r="L840" s="20">
        <v>11</v>
      </c>
      <c r="M840" s="31">
        <v>11</v>
      </c>
      <c r="N840" s="52"/>
      <c r="O840" s="31"/>
      <c r="P840" s="31">
        <v>11</v>
      </c>
    </row>
    <row r="841" spans="1:16" ht="26.25" thickBot="1">
      <c r="A841" s="20">
        <v>14</v>
      </c>
      <c r="B841" s="20"/>
      <c r="C841" s="211" t="s">
        <v>1083</v>
      </c>
      <c r="D841" s="20" t="s">
        <v>128</v>
      </c>
      <c r="E841" s="213">
        <v>200</v>
      </c>
      <c r="F841" s="20"/>
      <c r="G841" s="56"/>
      <c r="H841" s="20"/>
      <c r="I841" s="20"/>
      <c r="J841" s="34"/>
      <c r="K841" s="34"/>
      <c r="L841" s="20">
        <v>2</v>
      </c>
      <c r="M841" s="31">
        <v>400</v>
      </c>
      <c r="N841" s="52"/>
      <c r="O841" s="31"/>
      <c r="P841" s="31">
        <v>400</v>
      </c>
    </row>
    <row r="842" spans="1:16" ht="13.5" thickBot="1">
      <c r="A842" s="20">
        <v>15</v>
      </c>
      <c r="B842" s="34"/>
      <c r="C842" s="210" t="s">
        <v>1084</v>
      </c>
      <c r="D842" s="20" t="s">
        <v>128</v>
      </c>
      <c r="E842" s="213">
        <v>50</v>
      </c>
      <c r="F842" s="20"/>
      <c r="G842" s="56"/>
      <c r="H842" s="20"/>
      <c r="I842" s="20"/>
      <c r="J842" s="34"/>
      <c r="K842" s="34"/>
      <c r="L842" s="20">
        <v>4</v>
      </c>
      <c r="M842" s="31">
        <v>200</v>
      </c>
      <c r="N842" s="52"/>
      <c r="O842" s="31"/>
      <c r="P842" s="31">
        <v>200</v>
      </c>
    </row>
    <row r="843" spans="1:16" ht="13.5" thickBot="1">
      <c r="A843" s="20">
        <v>16</v>
      </c>
      <c r="B843" s="212"/>
      <c r="C843" s="211" t="s">
        <v>1085</v>
      </c>
      <c r="D843" s="20" t="s">
        <v>128</v>
      </c>
      <c r="E843" s="213">
        <v>150</v>
      </c>
      <c r="F843" s="20"/>
      <c r="G843" s="56"/>
      <c r="H843" s="20"/>
      <c r="I843" s="20"/>
      <c r="J843" s="34"/>
      <c r="K843" s="34"/>
      <c r="L843" s="20">
        <v>2</v>
      </c>
      <c r="M843" s="31">
        <v>300</v>
      </c>
      <c r="N843" s="52"/>
      <c r="O843" s="31"/>
      <c r="P843" s="31">
        <v>300</v>
      </c>
    </row>
    <row r="844" spans="1:16" ht="13.5" thickBot="1">
      <c r="A844" s="20">
        <v>17</v>
      </c>
      <c r="B844" s="20"/>
      <c r="C844" s="211" t="s">
        <v>1086</v>
      </c>
      <c r="D844" s="20" t="s">
        <v>128</v>
      </c>
      <c r="E844" s="213">
        <v>200</v>
      </c>
      <c r="F844" s="20"/>
      <c r="G844" s="56"/>
      <c r="H844" s="20"/>
      <c r="I844" s="20"/>
      <c r="J844" s="34"/>
      <c r="K844" s="34"/>
      <c r="L844" s="20">
        <v>2</v>
      </c>
      <c r="M844" s="31">
        <v>400</v>
      </c>
      <c r="N844" s="52"/>
      <c r="O844" s="31"/>
      <c r="P844" s="31">
        <v>400</v>
      </c>
    </row>
    <row r="845" spans="1:16" ht="13.5" thickBot="1">
      <c r="A845" s="20">
        <v>18</v>
      </c>
      <c r="B845" s="20"/>
      <c r="C845" s="211" t="s">
        <v>1087</v>
      </c>
      <c r="D845" s="20" t="s">
        <v>128</v>
      </c>
      <c r="E845" s="213">
        <v>150</v>
      </c>
      <c r="F845" s="20"/>
      <c r="G845" s="56"/>
      <c r="H845" s="20"/>
      <c r="I845" s="20"/>
      <c r="J845" s="34"/>
      <c r="K845" s="34"/>
      <c r="L845" s="20">
        <v>1</v>
      </c>
      <c r="M845" s="31">
        <v>150</v>
      </c>
      <c r="N845" s="52"/>
      <c r="O845" s="31"/>
      <c r="P845" s="31">
        <v>150</v>
      </c>
    </row>
    <row r="846" spans="1:16" ht="13.5" thickBot="1">
      <c r="A846" s="20">
        <v>19</v>
      </c>
      <c r="B846" s="20"/>
      <c r="C846" s="211" t="s">
        <v>1088</v>
      </c>
      <c r="D846" s="20" t="s">
        <v>128</v>
      </c>
      <c r="E846" s="213">
        <v>200</v>
      </c>
      <c r="F846" s="20"/>
      <c r="G846" s="20"/>
      <c r="H846" s="20"/>
      <c r="I846" s="20"/>
      <c r="J846" s="20"/>
      <c r="K846" s="20"/>
      <c r="L846" s="20">
        <v>1</v>
      </c>
      <c r="M846" s="31">
        <v>200</v>
      </c>
      <c r="N846" s="52"/>
      <c r="O846" s="31"/>
      <c r="P846" s="31">
        <v>200</v>
      </c>
    </row>
    <row r="847" spans="1:16" ht="26.25" thickBot="1">
      <c r="A847" s="20">
        <v>20</v>
      </c>
      <c r="B847" s="20"/>
      <c r="C847" s="211" t="s">
        <v>1089</v>
      </c>
      <c r="D847" s="20" t="s">
        <v>128</v>
      </c>
      <c r="E847" s="213">
        <v>200</v>
      </c>
      <c r="F847" s="20"/>
      <c r="G847" s="20"/>
      <c r="H847" s="20"/>
      <c r="I847" s="20"/>
      <c r="J847" s="20"/>
      <c r="K847" s="20"/>
      <c r="L847" s="20">
        <v>1</v>
      </c>
      <c r="M847" s="31">
        <v>200</v>
      </c>
      <c r="N847" s="52"/>
      <c r="O847" s="31"/>
      <c r="P847" s="31">
        <v>200</v>
      </c>
    </row>
    <row r="848" spans="1:16" ht="13.5" thickBot="1">
      <c r="A848" s="20">
        <v>21</v>
      </c>
      <c r="B848" s="20"/>
      <c r="C848" s="211" t="s">
        <v>1090</v>
      </c>
      <c r="D848" s="20" t="s">
        <v>128</v>
      </c>
      <c r="E848" s="213">
        <v>200</v>
      </c>
      <c r="F848" s="20"/>
      <c r="G848" s="20"/>
      <c r="H848" s="20"/>
      <c r="I848" s="20"/>
      <c r="J848" s="20"/>
      <c r="K848" s="20"/>
      <c r="L848" s="20">
        <v>1</v>
      </c>
      <c r="M848" s="31">
        <v>200</v>
      </c>
      <c r="N848" s="52"/>
      <c r="O848" s="31"/>
      <c r="P848" s="31">
        <v>200</v>
      </c>
    </row>
    <row r="849" spans="1:16" ht="39" thickBot="1">
      <c r="A849" s="20">
        <v>22</v>
      </c>
      <c r="B849" s="20"/>
      <c r="C849" s="211" t="s">
        <v>1091</v>
      </c>
      <c r="D849" s="20" t="s">
        <v>128</v>
      </c>
      <c r="E849" s="213">
        <v>200</v>
      </c>
      <c r="F849" s="20"/>
      <c r="G849" s="20"/>
      <c r="H849" s="20"/>
      <c r="I849" s="20"/>
      <c r="J849" s="20"/>
      <c r="K849" s="20"/>
      <c r="L849" s="20">
        <v>1</v>
      </c>
      <c r="M849" s="31">
        <v>200</v>
      </c>
      <c r="N849" s="20"/>
      <c r="O849" s="31"/>
      <c r="P849" s="31">
        <v>200</v>
      </c>
    </row>
    <row r="850" spans="1:16" ht="26.25" thickBot="1">
      <c r="A850" s="20">
        <v>23</v>
      </c>
      <c r="B850" s="20"/>
      <c r="C850" s="211" t="s">
        <v>1092</v>
      </c>
      <c r="D850" s="20" t="s">
        <v>128</v>
      </c>
      <c r="E850" s="213">
        <v>200</v>
      </c>
      <c r="F850" s="20"/>
      <c r="G850" s="20"/>
      <c r="H850" s="20"/>
      <c r="I850" s="20"/>
      <c r="J850" s="20"/>
      <c r="K850" s="20"/>
      <c r="L850" s="20">
        <v>1</v>
      </c>
      <c r="M850" s="31">
        <v>200</v>
      </c>
      <c r="N850" s="20"/>
      <c r="O850" s="31"/>
      <c r="P850" s="31">
        <v>200</v>
      </c>
    </row>
    <row r="851" spans="1:16" ht="26.25" thickBot="1">
      <c r="A851" s="20">
        <v>24</v>
      </c>
      <c r="B851" s="80"/>
      <c r="C851" s="211" t="s">
        <v>1093</v>
      </c>
      <c r="D851" s="20" t="s">
        <v>1075</v>
      </c>
      <c r="E851" s="213">
        <v>10</v>
      </c>
      <c r="F851" s="218"/>
      <c r="G851" s="55"/>
      <c r="H851" s="218"/>
      <c r="I851" s="55"/>
      <c r="J851" s="20"/>
      <c r="K851" s="20"/>
      <c r="L851" s="20">
        <v>460</v>
      </c>
      <c r="M851" s="31">
        <v>4600</v>
      </c>
      <c r="N851" s="20"/>
      <c r="O851" s="31"/>
      <c r="P851" s="31">
        <v>4600</v>
      </c>
    </row>
    <row r="852" spans="1:16" ht="26.25" thickBot="1">
      <c r="A852" s="20">
        <v>25</v>
      </c>
      <c r="B852" s="216"/>
      <c r="C852" s="211" t="s">
        <v>1094</v>
      </c>
      <c r="D852" s="20" t="s">
        <v>128</v>
      </c>
      <c r="E852" s="213">
        <v>300</v>
      </c>
      <c r="F852" s="20"/>
      <c r="G852" s="20"/>
      <c r="H852" s="20"/>
      <c r="I852" s="20"/>
      <c r="J852" s="34"/>
      <c r="K852" s="34"/>
      <c r="L852" s="20">
        <v>1</v>
      </c>
      <c r="M852" s="31">
        <v>300</v>
      </c>
      <c r="N852" s="52"/>
      <c r="O852" s="31"/>
      <c r="P852" s="31">
        <v>300</v>
      </c>
    </row>
    <row r="853" spans="1:16" ht="26.25" thickBot="1">
      <c r="A853" s="20">
        <v>26</v>
      </c>
      <c r="B853" s="212"/>
      <c r="C853" s="211" t="s">
        <v>1095</v>
      </c>
      <c r="D853" s="20" t="s">
        <v>128</v>
      </c>
      <c r="E853" s="213">
        <v>200</v>
      </c>
      <c r="F853" s="20"/>
      <c r="G853" s="20"/>
      <c r="H853" s="20"/>
      <c r="I853" s="20"/>
      <c r="J853" s="34"/>
      <c r="K853" s="34"/>
      <c r="L853" s="20">
        <v>1</v>
      </c>
      <c r="M853" s="31">
        <v>200</v>
      </c>
      <c r="N853" s="52"/>
      <c r="O853" s="31"/>
      <c r="P853" s="31">
        <v>200</v>
      </c>
    </row>
    <row r="854" spans="1:16" ht="26.25" thickBot="1">
      <c r="A854" s="20">
        <v>27</v>
      </c>
      <c r="B854" s="20"/>
      <c r="C854" s="211" t="s">
        <v>1096</v>
      </c>
      <c r="D854" s="20" t="s">
        <v>128</v>
      </c>
      <c r="E854" s="213">
        <v>250</v>
      </c>
      <c r="F854" s="20"/>
      <c r="G854" s="20"/>
      <c r="H854" s="20"/>
      <c r="I854" s="20"/>
      <c r="J854" s="34"/>
      <c r="K854" s="34"/>
      <c r="L854" s="20">
        <v>1</v>
      </c>
      <c r="M854" s="31">
        <v>250</v>
      </c>
      <c r="N854" s="52"/>
      <c r="O854" s="31"/>
      <c r="P854" s="31">
        <v>250</v>
      </c>
    </row>
    <row r="855" spans="1:16" ht="26.25" thickBot="1">
      <c r="A855" s="20">
        <v>28</v>
      </c>
      <c r="B855" s="20"/>
      <c r="C855" s="211" t="s">
        <v>1097</v>
      </c>
      <c r="D855" s="20" t="s">
        <v>128</v>
      </c>
      <c r="E855" s="213">
        <v>1200</v>
      </c>
      <c r="F855" s="82"/>
      <c r="G855" s="82"/>
      <c r="H855" s="82"/>
      <c r="I855" s="82"/>
      <c r="J855" s="34"/>
      <c r="K855" s="34"/>
      <c r="L855" s="20">
        <v>1</v>
      </c>
      <c r="M855" s="31">
        <v>1200</v>
      </c>
      <c r="N855" s="219"/>
      <c r="O855" s="31"/>
      <c r="P855" s="31">
        <v>1200</v>
      </c>
    </row>
    <row r="856" spans="1:16" ht="26.25" thickBot="1">
      <c r="A856" s="20">
        <v>29</v>
      </c>
      <c r="B856" s="212"/>
      <c r="C856" s="211" t="s">
        <v>1098</v>
      </c>
      <c r="D856" s="20" t="s">
        <v>128</v>
      </c>
      <c r="E856" s="213">
        <v>1000</v>
      </c>
      <c r="F856" s="82"/>
      <c r="G856" s="82"/>
      <c r="H856" s="82"/>
      <c r="I856" s="82"/>
      <c r="J856" s="34"/>
      <c r="K856" s="34"/>
      <c r="L856" s="20">
        <v>2</v>
      </c>
      <c r="M856" s="31">
        <v>2000</v>
      </c>
      <c r="N856" s="219"/>
      <c r="O856" s="31"/>
      <c r="P856" s="31">
        <v>2000</v>
      </c>
    </row>
    <row r="857" spans="1:16" ht="26.25" thickBot="1">
      <c r="A857" s="20">
        <v>30</v>
      </c>
      <c r="B857" s="20"/>
      <c r="C857" s="211" t="s">
        <v>1099</v>
      </c>
      <c r="D857" s="20" t="s">
        <v>128</v>
      </c>
      <c r="E857" s="213">
        <v>1500</v>
      </c>
      <c r="F857" s="82"/>
      <c r="G857" s="82"/>
      <c r="H857" s="82"/>
      <c r="I857" s="82"/>
      <c r="J857" s="34"/>
      <c r="K857" s="34"/>
      <c r="L857" s="20">
        <v>1</v>
      </c>
      <c r="M857" s="31">
        <v>1500</v>
      </c>
      <c r="N857" s="219"/>
      <c r="O857" s="31"/>
      <c r="P857" s="31">
        <v>1500</v>
      </c>
    </row>
    <row r="858" spans="1:16" ht="13.5" thickBot="1">
      <c r="A858" s="20">
        <v>31</v>
      </c>
      <c r="B858" s="20"/>
      <c r="C858" s="210" t="s">
        <v>1100</v>
      </c>
      <c r="D858" s="20" t="s">
        <v>128</v>
      </c>
      <c r="E858" s="213">
        <v>11493</v>
      </c>
      <c r="F858" s="82"/>
      <c r="G858" s="82"/>
      <c r="H858" s="82"/>
      <c r="I858" s="82"/>
      <c r="J858" s="34"/>
      <c r="K858" s="34"/>
      <c r="L858" s="20">
        <v>3</v>
      </c>
      <c r="M858" s="31">
        <v>34479</v>
      </c>
      <c r="N858" s="219"/>
      <c r="O858" s="31"/>
      <c r="P858" s="31">
        <v>34479</v>
      </c>
    </row>
    <row r="859" spans="1:16" ht="13.5" thickBot="1">
      <c r="A859" s="20">
        <v>32</v>
      </c>
      <c r="B859" s="80"/>
      <c r="C859" s="220" t="s">
        <v>1101</v>
      </c>
      <c r="D859" s="80" t="s">
        <v>128</v>
      </c>
      <c r="E859" s="213">
        <v>1000</v>
      </c>
      <c r="F859" s="119"/>
      <c r="G859" s="120"/>
      <c r="H859" s="119"/>
      <c r="I859" s="120"/>
      <c r="J859" s="34"/>
      <c r="K859" s="34"/>
      <c r="L859" s="80">
        <v>1</v>
      </c>
      <c r="M859" s="31">
        <v>1000</v>
      </c>
      <c r="N859" s="219"/>
      <c r="O859" s="31"/>
      <c r="P859" s="31">
        <v>1000</v>
      </c>
    </row>
    <row r="860" spans="1:16" ht="13.5" thickBot="1">
      <c r="A860" s="20">
        <v>33</v>
      </c>
      <c r="B860" s="20"/>
      <c r="C860" s="22" t="s">
        <v>1102</v>
      </c>
      <c r="D860" s="80" t="s">
        <v>128</v>
      </c>
      <c r="E860" s="213">
        <v>400</v>
      </c>
      <c r="F860" s="82"/>
      <c r="G860" s="82"/>
      <c r="H860" s="82"/>
      <c r="I860" s="82"/>
      <c r="J860" s="34"/>
      <c r="K860" s="34"/>
      <c r="L860" s="20">
        <v>1</v>
      </c>
      <c r="M860" s="31">
        <v>400</v>
      </c>
      <c r="N860" s="2"/>
      <c r="O860" s="31"/>
      <c r="P860" s="31">
        <v>400</v>
      </c>
    </row>
    <row r="861" spans="1:16">
      <c r="A861" s="20">
        <v>34</v>
      </c>
      <c r="B861" s="20"/>
      <c r="C861" s="22" t="s">
        <v>1103</v>
      </c>
      <c r="D861" s="20" t="s">
        <v>128</v>
      </c>
      <c r="E861" s="20">
        <v>700</v>
      </c>
      <c r="F861" s="82"/>
      <c r="G861" s="82"/>
      <c r="H861" s="82"/>
      <c r="I861" s="82"/>
      <c r="J861" s="34"/>
      <c r="K861" s="34"/>
      <c r="L861" s="20">
        <v>1</v>
      </c>
      <c r="M861" s="31">
        <v>700</v>
      </c>
      <c r="N861" s="2"/>
      <c r="O861" s="31"/>
      <c r="P861" s="31">
        <v>700</v>
      </c>
    </row>
    <row r="862" spans="1:16">
      <c r="A862" s="20">
        <v>35</v>
      </c>
      <c r="B862" s="20"/>
      <c r="C862" s="22" t="s">
        <v>1104</v>
      </c>
      <c r="D862" s="20" t="s">
        <v>128</v>
      </c>
      <c r="E862" s="218">
        <v>15670.4</v>
      </c>
      <c r="F862" s="218">
        <v>6</v>
      </c>
      <c r="G862" s="31">
        <f>F862*E862</f>
        <v>94022.399999999994</v>
      </c>
      <c r="H862" s="82"/>
      <c r="I862" s="82"/>
      <c r="J862" s="34"/>
      <c r="K862" s="34"/>
      <c r="L862" s="218"/>
      <c r="M862" s="31"/>
      <c r="N862" s="221"/>
      <c r="O862" s="31"/>
      <c r="P862" s="31">
        <f>G862</f>
        <v>94022.399999999994</v>
      </c>
    </row>
    <row r="863" spans="1:16">
      <c r="A863" s="20"/>
      <c r="B863" s="20"/>
      <c r="C863" s="35" t="s">
        <v>1105</v>
      </c>
      <c r="D863" s="82"/>
      <c r="E863" s="222"/>
      <c r="F863" s="82"/>
      <c r="G863" s="31">
        <f>G862</f>
        <v>94022.399999999994</v>
      </c>
      <c r="H863" s="82"/>
      <c r="I863" s="82"/>
      <c r="J863" s="34"/>
      <c r="K863" s="34"/>
      <c r="L863" s="119"/>
      <c r="M863" s="209">
        <f>SUM(M828:M862)</f>
        <v>58616</v>
      </c>
      <c r="N863" s="223"/>
      <c r="O863" s="31"/>
      <c r="P863" s="209">
        <f>SUM(P828:P862)</f>
        <v>152638.39999999999</v>
      </c>
    </row>
    <row r="864" spans="1:16">
      <c r="A864" s="212"/>
      <c r="B864" s="212"/>
      <c r="C864" s="212"/>
      <c r="D864" s="212"/>
      <c r="E864" s="212"/>
      <c r="F864" s="212"/>
      <c r="G864" s="212"/>
      <c r="H864" s="212"/>
      <c r="I864" s="212"/>
      <c r="J864" s="212"/>
      <c r="K864" s="212"/>
      <c r="L864" s="212"/>
      <c r="M864" s="212"/>
      <c r="N864" s="212"/>
      <c r="O864" s="212"/>
      <c r="P864" s="212"/>
    </row>
    <row r="865" spans="1:16">
      <c r="A865" s="212"/>
      <c r="B865" s="212"/>
      <c r="C865" s="212"/>
      <c r="D865" s="212"/>
      <c r="E865" s="212"/>
      <c r="F865" s="212"/>
      <c r="G865" s="212"/>
      <c r="H865" s="212"/>
      <c r="I865" s="212"/>
      <c r="J865" s="212"/>
      <c r="K865" s="212"/>
      <c r="L865" s="212"/>
      <c r="M865" s="212"/>
      <c r="N865" s="212"/>
      <c r="O865" s="212"/>
      <c r="P865" s="212"/>
    </row>
    <row r="867" spans="1:16">
      <c r="A867" s="124"/>
      <c r="B867" s="296" t="s">
        <v>1106</v>
      </c>
      <c r="C867" s="296"/>
      <c r="D867" s="296"/>
      <c r="E867" s="296"/>
      <c r="F867" s="296"/>
      <c r="G867" s="296"/>
      <c r="H867" s="296"/>
      <c r="I867" s="296"/>
      <c r="J867" s="296"/>
      <c r="K867" s="296"/>
      <c r="L867" s="296"/>
      <c r="M867" s="296"/>
      <c r="N867" s="296"/>
      <c r="O867" s="296"/>
    </row>
    <row r="868" spans="1:16">
      <c r="A868" s="124"/>
      <c r="B868" s="293" t="s">
        <v>1</v>
      </c>
      <c r="C868" s="293"/>
      <c r="D868" s="293" t="s">
        <v>1107</v>
      </c>
      <c r="E868" s="293"/>
      <c r="F868" s="47"/>
      <c r="G868" s="47"/>
      <c r="H868" s="47"/>
      <c r="I868" s="47"/>
      <c r="J868" s="47"/>
      <c r="K868" s="47"/>
      <c r="L868" s="47"/>
      <c r="M868" s="47"/>
      <c r="N868" s="47"/>
      <c r="O868" s="47"/>
    </row>
    <row r="869" spans="1:16">
      <c r="A869" s="124"/>
      <c r="B869" s="293" t="s">
        <v>3</v>
      </c>
      <c r="C869" s="293"/>
      <c r="D869" s="294" t="s">
        <v>1108</v>
      </c>
      <c r="E869" s="294"/>
      <c r="F869" s="294"/>
      <c r="G869" s="294"/>
      <c r="H869" s="294"/>
      <c r="I869" s="294"/>
      <c r="J869" s="294"/>
      <c r="K869" s="47"/>
      <c r="L869" s="47"/>
      <c r="M869" s="47"/>
      <c r="N869" s="47"/>
      <c r="O869" s="47"/>
    </row>
    <row r="870" spans="1:16">
      <c r="A870" s="124"/>
      <c r="B870" s="293" t="s">
        <v>5</v>
      </c>
      <c r="C870" s="293"/>
      <c r="D870" s="295" t="s">
        <v>1109</v>
      </c>
      <c r="E870" s="295"/>
      <c r="F870" s="295"/>
      <c r="G870" s="295"/>
      <c r="H870" s="295"/>
      <c r="I870" s="295"/>
      <c r="J870" s="295"/>
      <c r="K870" s="295"/>
      <c r="L870" s="47"/>
      <c r="M870" s="47"/>
      <c r="N870" s="47"/>
      <c r="O870" s="47"/>
    </row>
    <row r="871" spans="1:16">
      <c r="A871" s="124"/>
      <c r="B871" s="293" t="s">
        <v>1110</v>
      </c>
      <c r="C871" s="293"/>
      <c r="D871" s="295" t="s">
        <v>1111</v>
      </c>
      <c r="E871" s="295"/>
      <c r="F871" s="295"/>
      <c r="G871" s="295"/>
      <c r="H871" s="295"/>
      <c r="I871" s="295"/>
      <c r="J871" s="295"/>
      <c r="K871" s="295"/>
      <c r="L871" s="47"/>
      <c r="M871" s="47"/>
      <c r="N871" s="47"/>
      <c r="O871" s="47"/>
    </row>
    <row r="872" spans="1:16">
      <c r="A872" s="124"/>
      <c r="B872" s="124" t="s">
        <v>711</v>
      </c>
      <c r="C872" s="47"/>
      <c r="D872" s="291">
        <v>45809</v>
      </c>
      <c r="E872" s="292"/>
      <c r="F872" s="292"/>
      <c r="G872" s="292"/>
      <c r="H872" s="47"/>
      <c r="I872" s="47"/>
      <c r="J872" s="47"/>
      <c r="K872" s="47"/>
      <c r="L872" s="47"/>
      <c r="M872" s="47"/>
      <c r="N872" s="47"/>
      <c r="O872" s="47"/>
    </row>
    <row r="873" spans="1:16">
      <c r="A873" s="284" t="s">
        <v>949</v>
      </c>
      <c r="B873" s="284" t="s">
        <v>11</v>
      </c>
      <c r="C873" s="284" t="s">
        <v>12</v>
      </c>
      <c r="D873" s="284" t="s">
        <v>13</v>
      </c>
      <c r="E873" s="276" t="s">
        <v>236</v>
      </c>
      <c r="F873" s="284" t="s">
        <v>15</v>
      </c>
      <c r="G873" s="284"/>
      <c r="H873" s="284" t="s">
        <v>118</v>
      </c>
      <c r="I873" s="284"/>
      <c r="J873" s="284" t="s">
        <v>17</v>
      </c>
      <c r="K873" s="284"/>
      <c r="L873" s="284" t="s">
        <v>18</v>
      </c>
      <c r="M873" s="284"/>
      <c r="N873" s="284" t="s">
        <v>238</v>
      </c>
      <c r="O873" s="284"/>
    </row>
    <row r="874" spans="1:16" ht="63.75">
      <c r="A874" s="284"/>
      <c r="B874" s="284"/>
      <c r="C874" s="284"/>
      <c r="D874" s="284"/>
      <c r="E874" s="277"/>
      <c r="F874" s="121" t="s">
        <v>21</v>
      </c>
      <c r="G874" s="121" t="s">
        <v>23</v>
      </c>
      <c r="H874" s="121" t="s">
        <v>21</v>
      </c>
      <c r="I874" s="121" t="s">
        <v>23</v>
      </c>
      <c r="J874" s="121" t="s">
        <v>21</v>
      </c>
      <c r="K874" s="121" t="s">
        <v>23</v>
      </c>
      <c r="L874" s="121" t="s">
        <v>21</v>
      </c>
      <c r="M874" s="121" t="s">
        <v>23</v>
      </c>
      <c r="N874" s="121" t="s">
        <v>21</v>
      </c>
      <c r="O874" s="121" t="s">
        <v>23</v>
      </c>
    </row>
    <row r="875" spans="1:16">
      <c r="A875" s="121">
        <v>1</v>
      </c>
      <c r="B875" s="35"/>
      <c r="C875" s="36" t="s">
        <v>1112</v>
      </c>
      <c r="D875" s="121" t="s">
        <v>86</v>
      </c>
      <c r="E875" s="121">
        <v>30</v>
      </c>
      <c r="F875" s="35"/>
      <c r="G875" s="35"/>
      <c r="H875" s="35"/>
      <c r="I875" s="35"/>
      <c r="J875" s="35"/>
      <c r="K875" s="35"/>
      <c r="L875" s="35"/>
      <c r="M875" s="35"/>
      <c r="N875" s="121">
        <v>280</v>
      </c>
      <c r="O875" s="35">
        <f>(E875*N875)</f>
        <v>8400</v>
      </c>
    </row>
    <row r="876" spans="1:16">
      <c r="A876" s="121">
        <v>2</v>
      </c>
      <c r="B876" s="35"/>
      <c r="C876" s="36" t="s">
        <v>1113</v>
      </c>
      <c r="D876" s="121" t="s">
        <v>86</v>
      </c>
      <c r="E876" s="121">
        <v>30</v>
      </c>
      <c r="F876" s="35"/>
      <c r="G876" s="35"/>
      <c r="H876" s="35"/>
      <c r="I876" s="35"/>
      <c r="J876" s="35"/>
      <c r="K876" s="35"/>
      <c r="L876" s="35"/>
      <c r="M876" s="35"/>
      <c r="N876" s="121">
        <v>3391</v>
      </c>
      <c r="O876" s="35">
        <f t="shared" ref="O876:O939" si="68">(E876*N876)</f>
        <v>101730</v>
      </c>
    </row>
    <row r="877" spans="1:16">
      <c r="A877" s="121">
        <v>3</v>
      </c>
      <c r="B877" s="35"/>
      <c r="C877" s="36" t="s">
        <v>1114</v>
      </c>
      <c r="D877" s="121" t="s">
        <v>86</v>
      </c>
      <c r="E877" s="121">
        <v>21</v>
      </c>
      <c r="F877" s="35"/>
      <c r="G877" s="35"/>
      <c r="H877" s="35"/>
      <c r="I877" s="35"/>
      <c r="J877" s="35"/>
      <c r="K877" s="35"/>
      <c r="L877" s="35"/>
      <c r="M877" s="35"/>
      <c r="N877" s="121">
        <v>260</v>
      </c>
      <c r="O877" s="35">
        <f t="shared" si="68"/>
        <v>5460</v>
      </c>
    </row>
    <row r="878" spans="1:16">
      <c r="A878" s="121">
        <v>4</v>
      </c>
      <c r="B878" s="35"/>
      <c r="C878" s="36" t="s">
        <v>1115</v>
      </c>
      <c r="D878" s="121" t="s">
        <v>86</v>
      </c>
      <c r="E878" s="121">
        <v>30</v>
      </c>
      <c r="F878" s="35"/>
      <c r="G878" s="35"/>
      <c r="H878" s="35"/>
      <c r="I878" s="35"/>
      <c r="J878" s="35"/>
      <c r="K878" s="35"/>
      <c r="L878" s="35"/>
      <c r="M878" s="35"/>
      <c r="N878" s="121">
        <v>705</v>
      </c>
      <c r="O878" s="35">
        <f t="shared" si="68"/>
        <v>21150</v>
      </c>
    </row>
    <row r="879" spans="1:16">
      <c r="A879" s="121">
        <v>5</v>
      </c>
      <c r="B879" s="35"/>
      <c r="C879" s="36" t="s">
        <v>1116</v>
      </c>
      <c r="D879" s="121" t="s">
        <v>86</v>
      </c>
      <c r="E879" s="121">
        <v>23</v>
      </c>
      <c r="F879" s="35"/>
      <c r="G879" s="35"/>
      <c r="H879" s="35"/>
      <c r="I879" s="35"/>
      <c r="J879" s="35"/>
      <c r="K879" s="35"/>
      <c r="L879" s="35"/>
      <c r="M879" s="35"/>
      <c r="N879" s="121">
        <v>190</v>
      </c>
      <c r="O879" s="35">
        <f t="shared" si="68"/>
        <v>4370</v>
      </c>
    </row>
    <row r="880" spans="1:16">
      <c r="A880" s="121">
        <v>6</v>
      </c>
      <c r="B880" s="35"/>
      <c r="C880" s="36" t="s">
        <v>1117</v>
      </c>
      <c r="D880" s="121" t="s">
        <v>86</v>
      </c>
      <c r="E880" s="121">
        <v>30</v>
      </c>
      <c r="F880" s="35"/>
      <c r="G880" s="35"/>
      <c r="H880" s="35"/>
      <c r="I880" s="35"/>
      <c r="J880" s="35"/>
      <c r="K880" s="35"/>
      <c r="L880" s="35"/>
      <c r="M880" s="35"/>
      <c r="N880" s="121">
        <v>480</v>
      </c>
      <c r="O880" s="35">
        <f t="shared" si="68"/>
        <v>14400</v>
      </c>
    </row>
    <row r="881" spans="1:15">
      <c r="A881" s="121">
        <v>7</v>
      </c>
      <c r="B881" s="35"/>
      <c r="C881" s="36" t="s">
        <v>1118</v>
      </c>
      <c r="D881" s="121" t="s">
        <v>86</v>
      </c>
      <c r="E881" s="121">
        <v>23</v>
      </c>
      <c r="F881" s="35"/>
      <c r="G881" s="35"/>
      <c r="H881" s="35"/>
      <c r="I881" s="35"/>
      <c r="J881" s="35"/>
      <c r="K881" s="35"/>
      <c r="L881" s="35"/>
      <c r="M881" s="35"/>
      <c r="N881" s="121">
        <v>400</v>
      </c>
      <c r="O881" s="35">
        <f t="shared" si="68"/>
        <v>9200</v>
      </c>
    </row>
    <row r="882" spans="1:15">
      <c r="A882" s="121">
        <v>8</v>
      </c>
      <c r="B882" s="35"/>
      <c r="C882" s="36" t="s">
        <v>1119</v>
      </c>
      <c r="D882" s="121" t="s">
        <v>86</v>
      </c>
      <c r="E882" s="121">
        <v>23</v>
      </c>
      <c r="F882" s="35"/>
      <c r="G882" s="35"/>
      <c r="H882" s="35"/>
      <c r="I882" s="35"/>
      <c r="J882" s="35"/>
      <c r="K882" s="35"/>
      <c r="L882" s="35"/>
      <c r="M882" s="35"/>
      <c r="N882" s="121">
        <v>56</v>
      </c>
      <c r="O882" s="35">
        <f t="shared" si="68"/>
        <v>1288</v>
      </c>
    </row>
    <row r="883" spans="1:15">
      <c r="A883" s="121">
        <v>9</v>
      </c>
      <c r="B883" s="35"/>
      <c r="C883" s="36" t="s">
        <v>1120</v>
      </c>
      <c r="D883" s="121" t="s">
        <v>86</v>
      </c>
      <c r="E883" s="121">
        <v>23</v>
      </c>
      <c r="F883" s="35"/>
      <c r="G883" s="35"/>
      <c r="H883" s="35"/>
      <c r="I883" s="35"/>
      <c r="J883" s="35"/>
      <c r="K883" s="35"/>
      <c r="L883" s="35"/>
      <c r="M883" s="35"/>
      <c r="N883" s="121">
        <v>17</v>
      </c>
      <c r="O883" s="35">
        <f t="shared" si="68"/>
        <v>391</v>
      </c>
    </row>
    <row r="884" spans="1:15">
      <c r="A884" s="121">
        <v>10</v>
      </c>
      <c r="B884" s="35"/>
      <c r="C884" s="36" t="s">
        <v>1121</v>
      </c>
      <c r="D884" s="121" t="s">
        <v>86</v>
      </c>
      <c r="E884" s="121">
        <v>23</v>
      </c>
      <c r="F884" s="35"/>
      <c r="G884" s="35"/>
      <c r="H884" s="35"/>
      <c r="I884" s="35"/>
      <c r="J884" s="35"/>
      <c r="K884" s="35"/>
      <c r="L884" s="35"/>
      <c r="M884" s="35"/>
      <c r="N884" s="121">
        <v>33</v>
      </c>
      <c r="O884" s="35">
        <f t="shared" si="68"/>
        <v>759</v>
      </c>
    </row>
    <row r="885" spans="1:15">
      <c r="A885" s="121">
        <v>11</v>
      </c>
      <c r="B885" s="35"/>
      <c r="C885" s="36" t="s">
        <v>1122</v>
      </c>
      <c r="D885" s="121" t="s">
        <v>86</v>
      </c>
      <c r="E885" s="121">
        <v>23</v>
      </c>
      <c r="F885" s="35"/>
      <c r="G885" s="35"/>
      <c r="H885" s="35"/>
      <c r="I885" s="35"/>
      <c r="J885" s="35"/>
      <c r="K885" s="35"/>
      <c r="L885" s="35"/>
      <c r="M885" s="35"/>
      <c r="N885" s="121">
        <v>35</v>
      </c>
      <c r="O885" s="35">
        <f t="shared" si="68"/>
        <v>805</v>
      </c>
    </row>
    <row r="886" spans="1:15">
      <c r="A886" s="121">
        <v>12</v>
      </c>
      <c r="B886" s="35"/>
      <c r="C886" s="36" t="s">
        <v>1123</v>
      </c>
      <c r="D886" s="121" t="s">
        <v>86</v>
      </c>
      <c r="E886" s="121">
        <v>23</v>
      </c>
      <c r="F886" s="35"/>
      <c r="G886" s="35"/>
      <c r="H886" s="35"/>
      <c r="I886" s="35"/>
      <c r="J886" s="35"/>
      <c r="K886" s="35"/>
      <c r="L886" s="35"/>
      <c r="M886" s="35"/>
      <c r="N886" s="121">
        <v>90</v>
      </c>
      <c r="O886" s="35">
        <f t="shared" si="68"/>
        <v>2070</v>
      </c>
    </row>
    <row r="887" spans="1:15">
      <c r="A887" s="121">
        <v>13</v>
      </c>
      <c r="B887" s="35"/>
      <c r="C887" s="36" t="s">
        <v>1124</v>
      </c>
      <c r="D887" s="121" t="s">
        <v>86</v>
      </c>
      <c r="E887" s="121">
        <v>25</v>
      </c>
      <c r="F887" s="35"/>
      <c r="G887" s="35"/>
      <c r="H887" s="35"/>
      <c r="I887" s="35"/>
      <c r="J887" s="35"/>
      <c r="K887" s="35"/>
      <c r="L887" s="35"/>
      <c r="M887" s="35"/>
      <c r="N887" s="121">
        <v>1125</v>
      </c>
      <c r="O887" s="35">
        <f t="shared" si="68"/>
        <v>28125</v>
      </c>
    </row>
    <row r="888" spans="1:15">
      <c r="A888" s="121">
        <v>14</v>
      </c>
      <c r="B888" s="35"/>
      <c r="C888" s="36" t="s">
        <v>1125</v>
      </c>
      <c r="D888" s="121" t="s">
        <v>86</v>
      </c>
      <c r="E888" s="121">
        <v>125</v>
      </c>
      <c r="F888" s="35"/>
      <c r="G888" s="35"/>
      <c r="H888" s="35"/>
      <c r="I888" s="35"/>
      <c r="J888" s="35"/>
      <c r="K888" s="35"/>
      <c r="L888" s="35"/>
      <c r="M888" s="35"/>
      <c r="N888" s="121">
        <v>1244</v>
      </c>
      <c r="O888" s="35">
        <f t="shared" si="68"/>
        <v>155500</v>
      </c>
    </row>
    <row r="889" spans="1:15">
      <c r="A889" s="121">
        <v>15</v>
      </c>
      <c r="B889" s="35"/>
      <c r="C889" s="36" t="s">
        <v>1126</v>
      </c>
      <c r="D889" s="121" t="s">
        <v>86</v>
      </c>
      <c r="E889" s="121">
        <v>23</v>
      </c>
      <c r="F889" s="35"/>
      <c r="G889" s="35"/>
      <c r="H889" s="35"/>
      <c r="I889" s="35"/>
      <c r="J889" s="35"/>
      <c r="K889" s="35"/>
      <c r="L889" s="35"/>
      <c r="M889" s="35"/>
      <c r="N889" s="121">
        <v>245</v>
      </c>
      <c r="O889" s="35">
        <f t="shared" si="68"/>
        <v>5635</v>
      </c>
    </row>
    <row r="890" spans="1:15">
      <c r="A890" s="121">
        <v>16</v>
      </c>
      <c r="B890" s="35"/>
      <c r="C890" s="36" t="s">
        <v>1127</v>
      </c>
      <c r="D890" s="121" t="s">
        <v>86</v>
      </c>
      <c r="E890" s="121">
        <v>23</v>
      </c>
      <c r="F890" s="35"/>
      <c r="G890" s="35"/>
      <c r="H890" s="35"/>
      <c r="I890" s="35"/>
      <c r="J890" s="35"/>
      <c r="K890" s="35"/>
      <c r="L890" s="35"/>
      <c r="M890" s="35"/>
      <c r="N890" s="121">
        <v>256</v>
      </c>
      <c r="O890" s="35">
        <f t="shared" si="68"/>
        <v>5888</v>
      </c>
    </row>
    <row r="891" spans="1:15">
      <c r="A891" s="121">
        <v>17</v>
      </c>
      <c r="B891" s="35"/>
      <c r="C891" s="36" t="s">
        <v>1128</v>
      </c>
      <c r="D891" s="121" t="s">
        <v>86</v>
      </c>
      <c r="E891" s="121">
        <v>23</v>
      </c>
      <c r="F891" s="35"/>
      <c r="G891" s="35"/>
      <c r="H891" s="35"/>
      <c r="I891" s="35"/>
      <c r="J891" s="35"/>
      <c r="K891" s="35"/>
      <c r="L891" s="35"/>
      <c r="M891" s="35"/>
      <c r="N891" s="121">
        <v>229</v>
      </c>
      <c r="O891" s="35">
        <f t="shared" si="68"/>
        <v>5267</v>
      </c>
    </row>
    <row r="892" spans="1:15">
      <c r="A892" s="121">
        <v>18</v>
      </c>
      <c r="B892" s="35"/>
      <c r="C892" s="36" t="s">
        <v>1129</v>
      </c>
      <c r="D892" s="121" t="s">
        <v>86</v>
      </c>
      <c r="E892" s="121">
        <v>3</v>
      </c>
      <c r="F892" s="35"/>
      <c r="G892" s="35"/>
      <c r="H892" s="35"/>
      <c r="I892" s="35"/>
      <c r="J892" s="35"/>
      <c r="K892" s="35"/>
      <c r="L892" s="35"/>
      <c r="M892" s="35"/>
      <c r="N892" s="121">
        <v>32</v>
      </c>
      <c r="O892" s="35">
        <f t="shared" si="68"/>
        <v>96</v>
      </c>
    </row>
    <row r="893" spans="1:15">
      <c r="A893" s="121">
        <v>19</v>
      </c>
      <c r="B893" s="35"/>
      <c r="C893" s="36" t="s">
        <v>1130</v>
      </c>
      <c r="D893" s="121" t="s">
        <v>86</v>
      </c>
      <c r="E893" s="121">
        <v>150</v>
      </c>
      <c r="F893" s="35"/>
      <c r="G893" s="35"/>
      <c r="H893" s="35"/>
      <c r="I893" s="35"/>
      <c r="J893" s="35"/>
      <c r="K893" s="35"/>
      <c r="L893" s="35"/>
      <c r="M893" s="35"/>
      <c r="N893" s="121">
        <v>10</v>
      </c>
      <c r="O893" s="35">
        <f t="shared" si="68"/>
        <v>1500</v>
      </c>
    </row>
    <row r="894" spans="1:15">
      <c r="A894" s="121">
        <v>20</v>
      </c>
      <c r="B894" s="35"/>
      <c r="C894" s="36" t="s">
        <v>1131</v>
      </c>
      <c r="D894" s="121" t="s">
        <v>86</v>
      </c>
      <c r="E894" s="121">
        <v>150</v>
      </c>
      <c r="F894" s="35"/>
      <c r="G894" s="35"/>
      <c r="H894" s="35"/>
      <c r="I894" s="35"/>
      <c r="J894" s="35"/>
      <c r="K894" s="35"/>
      <c r="L894" s="35"/>
      <c r="M894" s="35"/>
      <c r="N894" s="121">
        <v>46</v>
      </c>
      <c r="O894" s="35">
        <f t="shared" si="68"/>
        <v>6900</v>
      </c>
    </row>
    <row r="895" spans="1:15">
      <c r="A895" s="121">
        <v>21</v>
      </c>
      <c r="B895" s="35"/>
      <c r="C895" s="36" t="s">
        <v>1132</v>
      </c>
      <c r="D895" s="121" t="s">
        <v>86</v>
      </c>
      <c r="E895" s="121">
        <v>150</v>
      </c>
      <c r="F895" s="35"/>
      <c r="G895" s="35"/>
      <c r="H895" s="35"/>
      <c r="I895" s="35"/>
      <c r="J895" s="35"/>
      <c r="K895" s="35"/>
      <c r="L895" s="35"/>
      <c r="M895" s="35"/>
      <c r="N895" s="121">
        <v>46</v>
      </c>
      <c r="O895" s="35">
        <f t="shared" si="68"/>
        <v>6900</v>
      </c>
    </row>
    <row r="896" spans="1:15">
      <c r="A896" s="121">
        <v>22</v>
      </c>
      <c r="B896" s="35"/>
      <c r="C896" s="36" t="s">
        <v>1133</v>
      </c>
      <c r="D896" s="121" t="s">
        <v>86</v>
      </c>
      <c r="E896" s="121">
        <v>80</v>
      </c>
      <c r="F896" s="35"/>
      <c r="G896" s="35"/>
      <c r="H896" s="35"/>
      <c r="I896" s="35"/>
      <c r="J896" s="35"/>
      <c r="K896" s="35"/>
      <c r="L896" s="35"/>
      <c r="M896" s="35"/>
      <c r="N896" s="121">
        <v>100</v>
      </c>
      <c r="O896" s="35">
        <f t="shared" si="68"/>
        <v>8000</v>
      </c>
    </row>
    <row r="897" spans="1:15">
      <c r="A897" s="121">
        <v>23</v>
      </c>
      <c r="B897" s="35"/>
      <c r="C897" s="36" t="s">
        <v>1134</v>
      </c>
      <c r="D897" s="121" t="s">
        <v>86</v>
      </c>
      <c r="E897" s="121">
        <v>80</v>
      </c>
      <c r="F897" s="35"/>
      <c r="G897" s="35"/>
      <c r="H897" s="35"/>
      <c r="I897" s="35"/>
      <c r="J897" s="35"/>
      <c r="K897" s="35"/>
      <c r="L897" s="35"/>
      <c r="M897" s="35"/>
      <c r="N897" s="121">
        <v>50</v>
      </c>
      <c r="O897" s="35">
        <f t="shared" si="68"/>
        <v>4000</v>
      </c>
    </row>
    <row r="898" spans="1:15">
      <c r="A898" s="121">
        <v>24</v>
      </c>
      <c r="B898" s="35"/>
      <c r="C898" s="36" t="s">
        <v>1135</v>
      </c>
      <c r="D898" s="121" t="s">
        <v>86</v>
      </c>
      <c r="E898" s="121">
        <v>80</v>
      </c>
      <c r="F898" s="35"/>
      <c r="G898" s="35"/>
      <c r="H898" s="35"/>
      <c r="I898" s="35"/>
      <c r="J898" s="35"/>
      <c r="K898" s="35"/>
      <c r="L898" s="35"/>
      <c r="M898" s="35"/>
      <c r="N898" s="121">
        <v>100</v>
      </c>
      <c r="O898" s="35">
        <f t="shared" si="68"/>
        <v>8000</v>
      </c>
    </row>
    <row r="899" spans="1:15">
      <c r="A899" s="121">
        <v>25</v>
      </c>
      <c r="B899" s="35"/>
      <c r="C899" s="36" t="s">
        <v>1136</v>
      </c>
      <c r="D899" s="121" t="s">
        <v>86</v>
      </c>
      <c r="E899" s="121">
        <v>80</v>
      </c>
      <c r="F899" s="35"/>
      <c r="G899" s="35"/>
      <c r="H899" s="35"/>
      <c r="I899" s="35"/>
      <c r="J899" s="35"/>
      <c r="K899" s="35"/>
      <c r="L899" s="35"/>
      <c r="M899" s="35"/>
      <c r="N899" s="121">
        <v>100</v>
      </c>
      <c r="O899" s="35">
        <f t="shared" si="68"/>
        <v>8000</v>
      </c>
    </row>
    <row r="900" spans="1:15">
      <c r="A900" s="121">
        <v>26</v>
      </c>
      <c r="B900" s="35"/>
      <c r="C900" s="36" t="s">
        <v>1137</v>
      </c>
      <c r="D900" s="121" t="s">
        <v>86</v>
      </c>
      <c r="E900" s="121">
        <v>146</v>
      </c>
      <c r="F900" s="35"/>
      <c r="G900" s="35"/>
      <c r="H900" s="35"/>
      <c r="I900" s="35"/>
      <c r="J900" s="35"/>
      <c r="K900" s="35"/>
      <c r="L900" s="35"/>
      <c r="M900" s="35"/>
      <c r="N900" s="121">
        <v>72</v>
      </c>
      <c r="O900" s="35">
        <f t="shared" si="68"/>
        <v>10512</v>
      </c>
    </row>
    <row r="901" spans="1:15">
      <c r="A901" s="121">
        <v>27</v>
      </c>
      <c r="B901" s="35"/>
      <c r="C901" s="36" t="s">
        <v>1138</v>
      </c>
      <c r="D901" s="121" t="s">
        <v>86</v>
      </c>
      <c r="E901" s="121">
        <v>80</v>
      </c>
      <c r="F901" s="35"/>
      <c r="G901" s="35"/>
      <c r="H901" s="35"/>
      <c r="I901" s="35"/>
      <c r="J901" s="35"/>
      <c r="K901" s="35"/>
      <c r="L901" s="35"/>
      <c r="M901" s="35"/>
      <c r="N901" s="121">
        <v>26</v>
      </c>
      <c r="O901" s="35">
        <f t="shared" si="68"/>
        <v>2080</v>
      </c>
    </row>
    <row r="902" spans="1:15">
      <c r="A902" s="121">
        <v>28</v>
      </c>
      <c r="B902" s="35"/>
      <c r="C902" s="36" t="s">
        <v>1139</v>
      </c>
      <c r="D902" s="121" t="s">
        <v>86</v>
      </c>
      <c r="E902" s="121">
        <v>35</v>
      </c>
      <c r="F902" s="35"/>
      <c r="G902" s="35"/>
      <c r="H902" s="35"/>
      <c r="I902" s="35"/>
      <c r="J902" s="35"/>
      <c r="K902" s="35"/>
      <c r="L902" s="35"/>
      <c r="M902" s="35"/>
      <c r="N902" s="121">
        <v>30</v>
      </c>
      <c r="O902" s="35">
        <f t="shared" si="68"/>
        <v>1050</v>
      </c>
    </row>
    <row r="903" spans="1:15">
      <c r="A903" s="121">
        <v>29</v>
      </c>
      <c r="B903" s="35"/>
      <c r="C903" s="36" t="s">
        <v>1140</v>
      </c>
      <c r="D903" s="121" t="s">
        <v>86</v>
      </c>
      <c r="E903" s="121">
        <v>20</v>
      </c>
      <c r="F903" s="35"/>
      <c r="G903" s="35"/>
      <c r="H903" s="35"/>
      <c r="I903" s="35"/>
      <c r="J903" s="35"/>
      <c r="K903" s="35"/>
      <c r="L903" s="35"/>
      <c r="M903" s="35"/>
      <c r="N903" s="121">
        <v>3</v>
      </c>
      <c r="O903" s="35">
        <f t="shared" si="68"/>
        <v>60</v>
      </c>
    </row>
    <row r="904" spans="1:15">
      <c r="A904" s="121">
        <v>30</v>
      </c>
      <c r="B904" s="35"/>
      <c r="C904" s="36" t="s">
        <v>1141</v>
      </c>
      <c r="D904" s="121" t="s">
        <v>86</v>
      </c>
      <c r="E904" s="121">
        <v>6</v>
      </c>
      <c r="F904" s="35"/>
      <c r="G904" s="35"/>
      <c r="H904" s="35"/>
      <c r="I904" s="35"/>
      <c r="J904" s="35"/>
      <c r="K904" s="35"/>
      <c r="L904" s="35"/>
      <c r="M904" s="35"/>
      <c r="N904" s="121">
        <v>23</v>
      </c>
      <c r="O904" s="35">
        <f t="shared" si="68"/>
        <v>138</v>
      </c>
    </row>
    <row r="905" spans="1:15">
      <c r="A905" s="121">
        <v>31</v>
      </c>
      <c r="B905" s="35"/>
      <c r="C905" s="36" t="s">
        <v>1142</v>
      </c>
      <c r="D905" s="121" t="s">
        <v>86</v>
      </c>
      <c r="E905" s="121">
        <v>20</v>
      </c>
      <c r="F905" s="35"/>
      <c r="G905" s="35"/>
      <c r="H905" s="35"/>
      <c r="I905" s="35"/>
      <c r="J905" s="35"/>
      <c r="K905" s="35"/>
      <c r="L905" s="35"/>
      <c r="M905" s="35"/>
      <c r="N905" s="121">
        <v>22</v>
      </c>
      <c r="O905" s="35">
        <f t="shared" si="68"/>
        <v>440</v>
      </c>
    </row>
    <row r="906" spans="1:15">
      <c r="A906" s="121">
        <v>32</v>
      </c>
      <c r="B906" s="35"/>
      <c r="C906" s="36" t="s">
        <v>1143</v>
      </c>
      <c r="D906" s="121" t="s">
        <v>86</v>
      </c>
      <c r="E906" s="121">
        <v>25</v>
      </c>
      <c r="F906" s="35"/>
      <c r="G906" s="35"/>
      <c r="H906" s="35"/>
      <c r="I906" s="35"/>
      <c r="J906" s="35"/>
      <c r="K906" s="35"/>
      <c r="L906" s="35"/>
      <c r="M906" s="35"/>
      <c r="N906" s="121">
        <v>3</v>
      </c>
      <c r="O906" s="35">
        <f t="shared" si="68"/>
        <v>75</v>
      </c>
    </row>
    <row r="907" spans="1:15">
      <c r="A907" s="121">
        <v>33</v>
      </c>
      <c r="B907" s="35"/>
      <c r="C907" s="36" t="s">
        <v>1144</v>
      </c>
      <c r="D907" s="121" t="s">
        <v>86</v>
      </c>
      <c r="E907" s="121">
        <v>25</v>
      </c>
      <c r="F907" s="35"/>
      <c r="G907" s="35"/>
      <c r="H907" s="35"/>
      <c r="I907" s="35"/>
      <c r="J907" s="35"/>
      <c r="K907" s="35"/>
      <c r="L907" s="35"/>
      <c r="M907" s="35"/>
      <c r="N907" s="121">
        <v>2</v>
      </c>
      <c r="O907" s="35">
        <f t="shared" si="68"/>
        <v>50</v>
      </c>
    </row>
    <row r="908" spans="1:15">
      <c r="A908" s="121">
        <v>34</v>
      </c>
      <c r="B908" s="35"/>
      <c r="C908" s="36" t="s">
        <v>1145</v>
      </c>
      <c r="D908" s="121" t="s">
        <v>86</v>
      </c>
      <c r="E908" s="121">
        <v>25</v>
      </c>
      <c r="F908" s="35"/>
      <c r="G908" s="35"/>
      <c r="H908" s="35"/>
      <c r="I908" s="35"/>
      <c r="J908" s="35"/>
      <c r="K908" s="35"/>
      <c r="L908" s="35"/>
      <c r="M908" s="35"/>
      <c r="N908" s="121">
        <v>1</v>
      </c>
      <c r="O908" s="35">
        <f t="shared" si="68"/>
        <v>25</v>
      </c>
    </row>
    <row r="909" spans="1:15">
      <c r="A909" s="121">
        <v>35</v>
      </c>
      <c r="B909" s="35"/>
      <c r="C909" s="36" t="s">
        <v>1146</v>
      </c>
      <c r="D909" s="121" t="s">
        <v>86</v>
      </c>
      <c r="E909" s="121">
        <v>300</v>
      </c>
      <c r="F909" s="35"/>
      <c r="G909" s="35"/>
      <c r="H909" s="35"/>
      <c r="I909" s="35"/>
      <c r="J909" s="35"/>
      <c r="K909" s="35"/>
      <c r="L909" s="35"/>
      <c r="M909" s="35"/>
      <c r="N909" s="121">
        <v>1</v>
      </c>
      <c r="O909" s="35">
        <f t="shared" si="68"/>
        <v>300</v>
      </c>
    </row>
    <row r="910" spans="1:15">
      <c r="A910" s="121">
        <v>36</v>
      </c>
      <c r="B910" s="35"/>
      <c r="C910" s="36" t="s">
        <v>1147</v>
      </c>
      <c r="D910" s="121" t="s">
        <v>86</v>
      </c>
      <c r="E910" s="121">
        <v>110</v>
      </c>
      <c r="F910" s="35"/>
      <c r="G910" s="35"/>
      <c r="H910" s="35"/>
      <c r="I910" s="35"/>
      <c r="J910" s="35"/>
      <c r="K910" s="35"/>
      <c r="L910" s="35"/>
      <c r="M910" s="35"/>
      <c r="N910" s="121">
        <v>1</v>
      </c>
      <c r="O910" s="35">
        <f t="shared" si="68"/>
        <v>110</v>
      </c>
    </row>
    <row r="911" spans="1:15">
      <c r="A911" s="121">
        <v>37</v>
      </c>
      <c r="B911" s="35"/>
      <c r="C911" s="36" t="s">
        <v>1148</v>
      </c>
      <c r="D911" s="121" t="s">
        <v>86</v>
      </c>
      <c r="E911" s="121">
        <v>350</v>
      </c>
      <c r="F911" s="35"/>
      <c r="G911" s="35"/>
      <c r="H911" s="35"/>
      <c r="I911" s="35"/>
      <c r="J911" s="35"/>
      <c r="K911" s="35"/>
      <c r="L911" s="35"/>
      <c r="M911" s="35"/>
      <c r="N911" s="121">
        <v>1</v>
      </c>
      <c r="O911" s="35">
        <f t="shared" si="68"/>
        <v>350</v>
      </c>
    </row>
    <row r="912" spans="1:15">
      <c r="A912" s="121">
        <v>38</v>
      </c>
      <c r="B912" s="35"/>
      <c r="C912" s="36" t="s">
        <v>1149</v>
      </c>
      <c r="D912" s="121" t="s">
        <v>86</v>
      </c>
      <c r="E912" s="121">
        <v>110</v>
      </c>
      <c r="F912" s="35"/>
      <c r="G912" s="35"/>
      <c r="H912" s="35"/>
      <c r="I912" s="35"/>
      <c r="J912" s="35"/>
      <c r="K912" s="35"/>
      <c r="L912" s="35"/>
      <c r="M912" s="35"/>
      <c r="N912" s="121">
        <v>1</v>
      </c>
      <c r="O912" s="35">
        <f t="shared" si="68"/>
        <v>110</v>
      </c>
    </row>
    <row r="913" spans="1:15">
      <c r="A913" s="121">
        <v>39</v>
      </c>
      <c r="B913" s="35"/>
      <c r="C913" s="36" t="s">
        <v>1150</v>
      </c>
      <c r="D913" s="121" t="s">
        <v>86</v>
      </c>
      <c r="E913" s="121">
        <v>300</v>
      </c>
      <c r="F913" s="35"/>
      <c r="G913" s="35"/>
      <c r="H913" s="35"/>
      <c r="I913" s="35"/>
      <c r="J913" s="35"/>
      <c r="K913" s="35"/>
      <c r="L913" s="35"/>
      <c r="M913" s="35"/>
      <c r="N913" s="121">
        <v>1</v>
      </c>
      <c r="O913" s="35">
        <f t="shared" si="68"/>
        <v>300</v>
      </c>
    </row>
    <row r="914" spans="1:15">
      <c r="A914" s="121">
        <v>40</v>
      </c>
      <c r="B914" s="35"/>
      <c r="C914" s="36" t="s">
        <v>1151</v>
      </c>
      <c r="D914" s="121" t="s">
        <v>86</v>
      </c>
      <c r="E914" s="121">
        <v>500</v>
      </c>
      <c r="F914" s="35"/>
      <c r="G914" s="35"/>
      <c r="H914" s="35"/>
      <c r="I914" s="35"/>
      <c r="J914" s="35"/>
      <c r="K914" s="35"/>
      <c r="L914" s="35"/>
      <c r="M914" s="35"/>
      <c r="N914" s="121">
        <v>1</v>
      </c>
      <c r="O914" s="35">
        <f t="shared" si="68"/>
        <v>500</v>
      </c>
    </row>
    <row r="915" spans="1:15">
      <c r="A915" s="121">
        <v>41</v>
      </c>
      <c r="B915" s="35"/>
      <c r="C915" s="36" t="s">
        <v>1152</v>
      </c>
      <c r="D915" s="121" t="s">
        <v>86</v>
      </c>
      <c r="E915" s="121">
        <v>300</v>
      </c>
      <c r="F915" s="35"/>
      <c r="G915" s="35"/>
      <c r="H915" s="35"/>
      <c r="I915" s="35"/>
      <c r="J915" s="35"/>
      <c r="K915" s="35"/>
      <c r="L915" s="35"/>
      <c r="M915" s="35"/>
      <c r="N915" s="121">
        <v>1</v>
      </c>
      <c r="O915" s="35">
        <f t="shared" si="68"/>
        <v>300</v>
      </c>
    </row>
    <row r="916" spans="1:15">
      <c r="A916" s="121">
        <v>42</v>
      </c>
      <c r="B916" s="35"/>
      <c r="C916" s="36" t="s">
        <v>1153</v>
      </c>
      <c r="D916" s="121" t="s">
        <v>86</v>
      </c>
      <c r="E916" s="121">
        <v>300</v>
      </c>
      <c r="F916" s="35"/>
      <c r="G916" s="35"/>
      <c r="H916" s="35"/>
      <c r="I916" s="35"/>
      <c r="J916" s="35"/>
      <c r="K916" s="35"/>
      <c r="L916" s="35"/>
      <c r="M916" s="35"/>
      <c r="N916" s="121">
        <v>1</v>
      </c>
      <c r="O916" s="35">
        <f t="shared" si="68"/>
        <v>300</v>
      </c>
    </row>
    <row r="917" spans="1:15">
      <c r="A917" s="121">
        <v>43</v>
      </c>
      <c r="B917" s="35"/>
      <c r="C917" s="36" t="s">
        <v>1154</v>
      </c>
      <c r="D917" s="121" t="s">
        <v>86</v>
      </c>
      <c r="E917" s="121">
        <v>110</v>
      </c>
      <c r="F917" s="35"/>
      <c r="G917" s="35"/>
      <c r="H917" s="35"/>
      <c r="I917" s="35"/>
      <c r="J917" s="35"/>
      <c r="K917" s="35"/>
      <c r="L917" s="35"/>
      <c r="M917" s="35"/>
      <c r="N917" s="121">
        <v>1</v>
      </c>
      <c r="O917" s="35">
        <f t="shared" si="68"/>
        <v>110</v>
      </c>
    </row>
    <row r="918" spans="1:15">
      <c r="A918" s="121">
        <v>44</v>
      </c>
      <c r="B918" s="35"/>
      <c r="C918" s="36" t="s">
        <v>1155</v>
      </c>
      <c r="D918" s="121" t="s">
        <v>86</v>
      </c>
      <c r="E918" s="121">
        <v>110</v>
      </c>
      <c r="F918" s="35"/>
      <c r="G918" s="35"/>
      <c r="H918" s="35"/>
      <c r="I918" s="35"/>
      <c r="J918" s="35"/>
      <c r="K918" s="35"/>
      <c r="L918" s="35"/>
      <c r="M918" s="35"/>
      <c r="N918" s="121">
        <v>1</v>
      </c>
      <c r="O918" s="35">
        <f t="shared" si="68"/>
        <v>110</v>
      </c>
    </row>
    <row r="919" spans="1:15">
      <c r="A919" s="121">
        <v>45</v>
      </c>
      <c r="B919" s="35"/>
      <c r="C919" s="36" t="s">
        <v>1156</v>
      </c>
      <c r="D919" s="121" t="s">
        <v>86</v>
      </c>
      <c r="E919" s="121">
        <v>110</v>
      </c>
      <c r="F919" s="35"/>
      <c r="G919" s="35"/>
      <c r="H919" s="35"/>
      <c r="I919" s="35"/>
      <c r="J919" s="35"/>
      <c r="K919" s="35"/>
      <c r="L919" s="35"/>
      <c r="M919" s="35"/>
      <c r="N919" s="121">
        <v>1</v>
      </c>
      <c r="O919" s="35">
        <f t="shared" si="68"/>
        <v>110</v>
      </c>
    </row>
    <row r="920" spans="1:15">
      <c r="A920" s="121">
        <v>46</v>
      </c>
      <c r="B920" s="35"/>
      <c r="C920" s="36" t="s">
        <v>1157</v>
      </c>
      <c r="D920" s="121" t="s">
        <v>86</v>
      </c>
      <c r="E920" s="121">
        <v>110</v>
      </c>
      <c r="F920" s="35"/>
      <c r="G920" s="35"/>
      <c r="H920" s="35"/>
      <c r="I920" s="35"/>
      <c r="J920" s="35"/>
      <c r="K920" s="35"/>
      <c r="L920" s="35"/>
      <c r="M920" s="35"/>
      <c r="N920" s="121">
        <v>2</v>
      </c>
      <c r="O920" s="35">
        <f t="shared" si="68"/>
        <v>220</v>
      </c>
    </row>
    <row r="921" spans="1:15">
      <c r="A921" s="121">
        <v>47</v>
      </c>
      <c r="B921" s="35"/>
      <c r="C921" s="36" t="s">
        <v>1158</v>
      </c>
      <c r="D921" s="121" t="s">
        <v>86</v>
      </c>
      <c r="E921" s="121">
        <v>100</v>
      </c>
      <c r="F921" s="35"/>
      <c r="G921" s="35"/>
      <c r="H921" s="35"/>
      <c r="I921" s="35"/>
      <c r="J921" s="35"/>
      <c r="K921" s="35"/>
      <c r="L921" s="35"/>
      <c r="M921" s="35"/>
      <c r="N921" s="121">
        <v>1</v>
      </c>
      <c r="O921" s="35">
        <f t="shared" si="68"/>
        <v>100</v>
      </c>
    </row>
    <row r="922" spans="1:15">
      <c r="A922" s="121">
        <v>48</v>
      </c>
      <c r="B922" s="35"/>
      <c r="C922" s="36" t="s">
        <v>1159</v>
      </c>
      <c r="D922" s="121" t="s">
        <v>86</v>
      </c>
      <c r="E922" s="121">
        <v>300</v>
      </c>
      <c r="F922" s="35"/>
      <c r="G922" s="35"/>
      <c r="H922" s="35"/>
      <c r="I922" s="35"/>
      <c r="J922" s="35"/>
      <c r="K922" s="35"/>
      <c r="L922" s="35"/>
      <c r="M922" s="35"/>
      <c r="N922" s="121">
        <v>1</v>
      </c>
      <c r="O922" s="35">
        <f t="shared" si="68"/>
        <v>300</v>
      </c>
    </row>
    <row r="923" spans="1:15">
      <c r="A923" s="121">
        <v>49</v>
      </c>
      <c r="B923" s="35"/>
      <c r="C923" s="36" t="s">
        <v>1160</v>
      </c>
      <c r="D923" s="121" t="s">
        <v>86</v>
      </c>
      <c r="E923" s="121">
        <v>110</v>
      </c>
      <c r="F923" s="35"/>
      <c r="G923" s="35"/>
      <c r="H923" s="35"/>
      <c r="I923" s="35"/>
      <c r="J923" s="35"/>
      <c r="K923" s="35"/>
      <c r="L923" s="35"/>
      <c r="M923" s="35"/>
      <c r="N923" s="121">
        <v>2</v>
      </c>
      <c r="O923" s="35">
        <f t="shared" si="68"/>
        <v>220</v>
      </c>
    </row>
    <row r="924" spans="1:15">
      <c r="A924" s="121">
        <v>50</v>
      </c>
      <c r="B924" s="35"/>
      <c r="C924" s="36" t="s">
        <v>1161</v>
      </c>
      <c r="D924" s="121" t="s">
        <v>86</v>
      </c>
      <c r="E924" s="121">
        <v>110</v>
      </c>
      <c r="F924" s="35"/>
      <c r="G924" s="35"/>
      <c r="H924" s="35"/>
      <c r="I924" s="35"/>
      <c r="J924" s="35"/>
      <c r="K924" s="35"/>
      <c r="L924" s="35"/>
      <c r="M924" s="35"/>
      <c r="N924" s="121">
        <v>1</v>
      </c>
      <c r="O924" s="35">
        <f t="shared" si="68"/>
        <v>110</v>
      </c>
    </row>
    <row r="925" spans="1:15">
      <c r="A925" s="121">
        <v>51</v>
      </c>
      <c r="B925" s="35"/>
      <c r="C925" s="36" t="s">
        <v>1162</v>
      </c>
      <c r="D925" s="121" t="s">
        <v>86</v>
      </c>
      <c r="E925" s="121">
        <v>300</v>
      </c>
      <c r="F925" s="35"/>
      <c r="G925" s="35"/>
      <c r="H925" s="35"/>
      <c r="I925" s="35"/>
      <c r="J925" s="35"/>
      <c r="K925" s="35"/>
      <c r="L925" s="35"/>
      <c r="M925" s="35"/>
      <c r="N925" s="121">
        <v>1</v>
      </c>
      <c r="O925" s="35">
        <f t="shared" si="68"/>
        <v>300</v>
      </c>
    </row>
    <row r="926" spans="1:15">
      <c r="A926" s="121">
        <v>52</v>
      </c>
      <c r="B926" s="35"/>
      <c r="C926" s="36" t="s">
        <v>1163</v>
      </c>
      <c r="D926" s="121" t="s">
        <v>86</v>
      </c>
      <c r="E926" s="121">
        <v>300</v>
      </c>
      <c r="F926" s="35"/>
      <c r="G926" s="35"/>
      <c r="H926" s="35"/>
      <c r="I926" s="35"/>
      <c r="J926" s="35"/>
      <c r="K926" s="35"/>
      <c r="L926" s="35"/>
      <c r="M926" s="35"/>
      <c r="N926" s="121">
        <v>2</v>
      </c>
      <c r="O926" s="35">
        <f t="shared" si="68"/>
        <v>600</v>
      </c>
    </row>
    <row r="927" spans="1:15">
      <c r="A927" s="121">
        <v>53</v>
      </c>
      <c r="B927" s="35"/>
      <c r="C927" s="36" t="s">
        <v>1164</v>
      </c>
      <c r="D927" s="121" t="s">
        <v>86</v>
      </c>
      <c r="E927" s="121">
        <v>600</v>
      </c>
      <c r="F927" s="35"/>
      <c r="G927" s="35"/>
      <c r="H927" s="35"/>
      <c r="I927" s="35"/>
      <c r="J927" s="35"/>
      <c r="K927" s="35"/>
      <c r="L927" s="35"/>
      <c r="M927" s="35"/>
      <c r="N927" s="121">
        <v>1</v>
      </c>
      <c r="O927" s="35">
        <f t="shared" si="68"/>
        <v>600</v>
      </c>
    </row>
    <row r="928" spans="1:15">
      <c r="A928" s="121">
        <v>54</v>
      </c>
      <c r="B928" s="35"/>
      <c r="C928" s="36" t="s">
        <v>1165</v>
      </c>
      <c r="D928" s="121" t="s">
        <v>86</v>
      </c>
      <c r="E928" s="121">
        <v>550</v>
      </c>
      <c r="F928" s="35"/>
      <c r="G928" s="35"/>
      <c r="H928" s="35"/>
      <c r="I928" s="35"/>
      <c r="J928" s="35"/>
      <c r="K928" s="35"/>
      <c r="L928" s="35"/>
      <c r="M928" s="35"/>
      <c r="N928" s="121">
        <v>1</v>
      </c>
      <c r="O928" s="35">
        <f t="shared" si="68"/>
        <v>550</v>
      </c>
    </row>
    <row r="929" spans="1:15">
      <c r="A929" s="121">
        <v>55</v>
      </c>
      <c r="B929" s="35"/>
      <c r="C929" s="36" t="s">
        <v>1166</v>
      </c>
      <c r="D929" s="121" t="s">
        <v>86</v>
      </c>
      <c r="E929" s="121">
        <v>600</v>
      </c>
      <c r="F929" s="35"/>
      <c r="G929" s="35"/>
      <c r="H929" s="35"/>
      <c r="I929" s="35"/>
      <c r="J929" s="35"/>
      <c r="K929" s="35"/>
      <c r="L929" s="35"/>
      <c r="M929" s="35"/>
      <c r="N929" s="121">
        <v>2</v>
      </c>
      <c r="O929" s="35">
        <f t="shared" si="68"/>
        <v>1200</v>
      </c>
    </row>
    <row r="930" spans="1:15">
      <c r="A930" s="121">
        <v>56</v>
      </c>
      <c r="B930" s="35"/>
      <c r="C930" s="36" t="s">
        <v>1167</v>
      </c>
      <c r="D930" s="121" t="s">
        <v>86</v>
      </c>
      <c r="E930" s="121">
        <v>340</v>
      </c>
      <c r="F930" s="35"/>
      <c r="G930" s="35"/>
      <c r="H930" s="35"/>
      <c r="I930" s="35"/>
      <c r="J930" s="35"/>
      <c r="K930" s="35"/>
      <c r="L930" s="35"/>
      <c r="M930" s="35"/>
      <c r="N930" s="121">
        <v>1</v>
      </c>
      <c r="O930" s="35">
        <f t="shared" si="68"/>
        <v>340</v>
      </c>
    </row>
    <row r="931" spans="1:15">
      <c r="A931" s="121">
        <v>57</v>
      </c>
      <c r="B931" s="35"/>
      <c r="C931" s="36" t="s">
        <v>1168</v>
      </c>
      <c r="D931" s="121" t="s">
        <v>86</v>
      </c>
      <c r="E931" s="121">
        <v>1000</v>
      </c>
      <c r="F931" s="35"/>
      <c r="G931" s="35"/>
      <c r="H931" s="35"/>
      <c r="I931" s="35"/>
      <c r="J931" s="35"/>
      <c r="K931" s="35"/>
      <c r="L931" s="35"/>
      <c r="M931" s="35"/>
      <c r="N931" s="121">
        <v>2</v>
      </c>
      <c r="O931" s="35">
        <f t="shared" si="68"/>
        <v>2000</v>
      </c>
    </row>
    <row r="932" spans="1:15">
      <c r="A932" s="121">
        <v>58</v>
      </c>
      <c r="B932" s="35"/>
      <c r="C932" s="36" t="s">
        <v>1169</v>
      </c>
      <c r="D932" s="121" t="s">
        <v>86</v>
      </c>
      <c r="E932" s="121">
        <v>558</v>
      </c>
      <c r="F932" s="35"/>
      <c r="G932" s="35"/>
      <c r="H932" s="35"/>
      <c r="I932" s="35"/>
      <c r="J932" s="35"/>
      <c r="K932" s="35"/>
      <c r="L932" s="35"/>
      <c r="M932" s="35"/>
      <c r="N932" s="121">
        <v>1</v>
      </c>
      <c r="O932" s="35">
        <f t="shared" si="68"/>
        <v>558</v>
      </c>
    </row>
    <row r="933" spans="1:15">
      <c r="A933" s="121">
        <v>59</v>
      </c>
      <c r="B933" s="35"/>
      <c r="C933" s="36" t="s">
        <v>1170</v>
      </c>
      <c r="D933" s="121" t="s">
        <v>86</v>
      </c>
      <c r="E933" s="121">
        <v>550</v>
      </c>
      <c r="F933" s="35"/>
      <c r="G933" s="35"/>
      <c r="H933" s="35"/>
      <c r="I933" s="35"/>
      <c r="J933" s="35"/>
      <c r="K933" s="35"/>
      <c r="L933" s="35"/>
      <c r="M933" s="35"/>
      <c r="N933" s="121">
        <v>1</v>
      </c>
      <c r="O933" s="35">
        <f t="shared" si="68"/>
        <v>550</v>
      </c>
    </row>
    <row r="934" spans="1:15">
      <c r="A934" s="121">
        <v>60</v>
      </c>
      <c r="B934" s="35"/>
      <c r="C934" s="36" t="s">
        <v>1171</v>
      </c>
      <c r="D934" s="121" t="s">
        <v>86</v>
      </c>
      <c r="E934" s="121">
        <v>350</v>
      </c>
      <c r="F934" s="35"/>
      <c r="G934" s="35"/>
      <c r="H934" s="35"/>
      <c r="I934" s="35"/>
      <c r="J934" s="35"/>
      <c r="K934" s="35"/>
      <c r="L934" s="35"/>
      <c r="M934" s="35"/>
      <c r="N934" s="121">
        <v>1</v>
      </c>
      <c r="O934" s="35">
        <f t="shared" si="68"/>
        <v>350</v>
      </c>
    </row>
    <row r="935" spans="1:15">
      <c r="A935" s="121">
        <v>61</v>
      </c>
      <c r="B935" s="35"/>
      <c r="C935" s="36" t="s">
        <v>1172</v>
      </c>
      <c r="D935" s="121" t="s">
        <v>86</v>
      </c>
      <c r="E935" s="121">
        <v>300</v>
      </c>
      <c r="F935" s="35"/>
      <c r="G935" s="35"/>
      <c r="H935" s="35"/>
      <c r="I935" s="35"/>
      <c r="J935" s="35"/>
      <c r="K935" s="35"/>
      <c r="L935" s="35"/>
      <c r="M935" s="35"/>
      <c r="N935" s="121">
        <v>1</v>
      </c>
      <c r="O935" s="35">
        <f t="shared" si="68"/>
        <v>300</v>
      </c>
    </row>
    <row r="936" spans="1:15">
      <c r="A936" s="121">
        <v>62</v>
      </c>
      <c r="B936" s="35"/>
      <c r="C936" s="36" t="s">
        <v>1173</v>
      </c>
      <c r="D936" s="121" t="s">
        <v>86</v>
      </c>
      <c r="E936" s="121">
        <v>300</v>
      </c>
      <c r="F936" s="35"/>
      <c r="G936" s="35"/>
      <c r="H936" s="35"/>
      <c r="I936" s="35"/>
      <c r="J936" s="35"/>
      <c r="K936" s="35"/>
      <c r="L936" s="35"/>
      <c r="M936" s="35"/>
      <c r="N936" s="121">
        <v>1</v>
      </c>
      <c r="O936" s="35">
        <f t="shared" si="68"/>
        <v>300</v>
      </c>
    </row>
    <row r="937" spans="1:15">
      <c r="A937" s="121">
        <v>63</v>
      </c>
      <c r="B937" s="35"/>
      <c r="C937" s="36" t="s">
        <v>1174</v>
      </c>
      <c r="D937" s="121" t="s">
        <v>86</v>
      </c>
      <c r="E937" s="121">
        <v>300</v>
      </c>
      <c r="F937" s="35"/>
      <c r="G937" s="35"/>
      <c r="H937" s="35"/>
      <c r="I937" s="35"/>
      <c r="J937" s="35"/>
      <c r="K937" s="35"/>
      <c r="L937" s="35"/>
      <c r="M937" s="35"/>
      <c r="N937" s="121">
        <v>1</v>
      </c>
      <c r="O937" s="35">
        <f t="shared" si="68"/>
        <v>300</v>
      </c>
    </row>
    <row r="938" spans="1:15">
      <c r="A938" s="121">
        <v>64</v>
      </c>
      <c r="B938" s="35"/>
      <c r="C938" s="36" t="s">
        <v>1175</v>
      </c>
      <c r="D938" s="121" t="s">
        <v>86</v>
      </c>
      <c r="E938" s="121">
        <v>300</v>
      </c>
      <c r="F938" s="35"/>
      <c r="G938" s="35"/>
      <c r="H938" s="35"/>
      <c r="I938" s="35"/>
      <c r="J938" s="35"/>
      <c r="K938" s="35"/>
      <c r="L938" s="35"/>
      <c r="M938" s="35"/>
      <c r="N938" s="121">
        <v>1</v>
      </c>
      <c r="O938" s="35">
        <f t="shared" si="68"/>
        <v>300</v>
      </c>
    </row>
    <row r="939" spans="1:15">
      <c r="A939" s="121">
        <v>65</v>
      </c>
      <c r="B939" s="35"/>
      <c r="C939" s="36" t="s">
        <v>1176</v>
      </c>
      <c r="D939" s="121" t="s">
        <v>86</v>
      </c>
      <c r="E939" s="121">
        <v>300</v>
      </c>
      <c r="F939" s="35"/>
      <c r="G939" s="35"/>
      <c r="H939" s="35"/>
      <c r="I939" s="35"/>
      <c r="J939" s="35"/>
      <c r="K939" s="35"/>
      <c r="L939" s="35"/>
      <c r="M939" s="35"/>
      <c r="N939" s="121">
        <v>1</v>
      </c>
      <c r="O939" s="35">
        <f t="shared" si="68"/>
        <v>300</v>
      </c>
    </row>
    <row r="940" spans="1:15">
      <c r="A940" s="121">
        <v>66</v>
      </c>
      <c r="B940" s="35"/>
      <c r="C940" s="36" t="s">
        <v>1177</v>
      </c>
      <c r="D940" s="121" t="s">
        <v>86</v>
      </c>
      <c r="E940" s="121">
        <v>300</v>
      </c>
      <c r="F940" s="35"/>
      <c r="G940" s="35"/>
      <c r="H940" s="35"/>
      <c r="I940" s="35"/>
      <c r="J940" s="35"/>
      <c r="K940" s="35"/>
      <c r="L940" s="35"/>
      <c r="M940" s="35"/>
      <c r="N940" s="121">
        <v>1</v>
      </c>
      <c r="O940" s="35">
        <f t="shared" ref="O940:O1003" si="69">(E940*N940)</f>
        <v>300</v>
      </c>
    </row>
    <row r="941" spans="1:15">
      <c r="A941" s="121">
        <v>67</v>
      </c>
      <c r="B941" s="35"/>
      <c r="C941" s="36" t="s">
        <v>1178</v>
      </c>
      <c r="D941" s="121" t="s">
        <v>86</v>
      </c>
      <c r="E941" s="121">
        <v>300</v>
      </c>
      <c r="F941" s="35"/>
      <c r="G941" s="35"/>
      <c r="H941" s="35"/>
      <c r="I941" s="35"/>
      <c r="J941" s="35"/>
      <c r="K941" s="35"/>
      <c r="L941" s="35"/>
      <c r="M941" s="35"/>
      <c r="N941" s="121">
        <v>1</v>
      </c>
      <c r="O941" s="35">
        <f t="shared" si="69"/>
        <v>300</v>
      </c>
    </row>
    <row r="942" spans="1:15">
      <c r="A942" s="121">
        <v>68</v>
      </c>
      <c r="B942" s="35"/>
      <c r="C942" s="36" t="s">
        <v>1179</v>
      </c>
      <c r="D942" s="121" t="s">
        <v>86</v>
      </c>
      <c r="E942" s="121">
        <v>300</v>
      </c>
      <c r="F942" s="35"/>
      <c r="G942" s="35"/>
      <c r="H942" s="35"/>
      <c r="I942" s="35"/>
      <c r="J942" s="35"/>
      <c r="K942" s="35"/>
      <c r="L942" s="35"/>
      <c r="M942" s="35"/>
      <c r="N942" s="121">
        <v>1</v>
      </c>
      <c r="O942" s="35">
        <f t="shared" si="69"/>
        <v>300</v>
      </c>
    </row>
    <row r="943" spans="1:15">
      <c r="A943" s="121">
        <v>69</v>
      </c>
      <c r="B943" s="35"/>
      <c r="C943" s="36" t="s">
        <v>1180</v>
      </c>
      <c r="D943" s="121" t="s">
        <v>86</v>
      </c>
      <c r="E943" s="121">
        <v>300</v>
      </c>
      <c r="F943" s="35"/>
      <c r="G943" s="35"/>
      <c r="H943" s="35"/>
      <c r="I943" s="35"/>
      <c r="J943" s="35"/>
      <c r="K943" s="35"/>
      <c r="L943" s="35"/>
      <c r="M943" s="35"/>
      <c r="N943" s="121">
        <v>1</v>
      </c>
      <c r="O943" s="35">
        <f t="shared" si="69"/>
        <v>300</v>
      </c>
    </row>
    <row r="944" spans="1:15">
      <c r="A944" s="121">
        <v>70</v>
      </c>
      <c r="B944" s="35"/>
      <c r="C944" s="36" t="s">
        <v>1181</v>
      </c>
      <c r="D944" s="121" t="s">
        <v>86</v>
      </c>
      <c r="E944" s="121">
        <v>300</v>
      </c>
      <c r="F944" s="35"/>
      <c r="G944" s="35"/>
      <c r="H944" s="35"/>
      <c r="I944" s="35"/>
      <c r="J944" s="35"/>
      <c r="K944" s="35"/>
      <c r="L944" s="35"/>
      <c r="M944" s="35"/>
      <c r="N944" s="121">
        <v>1</v>
      </c>
      <c r="O944" s="35">
        <f t="shared" si="69"/>
        <v>300</v>
      </c>
    </row>
    <row r="945" spans="1:15">
      <c r="A945" s="121">
        <v>71</v>
      </c>
      <c r="B945" s="35"/>
      <c r="C945" s="36" t="s">
        <v>1182</v>
      </c>
      <c r="D945" s="121" t="s">
        <v>86</v>
      </c>
      <c r="E945" s="121">
        <v>150</v>
      </c>
      <c r="F945" s="35"/>
      <c r="G945" s="35"/>
      <c r="H945" s="35"/>
      <c r="I945" s="35"/>
      <c r="J945" s="35"/>
      <c r="K945" s="35"/>
      <c r="L945" s="35"/>
      <c r="M945" s="35"/>
      <c r="N945" s="121">
        <v>1</v>
      </c>
      <c r="O945" s="35">
        <f t="shared" si="69"/>
        <v>150</v>
      </c>
    </row>
    <row r="946" spans="1:15">
      <c r="A946" s="121">
        <v>72</v>
      </c>
      <c r="B946" s="35"/>
      <c r="C946" s="36" t="s">
        <v>1183</v>
      </c>
      <c r="D946" s="121" t="s">
        <v>86</v>
      </c>
      <c r="E946" s="121">
        <v>150</v>
      </c>
      <c r="F946" s="35"/>
      <c r="G946" s="35"/>
      <c r="H946" s="35"/>
      <c r="I946" s="35"/>
      <c r="J946" s="35"/>
      <c r="K946" s="35"/>
      <c r="L946" s="35"/>
      <c r="M946" s="35"/>
      <c r="N946" s="121">
        <v>1</v>
      </c>
      <c r="O946" s="35">
        <f t="shared" si="69"/>
        <v>150</v>
      </c>
    </row>
    <row r="947" spans="1:15">
      <c r="A947" s="121">
        <v>73</v>
      </c>
      <c r="B947" s="35"/>
      <c r="C947" s="36" t="s">
        <v>1184</v>
      </c>
      <c r="D947" s="121" t="s">
        <v>86</v>
      </c>
      <c r="E947" s="121">
        <v>150</v>
      </c>
      <c r="F947" s="35"/>
      <c r="G947" s="35"/>
      <c r="H947" s="35"/>
      <c r="I947" s="35"/>
      <c r="J947" s="35"/>
      <c r="K947" s="35"/>
      <c r="L947" s="35"/>
      <c r="M947" s="35"/>
      <c r="N947" s="121">
        <v>2</v>
      </c>
      <c r="O947" s="35">
        <f t="shared" si="69"/>
        <v>300</v>
      </c>
    </row>
    <row r="948" spans="1:15">
      <c r="A948" s="121">
        <v>74</v>
      </c>
      <c r="B948" s="35"/>
      <c r="C948" s="36" t="s">
        <v>1185</v>
      </c>
      <c r="D948" s="121" t="s">
        <v>86</v>
      </c>
      <c r="E948" s="121">
        <v>150</v>
      </c>
      <c r="F948" s="35"/>
      <c r="G948" s="35"/>
      <c r="H948" s="35"/>
      <c r="I948" s="35"/>
      <c r="J948" s="35"/>
      <c r="K948" s="35"/>
      <c r="L948" s="35"/>
      <c r="M948" s="35"/>
      <c r="N948" s="121">
        <v>1</v>
      </c>
      <c r="O948" s="35">
        <f t="shared" si="69"/>
        <v>150</v>
      </c>
    </row>
    <row r="949" spans="1:15">
      <c r="A949" s="121">
        <v>75</v>
      </c>
      <c r="B949" s="35"/>
      <c r="C949" s="36" t="s">
        <v>1186</v>
      </c>
      <c r="D949" s="121" t="s">
        <v>86</v>
      </c>
      <c r="E949" s="121">
        <v>150</v>
      </c>
      <c r="F949" s="35"/>
      <c r="G949" s="35"/>
      <c r="H949" s="35"/>
      <c r="I949" s="35"/>
      <c r="J949" s="35"/>
      <c r="K949" s="35"/>
      <c r="L949" s="35"/>
      <c r="M949" s="35"/>
      <c r="N949" s="121">
        <v>1</v>
      </c>
      <c r="O949" s="35">
        <f t="shared" si="69"/>
        <v>150</v>
      </c>
    </row>
    <row r="950" spans="1:15">
      <c r="A950" s="121">
        <v>76</v>
      </c>
      <c r="B950" s="35"/>
      <c r="C950" s="36" t="s">
        <v>1187</v>
      </c>
      <c r="D950" s="121" t="s">
        <v>86</v>
      </c>
      <c r="E950" s="121">
        <v>200</v>
      </c>
      <c r="F950" s="35"/>
      <c r="G950" s="35"/>
      <c r="H950" s="35"/>
      <c r="I950" s="35"/>
      <c r="J950" s="35"/>
      <c r="K950" s="35"/>
      <c r="L950" s="35"/>
      <c r="M950" s="35"/>
      <c r="N950" s="121">
        <v>39</v>
      </c>
      <c r="O950" s="35">
        <f t="shared" si="69"/>
        <v>7800</v>
      </c>
    </row>
    <row r="951" spans="1:15">
      <c r="A951" s="121">
        <v>77</v>
      </c>
      <c r="B951" s="35"/>
      <c r="C951" s="36" t="s">
        <v>1188</v>
      </c>
      <c r="D951" s="121" t="s">
        <v>86</v>
      </c>
      <c r="E951" s="121">
        <v>815</v>
      </c>
      <c r="F951" s="35"/>
      <c r="G951" s="35"/>
      <c r="H951" s="35"/>
      <c r="I951" s="35"/>
      <c r="J951" s="35"/>
      <c r="K951" s="35"/>
      <c r="L951" s="35"/>
      <c r="M951" s="35"/>
      <c r="N951" s="121">
        <v>16</v>
      </c>
      <c r="O951" s="35">
        <f t="shared" si="69"/>
        <v>13040</v>
      </c>
    </row>
    <row r="952" spans="1:15">
      <c r="A952" s="121">
        <v>78</v>
      </c>
      <c r="B952" s="35"/>
      <c r="C952" s="36" t="s">
        <v>1189</v>
      </c>
      <c r="D952" s="121" t="s">
        <v>86</v>
      </c>
      <c r="E952" s="121">
        <v>150</v>
      </c>
      <c r="F952" s="35"/>
      <c r="G952" s="35"/>
      <c r="H952" s="35"/>
      <c r="I952" s="35"/>
      <c r="J952" s="35"/>
      <c r="K952" s="35"/>
      <c r="L952" s="35"/>
      <c r="M952" s="35"/>
      <c r="N952" s="121">
        <v>6</v>
      </c>
      <c r="O952" s="35">
        <f t="shared" si="69"/>
        <v>900</v>
      </c>
    </row>
    <row r="953" spans="1:15">
      <c r="A953" s="121">
        <v>79</v>
      </c>
      <c r="B953" s="35"/>
      <c r="C953" s="36" t="s">
        <v>1190</v>
      </c>
      <c r="D953" s="121" t="s">
        <v>86</v>
      </c>
      <c r="E953" s="121">
        <v>75</v>
      </c>
      <c r="F953" s="35"/>
      <c r="G953" s="35"/>
      <c r="H953" s="35"/>
      <c r="I953" s="35"/>
      <c r="J953" s="35"/>
      <c r="K953" s="35"/>
      <c r="L953" s="35"/>
      <c r="M953" s="35"/>
      <c r="N953" s="121">
        <v>1</v>
      </c>
      <c r="O953" s="35">
        <f t="shared" si="69"/>
        <v>75</v>
      </c>
    </row>
    <row r="954" spans="1:15">
      <c r="A954" s="121">
        <v>80</v>
      </c>
      <c r="B954" s="35"/>
      <c r="C954" s="36" t="s">
        <v>1191</v>
      </c>
      <c r="D954" s="121" t="s">
        <v>86</v>
      </c>
      <c r="E954" s="121">
        <v>75</v>
      </c>
      <c r="F954" s="35"/>
      <c r="G954" s="35"/>
      <c r="H954" s="35"/>
      <c r="I954" s="35"/>
      <c r="J954" s="35"/>
      <c r="K954" s="35"/>
      <c r="L954" s="35"/>
      <c r="M954" s="35"/>
      <c r="N954" s="121">
        <v>2</v>
      </c>
      <c r="O954" s="35">
        <f t="shared" si="69"/>
        <v>150</v>
      </c>
    </row>
    <row r="955" spans="1:15">
      <c r="A955" s="121">
        <v>81</v>
      </c>
      <c r="B955" s="35"/>
      <c r="C955" s="36" t="s">
        <v>1192</v>
      </c>
      <c r="D955" s="121" t="s">
        <v>86</v>
      </c>
      <c r="E955" s="121">
        <v>50</v>
      </c>
      <c r="F955" s="35"/>
      <c r="G955" s="35"/>
      <c r="H955" s="35"/>
      <c r="I955" s="35"/>
      <c r="J955" s="35"/>
      <c r="K955" s="35"/>
      <c r="L955" s="35"/>
      <c r="M955" s="35"/>
      <c r="N955" s="121">
        <v>12</v>
      </c>
      <c r="O955" s="35">
        <f t="shared" si="69"/>
        <v>600</v>
      </c>
    </row>
    <row r="956" spans="1:15">
      <c r="A956" s="121">
        <v>82</v>
      </c>
      <c r="B956" s="35"/>
      <c r="C956" s="36" t="s">
        <v>1193</v>
      </c>
      <c r="D956" s="121" t="s">
        <v>86</v>
      </c>
      <c r="E956" s="121">
        <v>50</v>
      </c>
      <c r="F956" s="35"/>
      <c r="G956" s="35"/>
      <c r="H956" s="35"/>
      <c r="I956" s="35"/>
      <c r="J956" s="35"/>
      <c r="K956" s="35"/>
      <c r="L956" s="35"/>
      <c r="M956" s="35"/>
      <c r="N956" s="121">
        <v>8</v>
      </c>
      <c r="O956" s="35">
        <f t="shared" si="69"/>
        <v>400</v>
      </c>
    </row>
    <row r="957" spans="1:15">
      <c r="A957" s="121">
        <v>83</v>
      </c>
      <c r="B957" s="35"/>
      <c r="C957" s="36" t="s">
        <v>1194</v>
      </c>
      <c r="D957" s="121" t="s">
        <v>86</v>
      </c>
      <c r="E957" s="121">
        <v>50</v>
      </c>
      <c r="F957" s="35"/>
      <c r="G957" s="35"/>
      <c r="H957" s="35"/>
      <c r="I957" s="35"/>
      <c r="J957" s="35"/>
      <c r="K957" s="35"/>
      <c r="L957" s="35"/>
      <c r="M957" s="35"/>
      <c r="N957" s="121">
        <v>20</v>
      </c>
      <c r="O957" s="35">
        <f t="shared" si="69"/>
        <v>1000</v>
      </c>
    </row>
    <row r="958" spans="1:15">
      <c r="A958" s="121">
        <v>84</v>
      </c>
      <c r="B958" s="35"/>
      <c r="C958" s="36" t="s">
        <v>1195</v>
      </c>
      <c r="D958" s="121" t="s">
        <v>86</v>
      </c>
      <c r="E958" s="121">
        <v>50</v>
      </c>
      <c r="F958" s="35"/>
      <c r="G958" s="35"/>
      <c r="H958" s="35"/>
      <c r="I958" s="35"/>
      <c r="J958" s="35"/>
      <c r="K958" s="35"/>
      <c r="L958" s="35"/>
      <c r="M958" s="35"/>
      <c r="N958" s="121">
        <v>1</v>
      </c>
      <c r="O958" s="35">
        <f t="shared" si="69"/>
        <v>50</v>
      </c>
    </row>
    <row r="959" spans="1:15">
      <c r="A959" s="121">
        <v>85</v>
      </c>
      <c r="B959" s="35"/>
      <c r="C959" s="36" t="s">
        <v>1196</v>
      </c>
      <c r="D959" s="121" t="s">
        <v>86</v>
      </c>
      <c r="E959" s="121">
        <v>75</v>
      </c>
      <c r="F959" s="35"/>
      <c r="G959" s="35"/>
      <c r="H959" s="35"/>
      <c r="I959" s="35"/>
      <c r="J959" s="35"/>
      <c r="K959" s="35"/>
      <c r="L959" s="35"/>
      <c r="M959" s="35"/>
      <c r="N959" s="121">
        <v>2</v>
      </c>
      <c r="O959" s="35">
        <f t="shared" si="69"/>
        <v>150</v>
      </c>
    </row>
    <row r="960" spans="1:15">
      <c r="A960" s="121">
        <v>86</v>
      </c>
      <c r="B960" s="35"/>
      <c r="C960" s="36" t="s">
        <v>1197</v>
      </c>
      <c r="D960" s="121" t="s">
        <v>86</v>
      </c>
      <c r="E960" s="121">
        <v>75</v>
      </c>
      <c r="F960" s="35"/>
      <c r="G960" s="35"/>
      <c r="H960" s="35"/>
      <c r="I960" s="35"/>
      <c r="J960" s="35"/>
      <c r="K960" s="35"/>
      <c r="L960" s="35"/>
      <c r="M960" s="35"/>
      <c r="N960" s="121">
        <v>1</v>
      </c>
      <c r="O960" s="35">
        <f t="shared" si="69"/>
        <v>75</v>
      </c>
    </row>
    <row r="961" spans="1:15">
      <c r="A961" s="121">
        <v>87</v>
      </c>
      <c r="B961" s="35"/>
      <c r="C961" s="36" t="s">
        <v>1198</v>
      </c>
      <c r="D961" s="121" t="s">
        <v>86</v>
      </c>
      <c r="E961" s="121">
        <v>75</v>
      </c>
      <c r="F961" s="35"/>
      <c r="G961" s="35"/>
      <c r="H961" s="35"/>
      <c r="I961" s="35"/>
      <c r="J961" s="35"/>
      <c r="K961" s="35"/>
      <c r="L961" s="35"/>
      <c r="M961" s="35"/>
      <c r="N961" s="121">
        <v>2</v>
      </c>
      <c r="O961" s="35">
        <f t="shared" si="69"/>
        <v>150</v>
      </c>
    </row>
    <row r="962" spans="1:15">
      <c r="A962" s="121">
        <v>88</v>
      </c>
      <c r="B962" s="35"/>
      <c r="C962" s="36" t="s">
        <v>1199</v>
      </c>
      <c r="D962" s="121" t="s">
        <v>86</v>
      </c>
      <c r="E962" s="121">
        <v>75</v>
      </c>
      <c r="F962" s="35"/>
      <c r="G962" s="35"/>
      <c r="H962" s="35"/>
      <c r="I962" s="35"/>
      <c r="J962" s="35"/>
      <c r="K962" s="35"/>
      <c r="L962" s="35"/>
      <c r="M962" s="35"/>
      <c r="N962" s="121">
        <v>1</v>
      </c>
      <c r="O962" s="35">
        <f t="shared" si="69"/>
        <v>75</v>
      </c>
    </row>
    <row r="963" spans="1:15">
      <c r="A963" s="121">
        <v>89</v>
      </c>
      <c r="B963" s="35"/>
      <c r="C963" s="36" t="s">
        <v>1200</v>
      </c>
      <c r="D963" s="121" t="s">
        <v>86</v>
      </c>
      <c r="E963" s="121">
        <v>75</v>
      </c>
      <c r="F963" s="35"/>
      <c r="G963" s="35"/>
      <c r="H963" s="35"/>
      <c r="I963" s="35"/>
      <c r="J963" s="35"/>
      <c r="K963" s="35"/>
      <c r="L963" s="35"/>
      <c r="M963" s="35"/>
      <c r="N963" s="121">
        <v>2</v>
      </c>
      <c r="O963" s="35">
        <f t="shared" si="69"/>
        <v>150</v>
      </c>
    </row>
    <row r="964" spans="1:15">
      <c r="A964" s="121">
        <v>90</v>
      </c>
      <c r="B964" s="35"/>
      <c r="C964" s="36" t="s">
        <v>1201</v>
      </c>
      <c r="D964" s="121" t="s">
        <v>86</v>
      </c>
      <c r="E964" s="121">
        <v>200</v>
      </c>
      <c r="F964" s="35"/>
      <c r="G964" s="35"/>
      <c r="H964" s="35"/>
      <c r="I964" s="35"/>
      <c r="J964" s="35"/>
      <c r="K964" s="35"/>
      <c r="L964" s="35"/>
      <c r="M964" s="35"/>
      <c r="N964" s="121">
        <v>1</v>
      </c>
      <c r="O964" s="35">
        <f t="shared" si="69"/>
        <v>200</v>
      </c>
    </row>
    <row r="965" spans="1:15">
      <c r="A965" s="121">
        <v>91</v>
      </c>
      <c r="B965" s="35"/>
      <c r="C965" s="36" t="s">
        <v>1202</v>
      </c>
      <c r="D965" s="121" t="s">
        <v>86</v>
      </c>
      <c r="E965" s="121">
        <v>60</v>
      </c>
      <c r="F965" s="35"/>
      <c r="G965" s="35"/>
      <c r="H965" s="35"/>
      <c r="I965" s="35"/>
      <c r="J965" s="35"/>
      <c r="K965" s="35"/>
      <c r="L965" s="35"/>
      <c r="M965" s="35"/>
      <c r="N965" s="121">
        <v>1</v>
      </c>
      <c r="O965" s="35">
        <f t="shared" si="69"/>
        <v>60</v>
      </c>
    </row>
    <row r="966" spans="1:15">
      <c r="A966" s="121">
        <v>92</v>
      </c>
      <c r="B966" s="35"/>
      <c r="C966" s="36" t="s">
        <v>1203</v>
      </c>
      <c r="D966" s="121" t="s">
        <v>86</v>
      </c>
      <c r="E966" s="121">
        <v>60</v>
      </c>
      <c r="F966" s="35"/>
      <c r="G966" s="35"/>
      <c r="H966" s="35"/>
      <c r="I966" s="35"/>
      <c r="J966" s="35"/>
      <c r="K966" s="35"/>
      <c r="L966" s="35"/>
      <c r="M966" s="35"/>
      <c r="N966" s="121">
        <v>1</v>
      </c>
      <c r="O966" s="35">
        <f t="shared" si="69"/>
        <v>60</v>
      </c>
    </row>
    <row r="967" spans="1:15">
      <c r="A967" s="121">
        <v>93</v>
      </c>
      <c r="B967" s="35"/>
      <c r="C967" s="36" t="s">
        <v>1204</v>
      </c>
      <c r="D967" s="121" t="s">
        <v>86</v>
      </c>
      <c r="E967" s="121">
        <v>60</v>
      </c>
      <c r="F967" s="35"/>
      <c r="G967" s="35"/>
      <c r="H967" s="35"/>
      <c r="I967" s="35"/>
      <c r="J967" s="35"/>
      <c r="K967" s="35"/>
      <c r="L967" s="35"/>
      <c r="M967" s="35"/>
      <c r="N967" s="121">
        <v>3</v>
      </c>
      <c r="O967" s="35">
        <f t="shared" si="69"/>
        <v>180</v>
      </c>
    </row>
    <row r="968" spans="1:15">
      <c r="A968" s="121">
        <v>94</v>
      </c>
      <c r="B968" s="35"/>
      <c r="C968" s="36" t="s">
        <v>1205</v>
      </c>
      <c r="D968" s="121" t="s">
        <v>86</v>
      </c>
      <c r="E968" s="121">
        <v>5</v>
      </c>
      <c r="F968" s="35"/>
      <c r="G968" s="35"/>
      <c r="H968" s="35"/>
      <c r="I968" s="35"/>
      <c r="J968" s="35"/>
      <c r="K968" s="35"/>
      <c r="L968" s="35"/>
      <c r="M968" s="35"/>
      <c r="N968" s="121">
        <v>2</v>
      </c>
      <c r="O968" s="35">
        <f t="shared" si="69"/>
        <v>10</v>
      </c>
    </row>
    <row r="969" spans="1:15">
      <c r="A969" s="121">
        <v>95</v>
      </c>
      <c r="B969" s="35"/>
      <c r="C969" s="36" t="s">
        <v>1206</v>
      </c>
      <c r="D969" s="121" t="s">
        <v>86</v>
      </c>
      <c r="E969" s="121">
        <v>6</v>
      </c>
      <c r="F969" s="35"/>
      <c r="G969" s="35"/>
      <c r="H969" s="35"/>
      <c r="I969" s="35"/>
      <c r="J969" s="35"/>
      <c r="K969" s="35"/>
      <c r="L969" s="35"/>
      <c r="M969" s="35"/>
      <c r="N969" s="121">
        <v>2</v>
      </c>
      <c r="O969" s="35">
        <f t="shared" si="69"/>
        <v>12</v>
      </c>
    </row>
    <row r="970" spans="1:15">
      <c r="A970" s="121">
        <v>96</v>
      </c>
      <c r="B970" s="35"/>
      <c r="C970" s="36" t="s">
        <v>1207</v>
      </c>
      <c r="D970" s="121" t="s">
        <v>86</v>
      </c>
      <c r="E970" s="121">
        <v>6</v>
      </c>
      <c r="F970" s="35"/>
      <c r="G970" s="35"/>
      <c r="H970" s="35"/>
      <c r="I970" s="35"/>
      <c r="J970" s="35"/>
      <c r="K970" s="35"/>
      <c r="L970" s="35"/>
      <c r="M970" s="35"/>
      <c r="N970" s="121">
        <v>2</v>
      </c>
      <c r="O970" s="35">
        <f t="shared" si="69"/>
        <v>12</v>
      </c>
    </row>
    <row r="971" spans="1:15">
      <c r="A971" s="121">
        <v>97</v>
      </c>
      <c r="B971" s="35"/>
      <c r="C971" s="36" t="s">
        <v>1208</v>
      </c>
      <c r="D971" s="121" t="s">
        <v>86</v>
      </c>
      <c r="E971" s="121">
        <v>144</v>
      </c>
      <c r="F971" s="35"/>
      <c r="G971" s="35"/>
      <c r="H971" s="35"/>
      <c r="I971" s="35"/>
      <c r="J971" s="35"/>
      <c r="K971" s="35"/>
      <c r="L971" s="35"/>
      <c r="M971" s="35"/>
      <c r="N971" s="121">
        <v>2</v>
      </c>
      <c r="O971" s="35">
        <f t="shared" si="69"/>
        <v>288</v>
      </c>
    </row>
    <row r="972" spans="1:15">
      <c r="A972" s="121">
        <v>98</v>
      </c>
      <c r="B972" s="35"/>
      <c r="C972" s="36" t="s">
        <v>1209</v>
      </c>
      <c r="D972" s="121" t="s">
        <v>86</v>
      </c>
      <c r="E972" s="121">
        <v>144</v>
      </c>
      <c r="F972" s="35"/>
      <c r="G972" s="35"/>
      <c r="H972" s="35"/>
      <c r="I972" s="35"/>
      <c r="J972" s="35"/>
      <c r="K972" s="35"/>
      <c r="L972" s="35"/>
      <c r="M972" s="35"/>
      <c r="N972" s="121">
        <v>2</v>
      </c>
      <c r="O972" s="35">
        <f t="shared" si="69"/>
        <v>288</v>
      </c>
    </row>
    <row r="973" spans="1:15">
      <c r="A973" s="121">
        <v>99</v>
      </c>
      <c r="B973" s="35"/>
      <c r="C973" s="36" t="s">
        <v>1210</v>
      </c>
      <c r="D973" s="121" t="s">
        <v>86</v>
      </c>
      <c r="E973" s="121">
        <v>144</v>
      </c>
      <c r="F973" s="35"/>
      <c r="G973" s="35"/>
      <c r="H973" s="35"/>
      <c r="I973" s="35"/>
      <c r="J973" s="35"/>
      <c r="K973" s="35"/>
      <c r="L973" s="35"/>
      <c r="M973" s="35"/>
      <c r="N973" s="121">
        <v>2</v>
      </c>
      <c r="O973" s="35">
        <f t="shared" si="69"/>
        <v>288</v>
      </c>
    </row>
    <row r="974" spans="1:15">
      <c r="A974" s="121">
        <v>100</v>
      </c>
      <c r="B974" s="35"/>
      <c r="C974" s="36" t="s">
        <v>1211</v>
      </c>
      <c r="D974" s="121" t="s">
        <v>86</v>
      </c>
      <c r="E974" s="121">
        <v>72</v>
      </c>
      <c r="F974" s="35"/>
      <c r="G974" s="35"/>
      <c r="H974" s="35"/>
      <c r="I974" s="35"/>
      <c r="J974" s="35"/>
      <c r="K974" s="35"/>
      <c r="L974" s="35"/>
      <c r="M974" s="35"/>
      <c r="N974" s="121">
        <v>2</v>
      </c>
      <c r="O974" s="35">
        <f t="shared" si="69"/>
        <v>144</v>
      </c>
    </row>
    <row r="975" spans="1:15">
      <c r="A975" s="121">
        <v>101</v>
      </c>
      <c r="B975" s="35"/>
      <c r="C975" s="36" t="s">
        <v>1212</v>
      </c>
      <c r="D975" s="121" t="s">
        <v>86</v>
      </c>
      <c r="E975" s="121">
        <v>750</v>
      </c>
      <c r="F975" s="35"/>
      <c r="G975" s="35"/>
      <c r="H975" s="35"/>
      <c r="I975" s="35"/>
      <c r="J975" s="35"/>
      <c r="K975" s="35"/>
      <c r="L975" s="35"/>
      <c r="M975" s="35"/>
      <c r="N975" s="121">
        <v>9</v>
      </c>
      <c r="O975" s="35">
        <f t="shared" si="69"/>
        <v>6750</v>
      </c>
    </row>
    <row r="976" spans="1:15">
      <c r="A976" s="121">
        <v>102</v>
      </c>
      <c r="B976" s="35"/>
      <c r="C976" s="36" t="s">
        <v>1213</v>
      </c>
      <c r="D976" s="121" t="s">
        <v>86</v>
      </c>
      <c r="E976" s="121">
        <v>750</v>
      </c>
      <c r="F976" s="35"/>
      <c r="G976" s="35"/>
      <c r="H976" s="35"/>
      <c r="I976" s="35"/>
      <c r="J976" s="35"/>
      <c r="K976" s="35"/>
      <c r="L976" s="35"/>
      <c r="M976" s="35"/>
      <c r="N976" s="121">
        <v>28</v>
      </c>
      <c r="O976" s="35">
        <f t="shared" si="69"/>
        <v>21000</v>
      </c>
    </row>
    <row r="977" spans="1:15">
      <c r="A977" s="121">
        <v>103</v>
      </c>
      <c r="B977" s="35"/>
      <c r="C977" s="36" t="s">
        <v>1214</v>
      </c>
      <c r="D977" s="121" t="s">
        <v>86</v>
      </c>
      <c r="E977" s="121">
        <v>900</v>
      </c>
      <c r="F977" s="35"/>
      <c r="G977" s="35"/>
      <c r="H977" s="35"/>
      <c r="I977" s="35"/>
      <c r="J977" s="35"/>
      <c r="K977" s="35"/>
      <c r="L977" s="35"/>
      <c r="M977" s="35"/>
      <c r="N977" s="121">
        <v>24</v>
      </c>
      <c r="O977" s="35">
        <f t="shared" si="69"/>
        <v>21600</v>
      </c>
    </row>
    <row r="978" spans="1:15">
      <c r="A978" s="121">
        <v>104</v>
      </c>
      <c r="B978" s="35"/>
      <c r="C978" s="36" t="s">
        <v>1215</v>
      </c>
      <c r="D978" s="121" t="s">
        <v>86</v>
      </c>
      <c r="E978" s="121">
        <v>950</v>
      </c>
      <c r="F978" s="35"/>
      <c r="G978" s="35"/>
      <c r="H978" s="35"/>
      <c r="I978" s="35"/>
      <c r="J978" s="35"/>
      <c r="K978" s="35"/>
      <c r="L978" s="35"/>
      <c r="M978" s="35"/>
      <c r="N978" s="121">
        <v>8</v>
      </c>
      <c r="O978" s="35">
        <f t="shared" si="69"/>
        <v>7600</v>
      </c>
    </row>
    <row r="979" spans="1:15">
      <c r="A979" s="121">
        <v>105</v>
      </c>
      <c r="B979" s="35"/>
      <c r="C979" s="36" t="s">
        <v>1216</v>
      </c>
      <c r="D979" s="121" t="s">
        <v>86</v>
      </c>
      <c r="E979" s="121">
        <v>650</v>
      </c>
      <c r="F979" s="35"/>
      <c r="G979" s="35"/>
      <c r="H979" s="35"/>
      <c r="I979" s="35"/>
      <c r="J979" s="35"/>
      <c r="K979" s="35"/>
      <c r="L979" s="35"/>
      <c r="M979" s="35"/>
      <c r="N979" s="121">
        <v>46</v>
      </c>
      <c r="O979" s="35">
        <f t="shared" si="69"/>
        <v>29900</v>
      </c>
    </row>
    <row r="980" spans="1:15">
      <c r="A980" s="121">
        <v>106</v>
      </c>
      <c r="B980" s="35"/>
      <c r="C980" s="36" t="s">
        <v>1217</v>
      </c>
      <c r="D980" s="121" t="s">
        <v>86</v>
      </c>
      <c r="E980" s="121">
        <v>900</v>
      </c>
      <c r="F980" s="35"/>
      <c r="G980" s="35"/>
      <c r="H980" s="35"/>
      <c r="I980" s="35"/>
      <c r="J980" s="35"/>
      <c r="K980" s="35"/>
      <c r="L980" s="35"/>
      <c r="M980" s="35"/>
      <c r="N980" s="121">
        <v>29</v>
      </c>
      <c r="O980" s="35">
        <f t="shared" si="69"/>
        <v>26100</v>
      </c>
    </row>
    <row r="981" spans="1:15">
      <c r="A981" s="121">
        <v>107</v>
      </c>
      <c r="B981" s="35"/>
      <c r="C981" s="36" t="s">
        <v>1218</v>
      </c>
      <c r="D981" s="121" t="s">
        <v>86</v>
      </c>
      <c r="E981" s="121">
        <v>1350</v>
      </c>
      <c r="F981" s="35"/>
      <c r="G981" s="35"/>
      <c r="H981" s="35"/>
      <c r="I981" s="35"/>
      <c r="J981" s="35"/>
      <c r="K981" s="35"/>
      <c r="L981" s="35"/>
      <c r="M981" s="35"/>
      <c r="N981" s="121">
        <v>6</v>
      </c>
      <c r="O981" s="35">
        <f t="shared" si="69"/>
        <v>8100</v>
      </c>
    </row>
    <row r="982" spans="1:15">
      <c r="A982" s="121">
        <v>108</v>
      </c>
      <c r="B982" s="35"/>
      <c r="C982" s="36" t="s">
        <v>1219</v>
      </c>
      <c r="D982" s="121" t="s">
        <v>86</v>
      </c>
      <c r="E982" s="121">
        <v>1300</v>
      </c>
      <c r="F982" s="35"/>
      <c r="G982" s="35"/>
      <c r="H982" s="35"/>
      <c r="I982" s="35"/>
      <c r="J982" s="35"/>
      <c r="K982" s="35"/>
      <c r="L982" s="35"/>
      <c r="M982" s="35"/>
      <c r="N982" s="121">
        <v>11</v>
      </c>
      <c r="O982" s="35">
        <f t="shared" si="69"/>
        <v>14300</v>
      </c>
    </row>
    <row r="983" spans="1:15">
      <c r="A983" s="121">
        <v>109</v>
      </c>
      <c r="B983" s="35"/>
      <c r="C983" s="36" t="s">
        <v>1220</v>
      </c>
      <c r="D983" s="121" t="s">
        <v>86</v>
      </c>
      <c r="E983" s="121">
        <v>650</v>
      </c>
      <c r="F983" s="35"/>
      <c r="G983" s="35"/>
      <c r="H983" s="35"/>
      <c r="I983" s="35"/>
      <c r="J983" s="35"/>
      <c r="K983" s="35"/>
      <c r="L983" s="35"/>
      <c r="M983" s="35"/>
      <c r="N983" s="121">
        <v>7</v>
      </c>
      <c r="O983" s="35">
        <f t="shared" si="69"/>
        <v>4550</v>
      </c>
    </row>
    <row r="984" spans="1:15">
      <c r="A984" s="121">
        <v>110</v>
      </c>
      <c r="B984" s="35"/>
      <c r="C984" s="36" t="s">
        <v>1221</v>
      </c>
      <c r="D984" s="121" t="s">
        <v>86</v>
      </c>
      <c r="E984" s="121">
        <v>680</v>
      </c>
      <c r="F984" s="35"/>
      <c r="G984" s="35"/>
      <c r="H984" s="35"/>
      <c r="I984" s="35"/>
      <c r="J984" s="35"/>
      <c r="K984" s="35"/>
      <c r="L984" s="35"/>
      <c r="M984" s="35"/>
      <c r="N984" s="121">
        <v>9</v>
      </c>
      <c r="O984" s="35">
        <f t="shared" si="69"/>
        <v>6120</v>
      </c>
    </row>
    <row r="985" spans="1:15">
      <c r="A985" s="121">
        <v>111</v>
      </c>
      <c r="B985" s="35"/>
      <c r="C985" s="36" t="s">
        <v>1222</v>
      </c>
      <c r="D985" s="121" t="s">
        <v>86</v>
      </c>
      <c r="E985" s="121">
        <v>1000</v>
      </c>
      <c r="F985" s="35"/>
      <c r="G985" s="35"/>
      <c r="H985" s="35"/>
      <c r="I985" s="35"/>
      <c r="J985" s="35"/>
      <c r="K985" s="35"/>
      <c r="L985" s="35"/>
      <c r="M985" s="35"/>
      <c r="N985" s="121">
        <v>9</v>
      </c>
      <c r="O985" s="35">
        <f t="shared" si="69"/>
        <v>9000</v>
      </c>
    </row>
    <row r="986" spans="1:15">
      <c r="A986" s="121">
        <v>112</v>
      </c>
      <c r="B986" s="35"/>
      <c r="C986" s="36" t="s">
        <v>1223</v>
      </c>
      <c r="D986" s="121" t="s">
        <v>86</v>
      </c>
      <c r="E986" s="121">
        <v>680</v>
      </c>
      <c r="F986" s="35"/>
      <c r="G986" s="35"/>
      <c r="H986" s="35"/>
      <c r="I986" s="35"/>
      <c r="J986" s="35"/>
      <c r="K986" s="35"/>
      <c r="L986" s="35"/>
      <c r="M986" s="35"/>
      <c r="N986" s="121">
        <v>7</v>
      </c>
      <c r="O986" s="35">
        <f t="shared" si="69"/>
        <v>4760</v>
      </c>
    </row>
    <row r="987" spans="1:15">
      <c r="A987" s="121">
        <v>113</v>
      </c>
      <c r="B987" s="35"/>
      <c r="C987" s="36" t="s">
        <v>1224</v>
      </c>
      <c r="D987" s="121" t="s">
        <v>86</v>
      </c>
      <c r="E987" s="121">
        <v>680</v>
      </c>
      <c r="F987" s="35"/>
      <c r="G987" s="35"/>
      <c r="H987" s="35"/>
      <c r="I987" s="35"/>
      <c r="J987" s="35"/>
      <c r="K987" s="35"/>
      <c r="L987" s="35"/>
      <c r="M987" s="35"/>
      <c r="N987" s="121">
        <v>5</v>
      </c>
      <c r="O987" s="35">
        <f t="shared" si="69"/>
        <v>3400</v>
      </c>
    </row>
    <row r="988" spans="1:15">
      <c r="A988" s="121">
        <v>114</v>
      </c>
      <c r="B988" s="35"/>
      <c r="C988" s="36" t="s">
        <v>1225</v>
      </c>
      <c r="D988" s="121" t="s">
        <v>86</v>
      </c>
      <c r="E988" s="121">
        <v>4060</v>
      </c>
      <c r="F988" s="35"/>
      <c r="G988" s="35"/>
      <c r="H988" s="35"/>
      <c r="I988" s="35"/>
      <c r="J988" s="35"/>
      <c r="K988" s="35"/>
      <c r="L988" s="35"/>
      <c r="M988" s="35"/>
      <c r="N988" s="121">
        <v>8</v>
      </c>
      <c r="O988" s="35">
        <f t="shared" si="69"/>
        <v>32480</v>
      </c>
    </row>
    <row r="989" spans="1:15">
      <c r="A989" s="121">
        <v>115</v>
      </c>
      <c r="B989" s="35"/>
      <c r="C989" s="36" t="s">
        <v>1226</v>
      </c>
      <c r="D989" s="121" t="s">
        <v>86</v>
      </c>
      <c r="E989" s="121">
        <v>680</v>
      </c>
      <c r="F989" s="35"/>
      <c r="G989" s="35"/>
      <c r="H989" s="35"/>
      <c r="I989" s="35"/>
      <c r="J989" s="35"/>
      <c r="K989" s="35"/>
      <c r="L989" s="35"/>
      <c r="M989" s="35"/>
      <c r="N989" s="121">
        <v>6</v>
      </c>
      <c r="O989" s="35">
        <f t="shared" si="69"/>
        <v>4080</v>
      </c>
    </row>
    <row r="990" spans="1:15">
      <c r="A990" s="121">
        <v>116</v>
      </c>
      <c r="B990" s="35"/>
      <c r="C990" s="36" t="s">
        <v>1227</v>
      </c>
      <c r="D990" s="121" t="s">
        <v>86</v>
      </c>
      <c r="E990" s="121">
        <v>680</v>
      </c>
      <c r="F990" s="35"/>
      <c r="G990" s="35"/>
      <c r="H990" s="35"/>
      <c r="I990" s="35"/>
      <c r="J990" s="35"/>
      <c r="K990" s="35"/>
      <c r="L990" s="35"/>
      <c r="M990" s="35"/>
      <c r="N990" s="121">
        <v>6</v>
      </c>
      <c r="O990" s="35">
        <f t="shared" si="69"/>
        <v>4080</v>
      </c>
    </row>
    <row r="991" spans="1:15">
      <c r="A991" s="121">
        <v>117</v>
      </c>
      <c r="B991" s="35"/>
      <c r="C991" s="36" t="s">
        <v>1228</v>
      </c>
      <c r="D991" s="121" t="s">
        <v>86</v>
      </c>
      <c r="E991" s="121">
        <v>680</v>
      </c>
      <c r="F991" s="35"/>
      <c r="G991" s="35"/>
      <c r="H991" s="35"/>
      <c r="I991" s="35"/>
      <c r="J991" s="35"/>
      <c r="K991" s="35"/>
      <c r="L991" s="35"/>
      <c r="M991" s="35"/>
      <c r="N991" s="121">
        <v>2</v>
      </c>
      <c r="O991" s="35">
        <f t="shared" si="69"/>
        <v>1360</v>
      </c>
    </row>
    <row r="992" spans="1:15">
      <c r="A992" s="121">
        <v>118</v>
      </c>
      <c r="B992" s="35"/>
      <c r="C992" s="36" t="s">
        <v>1229</v>
      </c>
      <c r="D992" s="121" t="s">
        <v>86</v>
      </c>
      <c r="E992" s="121">
        <v>680</v>
      </c>
      <c r="F992" s="35"/>
      <c r="G992" s="35"/>
      <c r="H992" s="35"/>
      <c r="I992" s="35"/>
      <c r="J992" s="35"/>
      <c r="K992" s="35"/>
      <c r="L992" s="35"/>
      <c r="M992" s="35"/>
      <c r="N992" s="121">
        <v>27</v>
      </c>
      <c r="O992" s="35">
        <f t="shared" si="69"/>
        <v>18360</v>
      </c>
    </row>
    <row r="993" spans="1:15">
      <c r="A993" s="121">
        <v>119</v>
      </c>
      <c r="B993" s="35"/>
      <c r="C993" s="36" t="s">
        <v>1230</v>
      </c>
      <c r="D993" s="121" t="s">
        <v>86</v>
      </c>
      <c r="E993" s="121">
        <v>1000</v>
      </c>
      <c r="F993" s="35"/>
      <c r="G993" s="35"/>
      <c r="H993" s="35"/>
      <c r="I993" s="35"/>
      <c r="J993" s="35"/>
      <c r="K993" s="35"/>
      <c r="L993" s="35"/>
      <c r="M993" s="35"/>
      <c r="N993" s="121">
        <v>4</v>
      </c>
      <c r="O993" s="35">
        <f t="shared" si="69"/>
        <v>4000</v>
      </c>
    </row>
    <row r="994" spans="1:15">
      <c r="A994" s="121">
        <v>120</v>
      </c>
      <c r="B994" s="35"/>
      <c r="C994" s="36" t="s">
        <v>1231</v>
      </c>
      <c r="D994" s="121" t="s">
        <v>86</v>
      </c>
      <c r="E994" s="121">
        <v>1000</v>
      </c>
      <c r="F994" s="35"/>
      <c r="G994" s="35"/>
      <c r="H994" s="35"/>
      <c r="I994" s="35"/>
      <c r="J994" s="35"/>
      <c r="K994" s="35"/>
      <c r="L994" s="35"/>
      <c r="M994" s="35"/>
      <c r="N994" s="121">
        <v>9</v>
      </c>
      <c r="O994" s="35">
        <f t="shared" si="69"/>
        <v>9000</v>
      </c>
    </row>
    <row r="995" spans="1:15">
      <c r="A995" s="121">
        <v>121</v>
      </c>
      <c r="B995" s="35"/>
      <c r="C995" s="36" t="s">
        <v>1232</v>
      </c>
      <c r="D995" s="121" t="s">
        <v>86</v>
      </c>
      <c r="E995" s="121">
        <v>1000</v>
      </c>
      <c r="F995" s="35"/>
      <c r="G995" s="35"/>
      <c r="H995" s="35"/>
      <c r="I995" s="35"/>
      <c r="J995" s="35"/>
      <c r="K995" s="35"/>
      <c r="L995" s="35"/>
      <c r="M995" s="35"/>
      <c r="N995" s="121">
        <v>6</v>
      </c>
      <c r="O995" s="35">
        <f t="shared" si="69"/>
        <v>6000</v>
      </c>
    </row>
    <row r="996" spans="1:15">
      <c r="A996" s="121">
        <v>122</v>
      </c>
      <c r="B996" s="35"/>
      <c r="C996" s="36" t="s">
        <v>1233</v>
      </c>
      <c r="D996" s="121" t="s">
        <v>86</v>
      </c>
      <c r="E996" s="121">
        <v>2000</v>
      </c>
      <c r="F996" s="35"/>
      <c r="G996" s="35"/>
      <c r="H996" s="35"/>
      <c r="I996" s="35"/>
      <c r="J996" s="35"/>
      <c r="K996" s="35"/>
      <c r="L996" s="35"/>
      <c r="M996" s="35"/>
      <c r="N996" s="121">
        <v>9</v>
      </c>
      <c r="O996" s="35">
        <f t="shared" si="69"/>
        <v>18000</v>
      </c>
    </row>
    <row r="997" spans="1:15">
      <c r="A997" s="121">
        <v>123</v>
      </c>
      <c r="B997" s="35"/>
      <c r="C997" s="36" t="s">
        <v>1234</v>
      </c>
      <c r="D997" s="121" t="s">
        <v>86</v>
      </c>
      <c r="E997" s="121">
        <v>3000</v>
      </c>
      <c r="F997" s="35"/>
      <c r="G997" s="35"/>
      <c r="H997" s="35"/>
      <c r="I997" s="35"/>
      <c r="J997" s="35"/>
      <c r="K997" s="35"/>
      <c r="L997" s="35"/>
      <c r="M997" s="35"/>
      <c r="N997" s="121">
        <v>12</v>
      </c>
      <c r="O997" s="35">
        <f t="shared" si="69"/>
        <v>36000</v>
      </c>
    </row>
    <row r="998" spans="1:15">
      <c r="A998" s="121">
        <v>124</v>
      </c>
      <c r="B998" s="35"/>
      <c r="C998" s="36" t="s">
        <v>1235</v>
      </c>
      <c r="D998" s="121" t="s">
        <v>86</v>
      </c>
      <c r="E998" s="121">
        <v>1000</v>
      </c>
      <c r="F998" s="35"/>
      <c r="G998" s="35"/>
      <c r="H998" s="35"/>
      <c r="I998" s="35"/>
      <c r="J998" s="35"/>
      <c r="K998" s="35"/>
      <c r="L998" s="35"/>
      <c r="M998" s="35"/>
      <c r="N998" s="121">
        <v>5</v>
      </c>
      <c r="O998" s="35">
        <f t="shared" si="69"/>
        <v>5000</v>
      </c>
    </row>
    <row r="999" spans="1:15">
      <c r="A999" s="121">
        <v>125</v>
      </c>
      <c r="B999" s="35"/>
      <c r="C999" s="36" t="s">
        <v>1236</v>
      </c>
      <c r="D999" s="121" t="s">
        <v>86</v>
      </c>
      <c r="E999" s="121">
        <v>1685</v>
      </c>
      <c r="F999" s="35"/>
      <c r="G999" s="35"/>
      <c r="H999" s="35"/>
      <c r="I999" s="35"/>
      <c r="J999" s="35"/>
      <c r="K999" s="35"/>
      <c r="L999" s="35"/>
      <c r="M999" s="35"/>
      <c r="N999" s="121">
        <v>13</v>
      </c>
      <c r="O999" s="35">
        <f t="shared" si="69"/>
        <v>21905</v>
      </c>
    </row>
    <row r="1000" spans="1:15">
      <c r="A1000" s="121">
        <v>126</v>
      </c>
      <c r="B1000" s="35"/>
      <c r="C1000" s="36" t="s">
        <v>1237</v>
      </c>
      <c r="D1000" s="121" t="s">
        <v>86</v>
      </c>
      <c r="E1000" s="121">
        <v>3050</v>
      </c>
      <c r="F1000" s="35"/>
      <c r="G1000" s="35"/>
      <c r="H1000" s="35"/>
      <c r="I1000" s="35"/>
      <c r="J1000" s="35"/>
      <c r="K1000" s="35"/>
      <c r="L1000" s="35"/>
      <c r="M1000" s="35"/>
      <c r="N1000" s="121">
        <v>19</v>
      </c>
      <c r="O1000" s="35">
        <f t="shared" si="69"/>
        <v>57950</v>
      </c>
    </row>
    <row r="1001" spans="1:15" ht="25.5">
      <c r="A1001" s="121">
        <v>127</v>
      </c>
      <c r="B1001" s="35"/>
      <c r="C1001" s="36" t="s">
        <v>1238</v>
      </c>
      <c r="D1001" s="121" t="s">
        <v>86</v>
      </c>
      <c r="E1001" s="121">
        <v>590</v>
      </c>
      <c r="F1001" s="35"/>
      <c r="G1001" s="35"/>
      <c r="H1001" s="35"/>
      <c r="I1001" s="35"/>
      <c r="J1001" s="35"/>
      <c r="K1001" s="35"/>
      <c r="L1001" s="35"/>
      <c r="M1001" s="35"/>
      <c r="N1001" s="121">
        <v>1</v>
      </c>
      <c r="O1001" s="35">
        <f t="shared" si="69"/>
        <v>590</v>
      </c>
    </row>
    <row r="1002" spans="1:15" ht="25.5">
      <c r="A1002" s="121">
        <v>128</v>
      </c>
      <c r="B1002" s="35"/>
      <c r="C1002" s="36" t="s">
        <v>1239</v>
      </c>
      <c r="D1002" s="121" t="s">
        <v>86</v>
      </c>
      <c r="E1002" s="121">
        <v>590</v>
      </c>
      <c r="F1002" s="35"/>
      <c r="G1002" s="35"/>
      <c r="H1002" s="35"/>
      <c r="I1002" s="35"/>
      <c r="J1002" s="35"/>
      <c r="K1002" s="35"/>
      <c r="L1002" s="35"/>
      <c r="M1002" s="35"/>
      <c r="N1002" s="121">
        <v>4</v>
      </c>
      <c r="O1002" s="35">
        <f t="shared" si="69"/>
        <v>2360</v>
      </c>
    </row>
    <row r="1003" spans="1:15" ht="25.5">
      <c r="A1003" s="121">
        <v>129</v>
      </c>
      <c r="B1003" s="35"/>
      <c r="C1003" s="36" t="s">
        <v>1240</v>
      </c>
      <c r="D1003" s="121" t="s">
        <v>86</v>
      </c>
      <c r="E1003" s="121">
        <v>590</v>
      </c>
      <c r="F1003" s="35"/>
      <c r="G1003" s="35"/>
      <c r="H1003" s="35"/>
      <c r="I1003" s="35"/>
      <c r="J1003" s="35"/>
      <c r="K1003" s="35"/>
      <c r="L1003" s="35"/>
      <c r="M1003" s="35"/>
      <c r="N1003" s="121">
        <v>2</v>
      </c>
      <c r="O1003" s="35">
        <f t="shared" si="69"/>
        <v>1180</v>
      </c>
    </row>
    <row r="1004" spans="1:15">
      <c r="A1004" s="121">
        <v>130</v>
      </c>
      <c r="B1004" s="35"/>
      <c r="C1004" s="36" t="s">
        <v>1241</v>
      </c>
      <c r="D1004" s="121" t="s">
        <v>86</v>
      </c>
      <c r="E1004" s="121">
        <v>590</v>
      </c>
      <c r="F1004" s="35"/>
      <c r="G1004" s="35"/>
      <c r="H1004" s="35"/>
      <c r="I1004" s="35"/>
      <c r="J1004" s="35"/>
      <c r="K1004" s="35"/>
      <c r="L1004" s="35"/>
      <c r="M1004" s="35"/>
      <c r="N1004" s="121">
        <v>4</v>
      </c>
      <c r="O1004" s="35">
        <f t="shared" ref="O1004:O1067" si="70">(E1004*N1004)</f>
        <v>2360</v>
      </c>
    </row>
    <row r="1005" spans="1:15">
      <c r="A1005" s="121">
        <v>131</v>
      </c>
      <c r="B1005" s="35"/>
      <c r="C1005" s="36" t="s">
        <v>1242</v>
      </c>
      <c r="D1005" s="121" t="s">
        <v>86</v>
      </c>
      <c r="E1005" s="121">
        <v>590</v>
      </c>
      <c r="F1005" s="35"/>
      <c r="G1005" s="35"/>
      <c r="H1005" s="35"/>
      <c r="I1005" s="35"/>
      <c r="J1005" s="35"/>
      <c r="K1005" s="35"/>
      <c r="L1005" s="35"/>
      <c r="M1005" s="35"/>
      <c r="N1005" s="121">
        <v>2</v>
      </c>
      <c r="O1005" s="35">
        <f t="shared" si="70"/>
        <v>1180</v>
      </c>
    </row>
    <row r="1006" spans="1:15" ht="25.5">
      <c r="A1006" s="121">
        <v>132</v>
      </c>
      <c r="B1006" s="35"/>
      <c r="C1006" s="36" t="s">
        <v>1243</v>
      </c>
      <c r="D1006" s="121" t="s">
        <v>86</v>
      </c>
      <c r="E1006" s="121">
        <v>590</v>
      </c>
      <c r="F1006" s="35"/>
      <c r="G1006" s="35"/>
      <c r="H1006" s="35"/>
      <c r="I1006" s="35"/>
      <c r="J1006" s="35"/>
      <c r="K1006" s="35"/>
      <c r="L1006" s="35"/>
      <c r="M1006" s="35"/>
      <c r="N1006" s="121">
        <v>2</v>
      </c>
      <c r="O1006" s="35">
        <f t="shared" si="70"/>
        <v>1180</v>
      </c>
    </row>
    <row r="1007" spans="1:15" ht="25.5">
      <c r="A1007" s="121">
        <v>133</v>
      </c>
      <c r="B1007" s="35"/>
      <c r="C1007" s="36" t="s">
        <v>1244</v>
      </c>
      <c r="D1007" s="121" t="s">
        <v>86</v>
      </c>
      <c r="E1007" s="121">
        <v>380</v>
      </c>
      <c r="F1007" s="35"/>
      <c r="G1007" s="35"/>
      <c r="H1007" s="35"/>
      <c r="I1007" s="35"/>
      <c r="J1007" s="35"/>
      <c r="K1007" s="35"/>
      <c r="L1007" s="35"/>
      <c r="M1007" s="35"/>
      <c r="N1007" s="121">
        <v>2</v>
      </c>
      <c r="O1007" s="35">
        <f t="shared" si="70"/>
        <v>760</v>
      </c>
    </row>
    <row r="1008" spans="1:15">
      <c r="A1008" s="121">
        <v>134</v>
      </c>
      <c r="B1008" s="35"/>
      <c r="C1008" s="36" t="s">
        <v>1245</v>
      </c>
      <c r="D1008" s="121" t="s">
        <v>86</v>
      </c>
      <c r="E1008" s="121">
        <v>1005</v>
      </c>
      <c r="F1008" s="35"/>
      <c r="G1008" s="35"/>
      <c r="H1008" s="35"/>
      <c r="I1008" s="35"/>
      <c r="J1008" s="35"/>
      <c r="K1008" s="35"/>
      <c r="L1008" s="35"/>
      <c r="M1008" s="35"/>
      <c r="N1008" s="121">
        <v>4</v>
      </c>
      <c r="O1008" s="35">
        <f t="shared" si="70"/>
        <v>4020</v>
      </c>
    </row>
    <row r="1009" spans="1:15">
      <c r="A1009" s="121">
        <v>135</v>
      </c>
      <c r="B1009" s="35"/>
      <c r="C1009" s="36" t="s">
        <v>1246</v>
      </c>
      <c r="D1009" s="121" t="s">
        <v>86</v>
      </c>
      <c r="E1009" s="121">
        <v>220</v>
      </c>
      <c r="F1009" s="35"/>
      <c r="G1009" s="35"/>
      <c r="H1009" s="35"/>
      <c r="I1009" s="35"/>
      <c r="J1009" s="35"/>
      <c r="K1009" s="35"/>
      <c r="L1009" s="35"/>
      <c r="M1009" s="35"/>
      <c r="N1009" s="121">
        <v>4</v>
      </c>
      <c r="O1009" s="35">
        <f t="shared" si="70"/>
        <v>880</v>
      </c>
    </row>
    <row r="1010" spans="1:15">
      <c r="A1010" s="121">
        <v>136</v>
      </c>
      <c r="B1010" s="35"/>
      <c r="C1010" s="36" t="s">
        <v>1247</v>
      </c>
      <c r="D1010" s="121" t="s">
        <v>86</v>
      </c>
      <c r="E1010" s="121">
        <v>2000</v>
      </c>
      <c r="F1010" s="35"/>
      <c r="G1010" s="35"/>
      <c r="H1010" s="35"/>
      <c r="I1010" s="35"/>
      <c r="J1010" s="35"/>
      <c r="K1010" s="35"/>
      <c r="L1010" s="35"/>
      <c r="M1010" s="35"/>
      <c r="N1010" s="121">
        <v>42</v>
      </c>
      <c r="O1010" s="35">
        <f t="shared" si="70"/>
        <v>84000</v>
      </c>
    </row>
    <row r="1011" spans="1:15">
      <c r="A1011" s="121">
        <v>137</v>
      </c>
      <c r="B1011" s="35"/>
      <c r="C1011" s="36" t="s">
        <v>1248</v>
      </c>
      <c r="D1011" s="121" t="s">
        <v>86</v>
      </c>
      <c r="E1011" s="121">
        <v>80</v>
      </c>
      <c r="F1011" s="35"/>
      <c r="G1011" s="35"/>
      <c r="H1011" s="35"/>
      <c r="I1011" s="35"/>
      <c r="J1011" s="35"/>
      <c r="K1011" s="35"/>
      <c r="L1011" s="35"/>
      <c r="M1011" s="35"/>
      <c r="N1011" s="121">
        <v>1</v>
      </c>
      <c r="O1011" s="35">
        <f t="shared" si="70"/>
        <v>80</v>
      </c>
    </row>
    <row r="1012" spans="1:15">
      <c r="A1012" s="121">
        <v>138</v>
      </c>
      <c r="B1012" s="35"/>
      <c r="C1012" s="36" t="s">
        <v>1249</v>
      </c>
      <c r="D1012" s="121" t="s">
        <v>86</v>
      </c>
      <c r="E1012" s="121">
        <v>10</v>
      </c>
      <c r="F1012" s="35"/>
      <c r="G1012" s="35"/>
      <c r="H1012" s="35"/>
      <c r="I1012" s="35"/>
      <c r="J1012" s="35"/>
      <c r="K1012" s="35"/>
      <c r="L1012" s="35"/>
      <c r="M1012" s="35"/>
      <c r="N1012" s="121">
        <v>1</v>
      </c>
      <c r="O1012" s="35">
        <f t="shared" si="70"/>
        <v>10</v>
      </c>
    </row>
    <row r="1013" spans="1:15">
      <c r="A1013" s="121">
        <v>139</v>
      </c>
      <c r="B1013" s="35"/>
      <c r="C1013" s="36" t="s">
        <v>1250</v>
      </c>
      <c r="D1013" s="121" t="s">
        <v>86</v>
      </c>
      <c r="E1013" s="121">
        <v>5</v>
      </c>
      <c r="F1013" s="35"/>
      <c r="G1013" s="35"/>
      <c r="H1013" s="35"/>
      <c r="I1013" s="35"/>
      <c r="J1013" s="35"/>
      <c r="K1013" s="35"/>
      <c r="L1013" s="35"/>
      <c r="M1013" s="35"/>
      <c r="N1013" s="121">
        <v>1</v>
      </c>
      <c r="O1013" s="35">
        <f t="shared" si="70"/>
        <v>5</v>
      </c>
    </row>
    <row r="1014" spans="1:15">
      <c r="A1014" s="121">
        <v>140</v>
      </c>
      <c r="B1014" s="35"/>
      <c r="C1014" s="36" t="s">
        <v>1251</v>
      </c>
      <c r="D1014" s="121" t="s">
        <v>86</v>
      </c>
      <c r="E1014" s="121">
        <v>5</v>
      </c>
      <c r="F1014" s="35"/>
      <c r="G1014" s="35"/>
      <c r="H1014" s="35"/>
      <c r="I1014" s="35"/>
      <c r="J1014" s="35"/>
      <c r="K1014" s="35"/>
      <c r="L1014" s="35"/>
      <c r="M1014" s="35"/>
      <c r="N1014" s="121">
        <v>1</v>
      </c>
      <c r="O1014" s="35">
        <f t="shared" si="70"/>
        <v>5</v>
      </c>
    </row>
    <row r="1015" spans="1:15">
      <c r="A1015" s="121">
        <v>141</v>
      </c>
      <c r="B1015" s="35"/>
      <c r="C1015" s="36" t="s">
        <v>1252</v>
      </c>
      <c r="D1015" s="121" t="s">
        <v>86</v>
      </c>
      <c r="E1015" s="121">
        <v>20</v>
      </c>
      <c r="F1015" s="35"/>
      <c r="G1015" s="35"/>
      <c r="H1015" s="35"/>
      <c r="I1015" s="35"/>
      <c r="J1015" s="35"/>
      <c r="K1015" s="35"/>
      <c r="L1015" s="35"/>
      <c r="M1015" s="35"/>
      <c r="N1015" s="121">
        <v>2</v>
      </c>
      <c r="O1015" s="35">
        <f t="shared" si="70"/>
        <v>40</v>
      </c>
    </row>
    <row r="1016" spans="1:15">
      <c r="A1016" s="121">
        <v>142</v>
      </c>
      <c r="B1016" s="35"/>
      <c r="C1016" s="36" t="s">
        <v>1253</v>
      </c>
      <c r="D1016" s="121" t="s">
        <v>86</v>
      </c>
      <c r="E1016" s="121">
        <v>5</v>
      </c>
      <c r="F1016" s="35"/>
      <c r="G1016" s="35"/>
      <c r="H1016" s="35"/>
      <c r="I1016" s="35"/>
      <c r="J1016" s="35"/>
      <c r="K1016" s="35"/>
      <c r="L1016" s="35"/>
      <c r="M1016" s="35"/>
      <c r="N1016" s="121">
        <v>2</v>
      </c>
      <c r="O1016" s="35">
        <f t="shared" si="70"/>
        <v>10</v>
      </c>
    </row>
    <row r="1017" spans="1:15">
      <c r="A1017" s="121">
        <v>143</v>
      </c>
      <c r="B1017" s="35"/>
      <c r="C1017" s="36" t="s">
        <v>1254</v>
      </c>
      <c r="D1017" s="121" t="s">
        <v>86</v>
      </c>
      <c r="E1017" s="121">
        <v>2</v>
      </c>
      <c r="F1017" s="35"/>
      <c r="G1017" s="35"/>
      <c r="H1017" s="35"/>
      <c r="I1017" s="35"/>
      <c r="J1017" s="35"/>
      <c r="K1017" s="35"/>
      <c r="L1017" s="35"/>
      <c r="M1017" s="35"/>
      <c r="N1017" s="121">
        <v>8</v>
      </c>
      <c r="O1017" s="35">
        <f t="shared" si="70"/>
        <v>16</v>
      </c>
    </row>
    <row r="1018" spans="1:15">
      <c r="A1018" s="121">
        <v>144</v>
      </c>
      <c r="B1018" s="35"/>
      <c r="C1018" s="36" t="s">
        <v>1255</v>
      </c>
      <c r="D1018" s="121" t="s">
        <v>86</v>
      </c>
      <c r="E1018" s="121">
        <v>2</v>
      </c>
      <c r="F1018" s="35"/>
      <c r="G1018" s="35"/>
      <c r="H1018" s="35"/>
      <c r="I1018" s="35"/>
      <c r="J1018" s="35"/>
      <c r="K1018" s="35"/>
      <c r="L1018" s="35"/>
      <c r="M1018" s="35"/>
      <c r="N1018" s="121">
        <v>2</v>
      </c>
      <c r="O1018" s="35">
        <f t="shared" si="70"/>
        <v>4</v>
      </c>
    </row>
    <row r="1019" spans="1:15">
      <c r="A1019" s="121">
        <v>145</v>
      </c>
      <c r="B1019" s="35"/>
      <c r="C1019" s="36" t="s">
        <v>1256</v>
      </c>
      <c r="D1019" s="121" t="s">
        <v>86</v>
      </c>
      <c r="E1019" s="121">
        <v>2</v>
      </c>
      <c r="F1019" s="35"/>
      <c r="G1019" s="35"/>
      <c r="H1019" s="35"/>
      <c r="I1019" s="35"/>
      <c r="J1019" s="35"/>
      <c r="K1019" s="35"/>
      <c r="L1019" s="35"/>
      <c r="M1019" s="35"/>
      <c r="N1019" s="121">
        <v>1</v>
      </c>
      <c r="O1019" s="35">
        <f t="shared" si="70"/>
        <v>2</v>
      </c>
    </row>
    <row r="1020" spans="1:15">
      <c r="A1020" s="121">
        <v>146</v>
      </c>
      <c r="B1020" s="35"/>
      <c r="C1020" s="36" t="s">
        <v>1257</v>
      </c>
      <c r="D1020" s="121" t="s">
        <v>86</v>
      </c>
      <c r="E1020" s="121">
        <v>2</v>
      </c>
      <c r="F1020" s="35"/>
      <c r="G1020" s="35"/>
      <c r="H1020" s="35"/>
      <c r="I1020" s="35"/>
      <c r="J1020" s="35"/>
      <c r="K1020" s="35"/>
      <c r="L1020" s="35"/>
      <c r="M1020" s="35"/>
      <c r="N1020" s="121">
        <v>2</v>
      </c>
      <c r="O1020" s="35">
        <f t="shared" si="70"/>
        <v>4</v>
      </c>
    </row>
    <row r="1021" spans="1:15">
      <c r="A1021" s="121">
        <v>147</v>
      </c>
      <c r="B1021" s="35"/>
      <c r="C1021" s="36" t="s">
        <v>1258</v>
      </c>
      <c r="D1021" s="121" t="s">
        <v>86</v>
      </c>
      <c r="E1021" s="121">
        <v>2</v>
      </c>
      <c r="F1021" s="35"/>
      <c r="G1021" s="35"/>
      <c r="H1021" s="35"/>
      <c r="I1021" s="35"/>
      <c r="J1021" s="35"/>
      <c r="K1021" s="35"/>
      <c r="L1021" s="35"/>
      <c r="M1021" s="35"/>
      <c r="N1021" s="121">
        <v>5</v>
      </c>
      <c r="O1021" s="35">
        <f t="shared" si="70"/>
        <v>10</v>
      </c>
    </row>
    <row r="1022" spans="1:15">
      <c r="A1022" s="121">
        <v>148</v>
      </c>
      <c r="B1022" s="35"/>
      <c r="C1022" s="36" t="s">
        <v>1259</v>
      </c>
      <c r="D1022" s="121" t="s">
        <v>86</v>
      </c>
      <c r="E1022" s="121">
        <v>3</v>
      </c>
      <c r="F1022" s="35"/>
      <c r="G1022" s="35"/>
      <c r="H1022" s="35"/>
      <c r="I1022" s="35"/>
      <c r="J1022" s="35"/>
      <c r="K1022" s="35"/>
      <c r="L1022" s="35"/>
      <c r="M1022" s="35"/>
      <c r="N1022" s="121">
        <v>9</v>
      </c>
      <c r="O1022" s="35">
        <f t="shared" si="70"/>
        <v>27</v>
      </c>
    </row>
    <row r="1023" spans="1:15">
      <c r="A1023" s="121">
        <v>149</v>
      </c>
      <c r="B1023" s="35"/>
      <c r="C1023" s="36" t="s">
        <v>1260</v>
      </c>
      <c r="D1023" s="121" t="s">
        <v>86</v>
      </c>
      <c r="E1023" s="121">
        <v>2</v>
      </c>
      <c r="F1023" s="35"/>
      <c r="G1023" s="35"/>
      <c r="H1023" s="35"/>
      <c r="I1023" s="35"/>
      <c r="J1023" s="35"/>
      <c r="K1023" s="35"/>
      <c r="L1023" s="35"/>
      <c r="M1023" s="35"/>
      <c r="N1023" s="121">
        <v>16</v>
      </c>
      <c r="O1023" s="35">
        <f t="shared" si="70"/>
        <v>32</v>
      </c>
    </row>
    <row r="1024" spans="1:15">
      <c r="A1024" s="121">
        <v>150</v>
      </c>
      <c r="B1024" s="35"/>
      <c r="C1024" s="36" t="s">
        <v>1261</v>
      </c>
      <c r="D1024" s="121" t="s">
        <v>86</v>
      </c>
      <c r="E1024" s="121">
        <v>3</v>
      </c>
      <c r="F1024" s="35"/>
      <c r="G1024" s="35"/>
      <c r="H1024" s="35"/>
      <c r="I1024" s="35"/>
      <c r="J1024" s="35"/>
      <c r="K1024" s="35"/>
      <c r="L1024" s="35"/>
      <c r="M1024" s="35"/>
      <c r="N1024" s="121">
        <v>3</v>
      </c>
      <c r="O1024" s="35">
        <f t="shared" si="70"/>
        <v>9</v>
      </c>
    </row>
    <row r="1025" spans="1:15">
      <c r="A1025" s="121">
        <v>151</v>
      </c>
      <c r="B1025" s="35"/>
      <c r="C1025" s="36" t="s">
        <v>1262</v>
      </c>
      <c r="D1025" s="121" t="s">
        <v>86</v>
      </c>
      <c r="E1025" s="121">
        <v>3</v>
      </c>
      <c r="F1025" s="35"/>
      <c r="G1025" s="35"/>
      <c r="H1025" s="35"/>
      <c r="I1025" s="35"/>
      <c r="J1025" s="35"/>
      <c r="K1025" s="35"/>
      <c r="L1025" s="35"/>
      <c r="M1025" s="35"/>
      <c r="N1025" s="121">
        <v>4</v>
      </c>
      <c r="O1025" s="35">
        <f t="shared" si="70"/>
        <v>12</v>
      </c>
    </row>
    <row r="1026" spans="1:15">
      <c r="A1026" s="121">
        <v>152</v>
      </c>
      <c r="B1026" s="35"/>
      <c r="C1026" s="36" t="s">
        <v>1263</v>
      </c>
      <c r="D1026" s="121" t="s">
        <v>86</v>
      </c>
      <c r="E1026" s="121">
        <v>2</v>
      </c>
      <c r="F1026" s="35"/>
      <c r="G1026" s="35"/>
      <c r="H1026" s="35"/>
      <c r="I1026" s="35"/>
      <c r="J1026" s="35"/>
      <c r="K1026" s="35"/>
      <c r="L1026" s="35"/>
      <c r="M1026" s="35"/>
      <c r="N1026" s="121">
        <v>11</v>
      </c>
      <c r="O1026" s="35">
        <f t="shared" si="70"/>
        <v>22</v>
      </c>
    </row>
    <row r="1027" spans="1:15">
      <c r="A1027" s="121">
        <v>153</v>
      </c>
      <c r="B1027" s="35"/>
      <c r="C1027" s="36" t="s">
        <v>1264</v>
      </c>
      <c r="D1027" s="121" t="s">
        <v>86</v>
      </c>
      <c r="E1027" s="121">
        <v>5</v>
      </c>
      <c r="F1027" s="35"/>
      <c r="G1027" s="35"/>
      <c r="H1027" s="35"/>
      <c r="I1027" s="35"/>
      <c r="J1027" s="35"/>
      <c r="K1027" s="35"/>
      <c r="L1027" s="35"/>
      <c r="M1027" s="35"/>
      <c r="N1027" s="121">
        <v>4</v>
      </c>
      <c r="O1027" s="35">
        <f t="shared" si="70"/>
        <v>20</v>
      </c>
    </row>
    <row r="1028" spans="1:15">
      <c r="A1028" s="121">
        <v>154</v>
      </c>
      <c r="B1028" s="35"/>
      <c r="C1028" s="36" t="s">
        <v>1265</v>
      </c>
      <c r="D1028" s="121" t="s">
        <v>86</v>
      </c>
      <c r="E1028" s="121">
        <v>5</v>
      </c>
      <c r="F1028" s="35"/>
      <c r="G1028" s="35"/>
      <c r="H1028" s="35"/>
      <c r="I1028" s="35"/>
      <c r="J1028" s="35"/>
      <c r="K1028" s="35"/>
      <c r="L1028" s="35"/>
      <c r="M1028" s="35"/>
      <c r="N1028" s="121">
        <v>6</v>
      </c>
      <c r="O1028" s="35">
        <f t="shared" si="70"/>
        <v>30</v>
      </c>
    </row>
    <row r="1029" spans="1:15">
      <c r="A1029" s="121">
        <v>155</v>
      </c>
      <c r="B1029" s="35"/>
      <c r="C1029" s="36" t="s">
        <v>1266</v>
      </c>
      <c r="D1029" s="121" t="s">
        <v>86</v>
      </c>
      <c r="E1029" s="121">
        <v>2</v>
      </c>
      <c r="F1029" s="35"/>
      <c r="G1029" s="35"/>
      <c r="H1029" s="35"/>
      <c r="I1029" s="35"/>
      <c r="J1029" s="35"/>
      <c r="K1029" s="35"/>
      <c r="L1029" s="35"/>
      <c r="M1029" s="35"/>
      <c r="N1029" s="121">
        <v>4</v>
      </c>
      <c r="O1029" s="35">
        <f t="shared" si="70"/>
        <v>8</v>
      </c>
    </row>
    <row r="1030" spans="1:15">
      <c r="A1030" s="121">
        <v>156</v>
      </c>
      <c r="B1030" s="35"/>
      <c r="C1030" s="36" t="s">
        <v>1267</v>
      </c>
      <c r="D1030" s="121" t="s">
        <v>86</v>
      </c>
      <c r="E1030" s="121">
        <v>2</v>
      </c>
      <c r="F1030" s="35"/>
      <c r="G1030" s="35"/>
      <c r="H1030" s="35"/>
      <c r="I1030" s="35"/>
      <c r="J1030" s="35"/>
      <c r="K1030" s="35"/>
      <c r="L1030" s="35"/>
      <c r="M1030" s="35"/>
      <c r="N1030" s="121">
        <v>19</v>
      </c>
      <c r="O1030" s="35">
        <f t="shared" si="70"/>
        <v>38</v>
      </c>
    </row>
    <row r="1031" spans="1:15">
      <c r="A1031" s="121">
        <v>157</v>
      </c>
      <c r="B1031" s="35"/>
      <c r="C1031" s="36" t="s">
        <v>1268</v>
      </c>
      <c r="D1031" s="121" t="s">
        <v>86</v>
      </c>
      <c r="E1031" s="121">
        <v>2</v>
      </c>
      <c r="F1031" s="35"/>
      <c r="G1031" s="35"/>
      <c r="H1031" s="35"/>
      <c r="I1031" s="35"/>
      <c r="J1031" s="35"/>
      <c r="K1031" s="35"/>
      <c r="L1031" s="35"/>
      <c r="M1031" s="35"/>
      <c r="N1031" s="121">
        <v>4</v>
      </c>
      <c r="O1031" s="35">
        <f t="shared" si="70"/>
        <v>8</v>
      </c>
    </row>
    <row r="1032" spans="1:15">
      <c r="A1032" s="121">
        <v>158</v>
      </c>
      <c r="B1032" s="35"/>
      <c r="C1032" s="36" t="s">
        <v>1269</v>
      </c>
      <c r="D1032" s="121" t="s">
        <v>86</v>
      </c>
      <c r="E1032" s="121">
        <v>3</v>
      </c>
      <c r="F1032" s="35"/>
      <c r="G1032" s="35"/>
      <c r="H1032" s="35"/>
      <c r="I1032" s="35"/>
      <c r="J1032" s="35"/>
      <c r="K1032" s="35"/>
      <c r="L1032" s="35"/>
      <c r="M1032" s="35"/>
      <c r="N1032" s="121">
        <v>12</v>
      </c>
      <c r="O1032" s="35">
        <f t="shared" si="70"/>
        <v>36</v>
      </c>
    </row>
    <row r="1033" spans="1:15">
      <c r="A1033" s="121">
        <v>159</v>
      </c>
      <c r="B1033" s="35"/>
      <c r="C1033" s="36" t="s">
        <v>1270</v>
      </c>
      <c r="D1033" s="121" t="s">
        <v>86</v>
      </c>
      <c r="E1033" s="121">
        <v>3</v>
      </c>
      <c r="F1033" s="35"/>
      <c r="G1033" s="35"/>
      <c r="H1033" s="35"/>
      <c r="I1033" s="35"/>
      <c r="J1033" s="35"/>
      <c r="K1033" s="35"/>
      <c r="L1033" s="35"/>
      <c r="M1033" s="35"/>
      <c r="N1033" s="121">
        <v>4</v>
      </c>
      <c r="O1033" s="35">
        <f t="shared" si="70"/>
        <v>12</v>
      </c>
    </row>
    <row r="1034" spans="1:15">
      <c r="A1034" s="121">
        <v>160</v>
      </c>
      <c r="B1034" s="35"/>
      <c r="C1034" s="36" t="s">
        <v>1271</v>
      </c>
      <c r="D1034" s="121" t="s">
        <v>86</v>
      </c>
      <c r="E1034" s="121">
        <v>2</v>
      </c>
      <c r="F1034" s="35"/>
      <c r="G1034" s="35"/>
      <c r="H1034" s="35"/>
      <c r="I1034" s="35"/>
      <c r="J1034" s="35"/>
      <c r="K1034" s="35"/>
      <c r="L1034" s="35"/>
      <c r="M1034" s="35"/>
      <c r="N1034" s="121">
        <v>13</v>
      </c>
      <c r="O1034" s="35">
        <f t="shared" si="70"/>
        <v>26</v>
      </c>
    </row>
    <row r="1035" spans="1:15">
      <c r="A1035" s="121">
        <v>161</v>
      </c>
      <c r="B1035" s="35"/>
      <c r="C1035" s="36" t="s">
        <v>1272</v>
      </c>
      <c r="D1035" s="121" t="s">
        <v>86</v>
      </c>
      <c r="E1035" s="121">
        <v>2</v>
      </c>
      <c r="F1035" s="35"/>
      <c r="G1035" s="35"/>
      <c r="H1035" s="35"/>
      <c r="I1035" s="35"/>
      <c r="J1035" s="35"/>
      <c r="K1035" s="35"/>
      <c r="L1035" s="35"/>
      <c r="M1035" s="35"/>
      <c r="N1035" s="121">
        <v>1</v>
      </c>
      <c r="O1035" s="35">
        <f t="shared" si="70"/>
        <v>2</v>
      </c>
    </row>
    <row r="1036" spans="1:15">
      <c r="A1036" s="121">
        <v>162</v>
      </c>
      <c r="B1036" s="35"/>
      <c r="C1036" s="36" t="s">
        <v>1273</v>
      </c>
      <c r="D1036" s="121" t="s">
        <v>86</v>
      </c>
      <c r="E1036" s="121">
        <v>2</v>
      </c>
      <c r="F1036" s="35"/>
      <c r="G1036" s="35"/>
      <c r="H1036" s="35"/>
      <c r="I1036" s="35"/>
      <c r="J1036" s="35"/>
      <c r="K1036" s="35"/>
      <c r="L1036" s="35"/>
      <c r="M1036" s="35"/>
      <c r="N1036" s="121">
        <v>6</v>
      </c>
      <c r="O1036" s="35">
        <f t="shared" si="70"/>
        <v>12</v>
      </c>
    </row>
    <row r="1037" spans="1:15">
      <c r="A1037" s="121">
        <v>163</v>
      </c>
      <c r="B1037" s="35"/>
      <c r="C1037" s="36" t="s">
        <v>1274</v>
      </c>
      <c r="D1037" s="121" t="s">
        <v>86</v>
      </c>
      <c r="E1037" s="121">
        <v>2</v>
      </c>
      <c r="F1037" s="35"/>
      <c r="G1037" s="35"/>
      <c r="H1037" s="35"/>
      <c r="I1037" s="35"/>
      <c r="J1037" s="35"/>
      <c r="K1037" s="35"/>
      <c r="L1037" s="35"/>
      <c r="M1037" s="35"/>
      <c r="N1037" s="121">
        <v>4</v>
      </c>
      <c r="O1037" s="35">
        <f t="shared" si="70"/>
        <v>8</v>
      </c>
    </row>
    <row r="1038" spans="1:15">
      <c r="A1038" s="121">
        <v>164</v>
      </c>
      <c r="B1038" s="35"/>
      <c r="C1038" s="36" t="s">
        <v>1275</v>
      </c>
      <c r="D1038" s="121" t="s">
        <v>86</v>
      </c>
      <c r="E1038" s="121">
        <v>2</v>
      </c>
      <c r="F1038" s="35"/>
      <c r="G1038" s="35"/>
      <c r="H1038" s="35"/>
      <c r="I1038" s="35"/>
      <c r="J1038" s="35"/>
      <c r="K1038" s="35"/>
      <c r="L1038" s="35"/>
      <c r="M1038" s="35"/>
      <c r="N1038" s="121">
        <v>1</v>
      </c>
      <c r="O1038" s="35">
        <f t="shared" si="70"/>
        <v>2</v>
      </c>
    </row>
    <row r="1039" spans="1:15">
      <c r="A1039" s="121">
        <v>165</v>
      </c>
      <c r="B1039" s="35"/>
      <c r="C1039" s="36" t="s">
        <v>1276</v>
      </c>
      <c r="D1039" s="121" t="s">
        <v>86</v>
      </c>
      <c r="E1039" s="121">
        <v>10</v>
      </c>
      <c r="F1039" s="35"/>
      <c r="G1039" s="35"/>
      <c r="H1039" s="35"/>
      <c r="I1039" s="35"/>
      <c r="J1039" s="35"/>
      <c r="K1039" s="35"/>
      <c r="L1039" s="35"/>
      <c r="M1039" s="35"/>
      <c r="N1039" s="121">
        <v>3</v>
      </c>
      <c r="O1039" s="35">
        <f t="shared" si="70"/>
        <v>30</v>
      </c>
    </row>
    <row r="1040" spans="1:15">
      <c r="A1040" s="121">
        <v>166</v>
      </c>
      <c r="B1040" s="35"/>
      <c r="C1040" s="36" t="s">
        <v>1277</v>
      </c>
      <c r="D1040" s="121" t="s">
        <v>86</v>
      </c>
      <c r="E1040" s="121">
        <v>5</v>
      </c>
      <c r="F1040" s="35"/>
      <c r="G1040" s="35"/>
      <c r="H1040" s="35"/>
      <c r="I1040" s="35"/>
      <c r="J1040" s="35"/>
      <c r="K1040" s="35"/>
      <c r="L1040" s="35"/>
      <c r="M1040" s="35"/>
      <c r="N1040" s="121">
        <v>6</v>
      </c>
      <c r="O1040" s="35">
        <f t="shared" si="70"/>
        <v>30</v>
      </c>
    </row>
    <row r="1041" spans="1:15">
      <c r="A1041" s="121">
        <v>167</v>
      </c>
      <c r="B1041" s="35"/>
      <c r="C1041" s="36" t="s">
        <v>1278</v>
      </c>
      <c r="D1041" s="121" t="s">
        <v>86</v>
      </c>
      <c r="E1041" s="121">
        <v>3</v>
      </c>
      <c r="F1041" s="35"/>
      <c r="G1041" s="35"/>
      <c r="H1041" s="35"/>
      <c r="I1041" s="35"/>
      <c r="J1041" s="35"/>
      <c r="K1041" s="35"/>
      <c r="L1041" s="35"/>
      <c r="M1041" s="35"/>
      <c r="N1041" s="121">
        <v>6</v>
      </c>
      <c r="O1041" s="35">
        <f t="shared" si="70"/>
        <v>18</v>
      </c>
    </row>
    <row r="1042" spans="1:15">
      <c r="A1042" s="121">
        <v>168</v>
      </c>
      <c r="B1042" s="35"/>
      <c r="C1042" s="36" t="s">
        <v>1279</v>
      </c>
      <c r="D1042" s="121" t="s">
        <v>86</v>
      </c>
      <c r="E1042" s="121">
        <v>5</v>
      </c>
      <c r="F1042" s="35"/>
      <c r="G1042" s="35"/>
      <c r="H1042" s="35"/>
      <c r="I1042" s="35"/>
      <c r="J1042" s="35"/>
      <c r="K1042" s="35"/>
      <c r="L1042" s="35"/>
      <c r="M1042" s="35"/>
      <c r="N1042" s="121">
        <v>9</v>
      </c>
      <c r="O1042" s="35">
        <f t="shared" si="70"/>
        <v>45</v>
      </c>
    </row>
    <row r="1043" spans="1:15">
      <c r="A1043" s="121">
        <v>169</v>
      </c>
      <c r="B1043" s="35"/>
      <c r="C1043" s="36" t="s">
        <v>1280</v>
      </c>
      <c r="D1043" s="121" t="s">
        <v>86</v>
      </c>
      <c r="E1043" s="121">
        <v>3</v>
      </c>
      <c r="F1043" s="35"/>
      <c r="G1043" s="35"/>
      <c r="H1043" s="35"/>
      <c r="I1043" s="35"/>
      <c r="J1043" s="35"/>
      <c r="K1043" s="35"/>
      <c r="L1043" s="35"/>
      <c r="M1043" s="35"/>
      <c r="N1043" s="121">
        <v>6</v>
      </c>
      <c r="O1043" s="35">
        <f t="shared" si="70"/>
        <v>18</v>
      </c>
    </row>
    <row r="1044" spans="1:15">
      <c r="A1044" s="121">
        <v>170</v>
      </c>
      <c r="B1044" s="35"/>
      <c r="C1044" s="36" t="s">
        <v>1281</v>
      </c>
      <c r="D1044" s="121" t="s">
        <v>86</v>
      </c>
      <c r="E1044" s="121">
        <v>5</v>
      </c>
      <c r="F1044" s="35"/>
      <c r="G1044" s="35"/>
      <c r="H1044" s="35"/>
      <c r="I1044" s="35"/>
      <c r="J1044" s="35"/>
      <c r="K1044" s="35"/>
      <c r="L1044" s="35"/>
      <c r="M1044" s="35"/>
      <c r="N1044" s="121">
        <v>4</v>
      </c>
      <c r="O1044" s="35">
        <f t="shared" si="70"/>
        <v>20</v>
      </c>
    </row>
    <row r="1045" spans="1:15">
      <c r="A1045" s="121">
        <v>171</v>
      </c>
      <c r="B1045" s="35"/>
      <c r="C1045" s="36" t="s">
        <v>1282</v>
      </c>
      <c r="D1045" s="121" t="s">
        <v>86</v>
      </c>
      <c r="E1045" s="121">
        <v>5</v>
      </c>
      <c r="F1045" s="35"/>
      <c r="G1045" s="35"/>
      <c r="H1045" s="35"/>
      <c r="I1045" s="35"/>
      <c r="J1045" s="35"/>
      <c r="K1045" s="35"/>
      <c r="L1045" s="35"/>
      <c r="M1045" s="35"/>
      <c r="N1045" s="121">
        <v>5</v>
      </c>
      <c r="O1045" s="35">
        <f t="shared" si="70"/>
        <v>25</v>
      </c>
    </row>
    <row r="1046" spans="1:15">
      <c r="A1046" s="121">
        <v>172</v>
      </c>
      <c r="B1046" s="35"/>
      <c r="C1046" s="36" t="s">
        <v>1283</v>
      </c>
      <c r="D1046" s="121" t="s">
        <v>86</v>
      </c>
      <c r="E1046" s="121">
        <v>5</v>
      </c>
      <c r="F1046" s="35"/>
      <c r="G1046" s="35"/>
      <c r="H1046" s="35"/>
      <c r="I1046" s="35"/>
      <c r="J1046" s="35"/>
      <c r="K1046" s="35"/>
      <c r="L1046" s="35"/>
      <c r="M1046" s="35"/>
      <c r="N1046" s="121">
        <v>5</v>
      </c>
      <c r="O1046" s="35">
        <f t="shared" si="70"/>
        <v>25</v>
      </c>
    </row>
    <row r="1047" spans="1:15">
      <c r="A1047" s="121">
        <v>173</v>
      </c>
      <c r="B1047" s="35"/>
      <c r="C1047" s="36" t="s">
        <v>1284</v>
      </c>
      <c r="D1047" s="121" t="s">
        <v>86</v>
      </c>
      <c r="E1047" s="121">
        <v>5</v>
      </c>
      <c r="F1047" s="35"/>
      <c r="G1047" s="35"/>
      <c r="H1047" s="35"/>
      <c r="I1047" s="35"/>
      <c r="J1047" s="35"/>
      <c r="K1047" s="35"/>
      <c r="L1047" s="35"/>
      <c r="M1047" s="35"/>
      <c r="N1047" s="121">
        <v>10</v>
      </c>
      <c r="O1047" s="35">
        <f t="shared" si="70"/>
        <v>50</v>
      </c>
    </row>
    <row r="1048" spans="1:15">
      <c r="A1048" s="121">
        <v>174</v>
      </c>
      <c r="B1048" s="35"/>
      <c r="C1048" s="36" t="s">
        <v>1285</v>
      </c>
      <c r="D1048" s="121" t="s">
        <v>86</v>
      </c>
      <c r="E1048" s="121">
        <v>5</v>
      </c>
      <c r="F1048" s="35"/>
      <c r="G1048" s="35"/>
      <c r="H1048" s="35"/>
      <c r="I1048" s="35"/>
      <c r="J1048" s="35"/>
      <c r="K1048" s="35"/>
      <c r="L1048" s="35"/>
      <c r="M1048" s="35"/>
      <c r="N1048" s="121">
        <v>6</v>
      </c>
      <c r="O1048" s="35">
        <f t="shared" si="70"/>
        <v>30</v>
      </c>
    </row>
    <row r="1049" spans="1:15">
      <c r="A1049" s="121">
        <v>175</v>
      </c>
      <c r="B1049" s="35"/>
      <c r="C1049" s="36" t="s">
        <v>1286</v>
      </c>
      <c r="D1049" s="121" t="s">
        <v>86</v>
      </c>
      <c r="E1049" s="121">
        <v>5</v>
      </c>
      <c r="F1049" s="35"/>
      <c r="G1049" s="35"/>
      <c r="H1049" s="35"/>
      <c r="I1049" s="35"/>
      <c r="J1049" s="35"/>
      <c r="K1049" s="35"/>
      <c r="L1049" s="35"/>
      <c r="M1049" s="35"/>
      <c r="N1049" s="121">
        <v>5</v>
      </c>
      <c r="O1049" s="35">
        <f t="shared" si="70"/>
        <v>25</v>
      </c>
    </row>
    <row r="1050" spans="1:15">
      <c r="A1050" s="121">
        <v>176</v>
      </c>
      <c r="B1050" s="35"/>
      <c r="C1050" s="36" t="s">
        <v>1287</v>
      </c>
      <c r="D1050" s="121" t="s">
        <v>86</v>
      </c>
      <c r="E1050" s="121">
        <v>3</v>
      </c>
      <c r="F1050" s="35"/>
      <c r="G1050" s="35"/>
      <c r="H1050" s="35"/>
      <c r="I1050" s="35"/>
      <c r="J1050" s="35"/>
      <c r="K1050" s="35"/>
      <c r="L1050" s="35"/>
      <c r="M1050" s="35"/>
      <c r="N1050" s="121">
        <v>6</v>
      </c>
      <c r="O1050" s="35">
        <f t="shared" si="70"/>
        <v>18</v>
      </c>
    </row>
    <row r="1051" spans="1:15">
      <c r="A1051" s="121">
        <v>177</v>
      </c>
      <c r="B1051" s="35"/>
      <c r="C1051" s="36" t="s">
        <v>1288</v>
      </c>
      <c r="D1051" s="121" t="s">
        <v>86</v>
      </c>
      <c r="E1051" s="121">
        <v>5</v>
      </c>
      <c r="F1051" s="35"/>
      <c r="G1051" s="35"/>
      <c r="H1051" s="35"/>
      <c r="I1051" s="35"/>
      <c r="J1051" s="35"/>
      <c r="K1051" s="35"/>
      <c r="L1051" s="35"/>
      <c r="M1051" s="35"/>
      <c r="N1051" s="121">
        <v>5</v>
      </c>
      <c r="O1051" s="35">
        <f t="shared" si="70"/>
        <v>25</v>
      </c>
    </row>
    <row r="1052" spans="1:15">
      <c r="A1052" s="121">
        <v>178</v>
      </c>
      <c r="B1052" s="35"/>
      <c r="C1052" s="36" t="s">
        <v>1289</v>
      </c>
      <c r="D1052" s="121" t="s">
        <v>86</v>
      </c>
      <c r="E1052" s="121">
        <v>5</v>
      </c>
      <c r="F1052" s="35"/>
      <c r="G1052" s="35"/>
      <c r="H1052" s="35"/>
      <c r="I1052" s="35"/>
      <c r="J1052" s="35"/>
      <c r="K1052" s="35"/>
      <c r="L1052" s="35"/>
      <c r="M1052" s="35"/>
      <c r="N1052" s="121">
        <v>5</v>
      </c>
      <c r="O1052" s="35">
        <f t="shared" si="70"/>
        <v>25</v>
      </c>
    </row>
    <row r="1053" spans="1:15">
      <c r="A1053" s="121">
        <v>179</v>
      </c>
      <c r="B1053" s="35"/>
      <c r="C1053" s="36" t="s">
        <v>1290</v>
      </c>
      <c r="D1053" s="121" t="s">
        <v>86</v>
      </c>
      <c r="E1053" s="121">
        <v>2</v>
      </c>
      <c r="F1053" s="35"/>
      <c r="G1053" s="35"/>
      <c r="H1053" s="35"/>
      <c r="I1053" s="35"/>
      <c r="J1053" s="35"/>
      <c r="K1053" s="35"/>
      <c r="L1053" s="35"/>
      <c r="M1053" s="35"/>
      <c r="N1053" s="121">
        <v>4</v>
      </c>
      <c r="O1053" s="35">
        <f t="shared" si="70"/>
        <v>8</v>
      </c>
    </row>
    <row r="1054" spans="1:15">
      <c r="A1054" s="121">
        <v>180</v>
      </c>
      <c r="B1054" s="35"/>
      <c r="C1054" s="36" t="s">
        <v>1291</v>
      </c>
      <c r="D1054" s="121" t="s">
        <v>86</v>
      </c>
      <c r="E1054" s="121">
        <v>2</v>
      </c>
      <c r="F1054" s="35"/>
      <c r="G1054" s="35"/>
      <c r="H1054" s="35"/>
      <c r="I1054" s="35"/>
      <c r="J1054" s="35"/>
      <c r="K1054" s="35"/>
      <c r="L1054" s="35"/>
      <c r="M1054" s="35"/>
      <c r="N1054" s="121">
        <v>4</v>
      </c>
      <c r="O1054" s="35">
        <f t="shared" si="70"/>
        <v>8</v>
      </c>
    </row>
    <row r="1055" spans="1:15">
      <c r="A1055" s="121">
        <v>181</v>
      </c>
      <c r="B1055" s="35"/>
      <c r="C1055" s="36" t="s">
        <v>1292</v>
      </c>
      <c r="D1055" s="121" t="s">
        <v>86</v>
      </c>
      <c r="E1055" s="121">
        <v>3</v>
      </c>
      <c r="F1055" s="35"/>
      <c r="G1055" s="35"/>
      <c r="H1055" s="35"/>
      <c r="I1055" s="35"/>
      <c r="J1055" s="35"/>
      <c r="K1055" s="35"/>
      <c r="L1055" s="35"/>
      <c r="M1055" s="35"/>
      <c r="N1055" s="121">
        <v>6</v>
      </c>
      <c r="O1055" s="35">
        <f t="shared" si="70"/>
        <v>18</v>
      </c>
    </row>
    <row r="1056" spans="1:15">
      <c r="A1056" s="121">
        <v>182</v>
      </c>
      <c r="B1056" s="35"/>
      <c r="C1056" s="36" t="s">
        <v>1293</v>
      </c>
      <c r="D1056" s="121" t="s">
        <v>86</v>
      </c>
      <c r="E1056" s="121">
        <v>3</v>
      </c>
      <c r="F1056" s="35"/>
      <c r="G1056" s="35"/>
      <c r="H1056" s="35"/>
      <c r="I1056" s="35"/>
      <c r="J1056" s="35"/>
      <c r="K1056" s="35"/>
      <c r="L1056" s="35"/>
      <c r="M1056" s="35"/>
      <c r="N1056" s="121">
        <v>3</v>
      </c>
      <c r="O1056" s="35">
        <f t="shared" si="70"/>
        <v>9</v>
      </c>
    </row>
    <row r="1057" spans="1:15">
      <c r="A1057" s="121">
        <v>183</v>
      </c>
      <c r="B1057" s="35"/>
      <c r="C1057" s="36" t="s">
        <v>1294</v>
      </c>
      <c r="D1057" s="121" t="s">
        <v>86</v>
      </c>
      <c r="E1057" s="121">
        <v>3</v>
      </c>
      <c r="F1057" s="35"/>
      <c r="G1057" s="35"/>
      <c r="H1057" s="35"/>
      <c r="I1057" s="35"/>
      <c r="J1057" s="35"/>
      <c r="K1057" s="35"/>
      <c r="L1057" s="35"/>
      <c r="M1057" s="35"/>
      <c r="N1057" s="121">
        <v>6</v>
      </c>
      <c r="O1057" s="35">
        <f t="shared" si="70"/>
        <v>18</v>
      </c>
    </row>
    <row r="1058" spans="1:15">
      <c r="A1058" s="121">
        <v>184</v>
      </c>
      <c r="B1058" s="35"/>
      <c r="C1058" s="36" t="s">
        <v>1295</v>
      </c>
      <c r="D1058" s="121" t="s">
        <v>86</v>
      </c>
      <c r="E1058" s="121">
        <v>2</v>
      </c>
      <c r="F1058" s="35"/>
      <c r="G1058" s="35"/>
      <c r="H1058" s="35"/>
      <c r="I1058" s="35"/>
      <c r="J1058" s="35"/>
      <c r="K1058" s="35"/>
      <c r="L1058" s="35"/>
      <c r="M1058" s="35"/>
      <c r="N1058" s="121">
        <v>5</v>
      </c>
      <c r="O1058" s="35">
        <f t="shared" si="70"/>
        <v>10</v>
      </c>
    </row>
    <row r="1059" spans="1:15">
      <c r="A1059" s="121">
        <v>185</v>
      </c>
      <c r="B1059" s="35"/>
      <c r="C1059" s="36" t="s">
        <v>1296</v>
      </c>
      <c r="D1059" s="121" t="s">
        <v>86</v>
      </c>
      <c r="E1059" s="121">
        <v>2</v>
      </c>
      <c r="F1059" s="35"/>
      <c r="G1059" s="35"/>
      <c r="H1059" s="35"/>
      <c r="I1059" s="35"/>
      <c r="J1059" s="35"/>
      <c r="K1059" s="35"/>
      <c r="L1059" s="35"/>
      <c r="M1059" s="35"/>
      <c r="N1059" s="121">
        <v>6</v>
      </c>
      <c r="O1059" s="35">
        <f t="shared" si="70"/>
        <v>12</v>
      </c>
    </row>
    <row r="1060" spans="1:15">
      <c r="A1060" s="121">
        <v>186</v>
      </c>
      <c r="B1060" s="35"/>
      <c r="C1060" s="36" t="s">
        <v>1297</v>
      </c>
      <c r="D1060" s="121" t="s">
        <v>86</v>
      </c>
      <c r="E1060" s="121">
        <v>25</v>
      </c>
      <c r="F1060" s="35"/>
      <c r="G1060" s="35"/>
      <c r="H1060" s="35"/>
      <c r="I1060" s="35"/>
      <c r="J1060" s="35"/>
      <c r="K1060" s="35"/>
      <c r="L1060" s="35"/>
      <c r="M1060" s="35"/>
      <c r="N1060" s="121">
        <v>2</v>
      </c>
      <c r="O1060" s="35">
        <f t="shared" si="70"/>
        <v>50</v>
      </c>
    </row>
    <row r="1061" spans="1:15">
      <c r="A1061" s="121">
        <v>187</v>
      </c>
      <c r="B1061" s="35"/>
      <c r="C1061" s="36" t="s">
        <v>1298</v>
      </c>
      <c r="D1061" s="121" t="s">
        <v>86</v>
      </c>
      <c r="E1061" s="121">
        <v>10</v>
      </c>
      <c r="F1061" s="35"/>
      <c r="G1061" s="35"/>
      <c r="H1061" s="35"/>
      <c r="I1061" s="35"/>
      <c r="J1061" s="35"/>
      <c r="K1061" s="35"/>
      <c r="L1061" s="35"/>
      <c r="M1061" s="35"/>
      <c r="N1061" s="121">
        <v>3</v>
      </c>
      <c r="O1061" s="35">
        <f t="shared" si="70"/>
        <v>30</v>
      </c>
    </row>
    <row r="1062" spans="1:15" ht="25.5">
      <c r="A1062" s="121">
        <v>188</v>
      </c>
      <c r="B1062" s="35"/>
      <c r="C1062" s="36" t="s">
        <v>1299</v>
      </c>
      <c r="D1062" s="121" t="s">
        <v>86</v>
      </c>
      <c r="E1062" s="121">
        <v>75</v>
      </c>
      <c r="F1062" s="35"/>
      <c r="G1062" s="35"/>
      <c r="H1062" s="35"/>
      <c r="I1062" s="35"/>
      <c r="J1062" s="35"/>
      <c r="K1062" s="35"/>
      <c r="L1062" s="35"/>
      <c r="M1062" s="35"/>
      <c r="N1062" s="121">
        <v>1</v>
      </c>
      <c r="O1062" s="35">
        <f t="shared" si="70"/>
        <v>75</v>
      </c>
    </row>
    <row r="1063" spans="1:15">
      <c r="A1063" s="121">
        <v>189</v>
      </c>
      <c r="B1063" s="35"/>
      <c r="C1063" s="36" t="s">
        <v>1300</v>
      </c>
      <c r="D1063" s="121" t="s">
        <v>86</v>
      </c>
      <c r="E1063" s="121">
        <v>45</v>
      </c>
      <c r="F1063" s="35"/>
      <c r="G1063" s="35"/>
      <c r="H1063" s="35"/>
      <c r="I1063" s="35"/>
      <c r="J1063" s="35"/>
      <c r="K1063" s="35"/>
      <c r="L1063" s="35"/>
      <c r="M1063" s="35"/>
      <c r="N1063" s="121">
        <v>1</v>
      </c>
      <c r="O1063" s="35">
        <f t="shared" si="70"/>
        <v>45</v>
      </c>
    </row>
    <row r="1064" spans="1:15">
      <c r="A1064" s="121">
        <v>190</v>
      </c>
      <c r="B1064" s="35"/>
      <c r="C1064" s="36" t="s">
        <v>1301</v>
      </c>
      <c r="D1064" s="121" t="s">
        <v>86</v>
      </c>
      <c r="E1064" s="121">
        <v>20</v>
      </c>
      <c r="F1064" s="35"/>
      <c r="G1064" s="35"/>
      <c r="H1064" s="35"/>
      <c r="I1064" s="35"/>
      <c r="J1064" s="35"/>
      <c r="K1064" s="35"/>
      <c r="L1064" s="35"/>
      <c r="M1064" s="35"/>
      <c r="N1064" s="121">
        <v>5</v>
      </c>
      <c r="O1064" s="35">
        <f t="shared" si="70"/>
        <v>100</v>
      </c>
    </row>
    <row r="1065" spans="1:15" ht="25.5">
      <c r="A1065" s="121">
        <v>191</v>
      </c>
      <c r="B1065" s="35"/>
      <c r="C1065" s="36" t="s">
        <v>1302</v>
      </c>
      <c r="D1065" s="121" t="s">
        <v>86</v>
      </c>
      <c r="E1065" s="121">
        <v>250</v>
      </c>
      <c r="F1065" s="35"/>
      <c r="G1065" s="35"/>
      <c r="H1065" s="35"/>
      <c r="I1065" s="35"/>
      <c r="J1065" s="35"/>
      <c r="K1065" s="35"/>
      <c r="L1065" s="35"/>
      <c r="M1065" s="35"/>
      <c r="N1065" s="121">
        <v>2</v>
      </c>
      <c r="O1065" s="35">
        <f t="shared" si="70"/>
        <v>500</v>
      </c>
    </row>
    <row r="1066" spans="1:15">
      <c r="A1066" s="121">
        <v>192</v>
      </c>
      <c r="B1066" s="35"/>
      <c r="C1066" s="36" t="s">
        <v>1303</v>
      </c>
      <c r="D1066" s="121" t="s">
        <v>86</v>
      </c>
      <c r="E1066" s="121">
        <v>290</v>
      </c>
      <c r="F1066" s="35"/>
      <c r="G1066" s="35"/>
      <c r="H1066" s="35"/>
      <c r="I1066" s="35"/>
      <c r="J1066" s="35"/>
      <c r="K1066" s="35"/>
      <c r="L1066" s="35"/>
      <c r="M1066" s="35"/>
      <c r="N1066" s="121">
        <v>3</v>
      </c>
      <c r="O1066" s="35">
        <f t="shared" si="70"/>
        <v>870</v>
      </c>
    </row>
    <row r="1067" spans="1:15">
      <c r="A1067" s="121">
        <v>193</v>
      </c>
      <c r="B1067" s="35"/>
      <c r="C1067" s="36" t="s">
        <v>1304</v>
      </c>
      <c r="D1067" s="121" t="s">
        <v>86</v>
      </c>
      <c r="E1067" s="121">
        <v>45</v>
      </c>
      <c r="F1067" s="35"/>
      <c r="G1067" s="35"/>
      <c r="H1067" s="35"/>
      <c r="I1067" s="35"/>
      <c r="J1067" s="35"/>
      <c r="K1067" s="35"/>
      <c r="L1067" s="35"/>
      <c r="M1067" s="35"/>
      <c r="N1067" s="121">
        <v>1</v>
      </c>
      <c r="O1067" s="35">
        <f t="shared" si="70"/>
        <v>45</v>
      </c>
    </row>
    <row r="1068" spans="1:15">
      <c r="A1068" s="121">
        <v>194</v>
      </c>
      <c r="B1068" s="35"/>
      <c r="C1068" s="36" t="s">
        <v>1305</v>
      </c>
      <c r="D1068" s="121" t="s">
        <v>86</v>
      </c>
      <c r="E1068" s="121">
        <v>45</v>
      </c>
      <c r="F1068" s="35"/>
      <c r="G1068" s="35"/>
      <c r="H1068" s="35"/>
      <c r="I1068" s="35"/>
      <c r="J1068" s="35"/>
      <c r="K1068" s="35"/>
      <c r="L1068" s="35"/>
      <c r="M1068" s="35"/>
      <c r="N1068" s="121">
        <v>1</v>
      </c>
      <c r="O1068" s="35">
        <f t="shared" ref="O1068:O1131" si="71">(E1068*N1068)</f>
        <v>45</v>
      </c>
    </row>
    <row r="1069" spans="1:15">
      <c r="A1069" s="121">
        <v>195</v>
      </c>
      <c r="B1069" s="35"/>
      <c r="C1069" s="36" t="s">
        <v>1306</v>
      </c>
      <c r="D1069" s="121" t="s">
        <v>86</v>
      </c>
      <c r="E1069" s="121">
        <v>400</v>
      </c>
      <c r="F1069" s="35"/>
      <c r="G1069" s="35"/>
      <c r="H1069" s="35"/>
      <c r="I1069" s="35"/>
      <c r="J1069" s="35"/>
      <c r="K1069" s="35"/>
      <c r="L1069" s="35"/>
      <c r="M1069" s="35"/>
      <c r="N1069" s="121">
        <v>5</v>
      </c>
      <c r="O1069" s="35">
        <f t="shared" si="71"/>
        <v>2000</v>
      </c>
    </row>
    <row r="1070" spans="1:15">
      <c r="A1070" s="121">
        <v>196</v>
      </c>
      <c r="B1070" s="35"/>
      <c r="C1070" s="36" t="s">
        <v>1307</v>
      </c>
      <c r="D1070" s="121" t="s">
        <v>86</v>
      </c>
      <c r="E1070" s="121">
        <v>400</v>
      </c>
      <c r="F1070" s="35"/>
      <c r="G1070" s="35"/>
      <c r="H1070" s="35"/>
      <c r="I1070" s="35"/>
      <c r="J1070" s="35"/>
      <c r="K1070" s="35"/>
      <c r="L1070" s="35"/>
      <c r="M1070" s="35"/>
      <c r="N1070" s="121">
        <v>3</v>
      </c>
      <c r="O1070" s="35">
        <f t="shared" si="71"/>
        <v>1200</v>
      </c>
    </row>
    <row r="1071" spans="1:15">
      <c r="A1071" s="121">
        <v>197</v>
      </c>
      <c r="B1071" s="35"/>
      <c r="C1071" s="36" t="s">
        <v>1308</v>
      </c>
      <c r="D1071" s="121" t="s">
        <v>86</v>
      </c>
      <c r="E1071" s="121">
        <v>50</v>
      </c>
      <c r="F1071" s="35"/>
      <c r="G1071" s="35"/>
      <c r="H1071" s="35"/>
      <c r="I1071" s="35"/>
      <c r="J1071" s="35"/>
      <c r="K1071" s="35"/>
      <c r="L1071" s="35"/>
      <c r="M1071" s="35"/>
      <c r="N1071" s="121">
        <v>4</v>
      </c>
      <c r="O1071" s="35">
        <f t="shared" si="71"/>
        <v>200</v>
      </c>
    </row>
    <row r="1072" spans="1:15">
      <c r="A1072" s="121">
        <v>198</v>
      </c>
      <c r="B1072" s="35"/>
      <c r="C1072" s="36" t="s">
        <v>1309</v>
      </c>
      <c r="D1072" s="121" t="s">
        <v>86</v>
      </c>
      <c r="E1072" s="121">
        <v>30</v>
      </c>
      <c r="F1072" s="35"/>
      <c r="G1072" s="35"/>
      <c r="H1072" s="35"/>
      <c r="I1072" s="35"/>
      <c r="J1072" s="35"/>
      <c r="K1072" s="35"/>
      <c r="L1072" s="35"/>
      <c r="M1072" s="35"/>
      <c r="N1072" s="121">
        <v>24</v>
      </c>
      <c r="O1072" s="35">
        <f t="shared" si="71"/>
        <v>720</v>
      </c>
    </row>
    <row r="1073" spans="1:15">
      <c r="A1073" s="121">
        <v>199</v>
      </c>
      <c r="B1073" s="35"/>
      <c r="C1073" s="36" t="s">
        <v>1310</v>
      </c>
      <c r="D1073" s="121" t="s">
        <v>86</v>
      </c>
      <c r="E1073" s="121">
        <v>100</v>
      </c>
      <c r="F1073" s="35"/>
      <c r="G1073" s="35"/>
      <c r="H1073" s="35"/>
      <c r="I1073" s="35"/>
      <c r="J1073" s="35"/>
      <c r="K1073" s="35"/>
      <c r="L1073" s="35"/>
      <c r="M1073" s="35"/>
      <c r="N1073" s="121">
        <v>1</v>
      </c>
      <c r="O1073" s="35">
        <f t="shared" si="71"/>
        <v>100</v>
      </c>
    </row>
    <row r="1074" spans="1:15">
      <c r="A1074" s="121">
        <v>200</v>
      </c>
      <c r="B1074" s="35"/>
      <c r="C1074" s="36" t="s">
        <v>1311</v>
      </c>
      <c r="D1074" s="121" t="s">
        <v>86</v>
      </c>
      <c r="E1074" s="121">
        <v>100</v>
      </c>
      <c r="F1074" s="35"/>
      <c r="G1074" s="35"/>
      <c r="H1074" s="35"/>
      <c r="I1074" s="35"/>
      <c r="J1074" s="35"/>
      <c r="K1074" s="35"/>
      <c r="L1074" s="35"/>
      <c r="M1074" s="35"/>
      <c r="N1074" s="121">
        <v>1</v>
      </c>
      <c r="O1074" s="35">
        <f t="shared" si="71"/>
        <v>100</v>
      </c>
    </row>
    <row r="1075" spans="1:15">
      <c r="A1075" s="121">
        <v>201</v>
      </c>
      <c r="B1075" s="35"/>
      <c r="C1075" s="36" t="s">
        <v>1312</v>
      </c>
      <c r="D1075" s="121" t="s">
        <v>86</v>
      </c>
      <c r="E1075" s="121">
        <v>800</v>
      </c>
      <c r="F1075" s="35"/>
      <c r="G1075" s="35"/>
      <c r="H1075" s="35"/>
      <c r="I1075" s="35"/>
      <c r="J1075" s="35"/>
      <c r="K1075" s="35"/>
      <c r="L1075" s="35"/>
      <c r="M1075" s="35"/>
      <c r="N1075" s="121">
        <v>2</v>
      </c>
      <c r="O1075" s="35">
        <f t="shared" si="71"/>
        <v>1600</v>
      </c>
    </row>
    <row r="1076" spans="1:15">
      <c r="A1076" s="121">
        <v>202</v>
      </c>
      <c r="B1076" s="35"/>
      <c r="C1076" s="36" t="s">
        <v>1313</v>
      </c>
      <c r="D1076" s="121" t="s">
        <v>86</v>
      </c>
      <c r="E1076" s="121">
        <v>15</v>
      </c>
      <c r="F1076" s="35"/>
      <c r="G1076" s="35"/>
      <c r="H1076" s="35"/>
      <c r="I1076" s="35"/>
      <c r="J1076" s="35"/>
      <c r="K1076" s="35"/>
      <c r="L1076" s="35"/>
      <c r="M1076" s="35"/>
      <c r="N1076" s="121">
        <v>1</v>
      </c>
      <c r="O1076" s="35">
        <f t="shared" si="71"/>
        <v>15</v>
      </c>
    </row>
    <row r="1077" spans="1:15">
      <c r="A1077" s="121">
        <v>203</v>
      </c>
      <c r="B1077" s="35"/>
      <c r="C1077" s="36" t="s">
        <v>1314</v>
      </c>
      <c r="D1077" s="121" t="s">
        <v>86</v>
      </c>
      <c r="E1077" s="121">
        <v>150</v>
      </c>
      <c r="F1077" s="35"/>
      <c r="G1077" s="35"/>
      <c r="H1077" s="35"/>
      <c r="I1077" s="35"/>
      <c r="J1077" s="35"/>
      <c r="K1077" s="35"/>
      <c r="L1077" s="35"/>
      <c r="M1077" s="35"/>
      <c r="N1077" s="121">
        <v>1</v>
      </c>
      <c r="O1077" s="35">
        <f t="shared" si="71"/>
        <v>150</v>
      </c>
    </row>
    <row r="1078" spans="1:15">
      <c r="A1078" s="121">
        <v>204</v>
      </c>
      <c r="B1078" s="35"/>
      <c r="C1078" s="36" t="s">
        <v>1315</v>
      </c>
      <c r="D1078" s="121" t="s">
        <v>86</v>
      </c>
      <c r="E1078" s="121">
        <v>100</v>
      </c>
      <c r="F1078" s="35"/>
      <c r="G1078" s="35"/>
      <c r="H1078" s="35"/>
      <c r="I1078" s="35"/>
      <c r="J1078" s="35"/>
      <c r="K1078" s="35"/>
      <c r="L1078" s="35"/>
      <c r="M1078" s="35"/>
      <c r="N1078" s="121">
        <v>1</v>
      </c>
      <c r="O1078" s="35">
        <f t="shared" si="71"/>
        <v>100</v>
      </c>
    </row>
    <row r="1079" spans="1:15">
      <c r="A1079" s="121">
        <v>205</v>
      </c>
      <c r="B1079" s="35"/>
      <c r="C1079" s="36" t="s">
        <v>1316</v>
      </c>
      <c r="D1079" s="121" t="s">
        <v>86</v>
      </c>
      <c r="E1079" s="121">
        <v>25</v>
      </c>
      <c r="F1079" s="35"/>
      <c r="G1079" s="35"/>
      <c r="H1079" s="35"/>
      <c r="I1079" s="35"/>
      <c r="J1079" s="35"/>
      <c r="K1079" s="35"/>
      <c r="L1079" s="35"/>
      <c r="M1079" s="35"/>
      <c r="N1079" s="121">
        <v>2</v>
      </c>
      <c r="O1079" s="35">
        <f t="shared" si="71"/>
        <v>50</v>
      </c>
    </row>
    <row r="1080" spans="1:15">
      <c r="A1080" s="121">
        <v>206</v>
      </c>
      <c r="B1080" s="35"/>
      <c r="C1080" s="36" t="s">
        <v>1317</v>
      </c>
      <c r="D1080" s="121" t="s">
        <v>86</v>
      </c>
      <c r="E1080" s="121">
        <v>4</v>
      </c>
      <c r="F1080" s="35"/>
      <c r="G1080" s="35"/>
      <c r="H1080" s="35"/>
      <c r="I1080" s="35"/>
      <c r="J1080" s="35"/>
      <c r="K1080" s="35"/>
      <c r="L1080" s="35"/>
      <c r="M1080" s="35"/>
      <c r="N1080" s="121">
        <v>2</v>
      </c>
      <c r="O1080" s="35">
        <f t="shared" si="71"/>
        <v>8</v>
      </c>
    </row>
    <row r="1081" spans="1:15">
      <c r="A1081" s="121">
        <v>207</v>
      </c>
      <c r="B1081" s="35"/>
      <c r="C1081" s="36" t="s">
        <v>1318</v>
      </c>
      <c r="D1081" s="121" t="s">
        <v>86</v>
      </c>
      <c r="E1081" s="121">
        <v>400</v>
      </c>
      <c r="F1081" s="35"/>
      <c r="G1081" s="35"/>
      <c r="H1081" s="35"/>
      <c r="I1081" s="35"/>
      <c r="J1081" s="35"/>
      <c r="K1081" s="35"/>
      <c r="L1081" s="35"/>
      <c r="M1081" s="35"/>
      <c r="N1081" s="121">
        <v>1</v>
      </c>
      <c r="O1081" s="35">
        <f t="shared" si="71"/>
        <v>400</v>
      </c>
    </row>
    <row r="1082" spans="1:15">
      <c r="A1082" s="121">
        <v>208</v>
      </c>
      <c r="B1082" s="35"/>
      <c r="C1082" s="36" t="s">
        <v>1319</v>
      </c>
      <c r="D1082" s="121" t="s">
        <v>86</v>
      </c>
      <c r="E1082" s="121">
        <v>400</v>
      </c>
      <c r="F1082" s="35"/>
      <c r="G1082" s="35"/>
      <c r="H1082" s="35"/>
      <c r="I1082" s="35"/>
      <c r="J1082" s="35"/>
      <c r="K1082" s="35"/>
      <c r="L1082" s="35"/>
      <c r="M1082" s="35"/>
      <c r="N1082" s="121">
        <v>1</v>
      </c>
      <c r="O1082" s="35">
        <f t="shared" si="71"/>
        <v>400</v>
      </c>
    </row>
    <row r="1083" spans="1:15">
      <c r="A1083" s="121">
        <v>209</v>
      </c>
      <c r="B1083" s="35"/>
      <c r="C1083" s="36" t="s">
        <v>1320</v>
      </c>
      <c r="D1083" s="121" t="s">
        <v>86</v>
      </c>
      <c r="E1083" s="121">
        <v>400</v>
      </c>
      <c r="F1083" s="35"/>
      <c r="G1083" s="35"/>
      <c r="H1083" s="35"/>
      <c r="I1083" s="35"/>
      <c r="J1083" s="35"/>
      <c r="K1083" s="35"/>
      <c r="L1083" s="35"/>
      <c r="M1083" s="35"/>
      <c r="N1083" s="121">
        <v>3</v>
      </c>
      <c r="O1083" s="35">
        <f t="shared" si="71"/>
        <v>1200</v>
      </c>
    </row>
    <row r="1084" spans="1:15">
      <c r="A1084" s="121">
        <v>210</v>
      </c>
      <c r="B1084" s="35"/>
      <c r="C1084" s="36" t="s">
        <v>1321</v>
      </c>
      <c r="D1084" s="121" t="s">
        <v>86</v>
      </c>
      <c r="E1084" s="121">
        <v>10</v>
      </c>
      <c r="F1084" s="35"/>
      <c r="G1084" s="35"/>
      <c r="H1084" s="35"/>
      <c r="I1084" s="35"/>
      <c r="J1084" s="35"/>
      <c r="K1084" s="35"/>
      <c r="L1084" s="35"/>
      <c r="M1084" s="35"/>
      <c r="N1084" s="121">
        <v>1</v>
      </c>
      <c r="O1084" s="35">
        <f t="shared" si="71"/>
        <v>10</v>
      </c>
    </row>
    <row r="1085" spans="1:15">
      <c r="A1085" s="121">
        <v>211</v>
      </c>
      <c r="B1085" s="35"/>
      <c r="C1085" s="36" t="s">
        <v>1322</v>
      </c>
      <c r="D1085" s="121" t="s">
        <v>86</v>
      </c>
      <c r="E1085" s="121">
        <v>10</v>
      </c>
      <c r="F1085" s="35"/>
      <c r="G1085" s="35"/>
      <c r="H1085" s="35"/>
      <c r="I1085" s="35"/>
      <c r="J1085" s="35"/>
      <c r="K1085" s="35"/>
      <c r="L1085" s="35"/>
      <c r="M1085" s="35"/>
      <c r="N1085" s="121">
        <v>4</v>
      </c>
      <c r="O1085" s="35">
        <f t="shared" si="71"/>
        <v>40</v>
      </c>
    </row>
    <row r="1086" spans="1:15">
      <c r="A1086" s="121">
        <v>212</v>
      </c>
      <c r="B1086" s="35"/>
      <c r="C1086" s="36" t="s">
        <v>1323</v>
      </c>
      <c r="D1086" s="121" t="s">
        <v>86</v>
      </c>
      <c r="E1086" s="121">
        <v>0.25</v>
      </c>
      <c r="F1086" s="35"/>
      <c r="G1086" s="35"/>
      <c r="H1086" s="35"/>
      <c r="I1086" s="35"/>
      <c r="J1086" s="35"/>
      <c r="K1086" s="35"/>
      <c r="L1086" s="35"/>
      <c r="M1086" s="35"/>
      <c r="N1086" s="121">
        <v>9</v>
      </c>
      <c r="O1086" s="35">
        <f t="shared" si="71"/>
        <v>2.25</v>
      </c>
    </row>
    <row r="1087" spans="1:15">
      <c r="A1087" s="121">
        <v>213</v>
      </c>
      <c r="B1087" s="35"/>
      <c r="C1087" s="36" t="s">
        <v>1324</v>
      </c>
      <c r="D1087" s="121" t="s">
        <v>86</v>
      </c>
      <c r="E1087" s="121">
        <v>5</v>
      </c>
      <c r="F1087" s="35"/>
      <c r="G1087" s="35"/>
      <c r="H1087" s="35"/>
      <c r="I1087" s="35"/>
      <c r="J1087" s="35"/>
      <c r="K1087" s="35"/>
      <c r="L1087" s="35"/>
      <c r="M1087" s="35"/>
      <c r="N1087" s="121">
        <v>10</v>
      </c>
      <c r="O1087" s="35">
        <f t="shared" si="71"/>
        <v>50</v>
      </c>
    </row>
    <row r="1088" spans="1:15">
      <c r="A1088" s="121">
        <v>214</v>
      </c>
      <c r="B1088" s="35"/>
      <c r="C1088" s="36" t="s">
        <v>1325</v>
      </c>
      <c r="D1088" s="121" t="s">
        <v>86</v>
      </c>
      <c r="E1088" s="121">
        <v>1</v>
      </c>
      <c r="F1088" s="35"/>
      <c r="G1088" s="35"/>
      <c r="H1088" s="35"/>
      <c r="I1088" s="35"/>
      <c r="J1088" s="35"/>
      <c r="K1088" s="35"/>
      <c r="L1088" s="35"/>
      <c r="M1088" s="35"/>
      <c r="N1088" s="121">
        <v>9</v>
      </c>
      <c r="O1088" s="35">
        <f t="shared" si="71"/>
        <v>9</v>
      </c>
    </row>
    <row r="1089" spans="1:15">
      <c r="A1089" s="121">
        <v>215</v>
      </c>
      <c r="B1089" s="35"/>
      <c r="C1089" s="36" t="s">
        <v>1326</v>
      </c>
      <c r="D1089" s="121" t="s">
        <v>86</v>
      </c>
      <c r="E1089" s="121">
        <v>400</v>
      </c>
      <c r="F1089" s="35"/>
      <c r="G1089" s="35"/>
      <c r="H1089" s="35"/>
      <c r="I1089" s="35"/>
      <c r="J1089" s="35"/>
      <c r="K1089" s="35"/>
      <c r="L1089" s="35"/>
      <c r="M1089" s="35"/>
      <c r="N1089" s="121">
        <v>7</v>
      </c>
      <c r="O1089" s="35">
        <f t="shared" si="71"/>
        <v>2800</v>
      </c>
    </row>
    <row r="1090" spans="1:15">
      <c r="A1090" s="121">
        <v>216</v>
      </c>
      <c r="B1090" s="35"/>
      <c r="C1090" s="36" t="s">
        <v>1327</v>
      </c>
      <c r="D1090" s="121" t="s">
        <v>86</v>
      </c>
      <c r="E1090" s="121">
        <v>20</v>
      </c>
      <c r="F1090" s="35"/>
      <c r="G1090" s="35"/>
      <c r="H1090" s="35"/>
      <c r="I1090" s="35"/>
      <c r="J1090" s="35"/>
      <c r="K1090" s="35"/>
      <c r="L1090" s="35"/>
      <c r="M1090" s="35"/>
      <c r="N1090" s="121">
        <v>1</v>
      </c>
      <c r="O1090" s="35">
        <f t="shared" si="71"/>
        <v>20</v>
      </c>
    </row>
    <row r="1091" spans="1:15">
      <c r="A1091" s="121">
        <v>217</v>
      </c>
      <c r="B1091" s="35"/>
      <c r="C1091" s="36" t="s">
        <v>1328</v>
      </c>
      <c r="D1091" s="121" t="s">
        <v>86</v>
      </c>
      <c r="E1091" s="121">
        <v>20</v>
      </c>
      <c r="F1091" s="35"/>
      <c r="G1091" s="35"/>
      <c r="H1091" s="35"/>
      <c r="I1091" s="35"/>
      <c r="J1091" s="35"/>
      <c r="K1091" s="35"/>
      <c r="L1091" s="35"/>
      <c r="M1091" s="35"/>
      <c r="N1091" s="121">
        <v>1</v>
      </c>
      <c r="O1091" s="35">
        <f t="shared" si="71"/>
        <v>20</v>
      </c>
    </row>
    <row r="1092" spans="1:15">
      <c r="A1092" s="121">
        <v>218</v>
      </c>
      <c r="B1092" s="35"/>
      <c r="C1092" s="36" t="s">
        <v>1329</v>
      </c>
      <c r="D1092" s="121" t="s">
        <v>86</v>
      </c>
      <c r="E1092" s="121">
        <v>15</v>
      </c>
      <c r="F1092" s="35"/>
      <c r="G1092" s="35"/>
      <c r="H1092" s="35"/>
      <c r="I1092" s="35"/>
      <c r="J1092" s="35"/>
      <c r="K1092" s="35"/>
      <c r="L1092" s="35"/>
      <c r="M1092" s="35"/>
      <c r="N1092" s="121">
        <v>36</v>
      </c>
      <c r="O1092" s="35">
        <f t="shared" si="71"/>
        <v>540</v>
      </c>
    </row>
    <row r="1093" spans="1:15">
      <c r="A1093" s="121">
        <v>219</v>
      </c>
      <c r="B1093" s="35"/>
      <c r="C1093" s="36" t="s">
        <v>1330</v>
      </c>
      <c r="D1093" s="121" t="s">
        <v>86</v>
      </c>
      <c r="E1093" s="121">
        <v>10</v>
      </c>
      <c r="F1093" s="35"/>
      <c r="G1093" s="35"/>
      <c r="H1093" s="35"/>
      <c r="I1093" s="35"/>
      <c r="J1093" s="35"/>
      <c r="K1093" s="35"/>
      <c r="L1093" s="35"/>
      <c r="M1093" s="35"/>
      <c r="N1093" s="121">
        <v>2</v>
      </c>
      <c r="O1093" s="35">
        <f t="shared" si="71"/>
        <v>20</v>
      </c>
    </row>
    <row r="1094" spans="1:15">
      <c r="A1094" s="121">
        <v>220</v>
      </c>
      <c r="B1094" s="35"/>
      <c r="C1094" s="36" t="s">
        <v>1331</v>
      </c>
      <c r="D1094" s="121" t="s">
        <v>86</v>
      </c>
      <c r="E1094" s="121">
        <v>10</v>
      </c>
      <c r="F1094" s="35"/>
      <c r="G1094" s="35"/>
      <c r="H1094" s="35"/>
      <c r="I1094" s="35"/>
      <c r="J1094" s="35"/>
      <c r="K1094" s="35"/>
      <c r="L1094" s="35"/>
      <c r="M1094" s="35"/>
      <c r="N1094" s="121">
        <v>5</v>
      </c>
      <c r="O1094" s="35">
        <f t="shared" si="71"/>
        <v>50</v>
      </c>
    </row>
    <row r="1095" spans="1:15">
      <c r="A1095" s="121">
        <v>221</v>
      </c>
      <c r="B1095" s="35"/>
      <c r="C1095" s="36" t="s">
        <v>1332</v>
      </c>
      <c r="D1095" s="121" t="s">
        <v>86</v>
      </c>
      <c r="E1095" s="121">
        <v>10</v>
      </c>
      <c r="F1095" s="35"/>
      <c r="G1095" s="35"/>
      <c r="H1095" s="35"/>
      <c r="I1095" s="35"/>
      <c r="J1095" s="35"/>
      <c r="K1095" s="35"/>
      <c r="L1095" s="35"/>
      <c r="M1095" s="35"/>
      <c r="N1095" s="121">
        <v>1</v>
      </c>
      <c r="O1095" s="35">
        <f t="shared" si="71"/>
        <v>10</v>
      </c>
    </row>
    <row r="1096" spans="1:15">
      <c r="A1096" s="121">
        <v>222</v>
      </c>
      <c r="B1096" s="35"/>
      <c r="C1096" s="36" t="s">
        <v>1333</v>
      </c>
      <c r="D1096" s="121" t="s">
        <v>86</v>
      </c>
      <c r="E1096" s="121">
        <v>10</v>
      </c>
      <c r="F1096" s="35"/>
      <c r="G1096" s="35"/>
      <c r="H1096" s="35"/>
      <c r="I1096" s="35"/>
      <c r="J1096" s="35"/>
      <c r="K1096" s="35"/>
      <c r="L1096" s="35"/>
      <c r="M1096" s="35"/>
      <c r="N1096" s="121">
        <v>1</v>
      </c>
      <c r="O1096" s="35">
        <f t="shared" si="71"/>
        <v>10</v>
      </c>
    </row>
    <row r="1097" spans="1:15">
      <c r="A1097" s="121">
        <v>223</v>
      </c>
      <c r="B1097" s="35"/>
      <c r="C1097" s="36" t="s">
        <v>1334</v>
      </c>
      <c r="D1097" s="121" t="s">
        <v>86</v>
      </c>
      <c r="E1097" s="121">
        <v>10</v>
      </c>
      <c r="F1097" s="35"/>
      <c r="G1097" s="35"/>
      <c r="H1097" s="35"/>
      <c r="I1097" s="35"/>
      <c r="J1097" s="35"/>
      <c r="K1097" s="35"/>
      <c r="L1097" s="35"/>
      <c r="M1097" s="35"/>
      <c r="N1097" s="121">
        <v>1</v>
      </c>
      <c r="O1097" s="35">
        <f t="shared" si="71"/>
        <v>10</v>
      </c>
    </row>
    <row r="1098" spans="1:15">
      <c r="A1098" s="121">
        <v>224</v>
      </c>
      <c r="B1098" s="35"/>
      <c r="C1098" s="36" t="s">
        <v>1335</v>
      </c>
      <c r="D1098" s="121" t="s">
        <v>86</v>
      </c>
      <c r="E1098" s="121">
        <v>20</v>
      </c>
      <c r="F1098" s="35"/>
      <c r="G1098" s="35"/>
      <c r="H1098" s="35"/>
      <c r="I1098" s="35"/>
      <c r="J1098" s="35"/>
      <c r="K1098" s="35"/>
      <c r="L1098" s="35"/>
      <c r="M1098" s="35"/>
      <c r="N1098" s="121">
        <v>1</v>
      </c>
      <c r="O1098" s="35">
        <f t="shared" si="71"/>
        <v>20</v>
      </c>
    </row>
    <row r="1099" spans="1:15">
      <c r="A1099" s="121">
        <v>225</v>
      </c>
      <c r="B1099" s="35"/>
      <c r="C1099" s="36" t="s">
        <v>1336</v>
      </c>
      <c r="D1099" s="121" t="s">
        <v>86</v>
      </c>
      <c r="E1099" s="121">
        <v>800</v>
      </c>
      <c r="F1099" s="35"/>
      <c r="G1099" s="35"/>
      <c r="H1099" s="35"/>
      <c r="I1099" s="35"/>
      <c r="J1099" s="35"/>
      <c r="K1099" s="35"/>
      <c r="L1099" s="35"/>
      <c r="M1099" s="35"/>
      <c r="N1099" s="121">
        <v>31</v>
      </c>
      <c r="O1099" s="35">
        <f t="shared" si="71"/>
        <v>24800</v>
      </c>
    </row>
    <row r="1100" spans="1:15">
      <c r="A1100" s="121">
        <v>226</v>
      </c>
      <c r="B1100" s="35"/>
      <c r="C1100" s="36" t="s">
        <v>1337</v>
      </c>
      <c r="D1100" s="121" t="s">
        <v>86</v>
      </c>
      <c r="E1100" s="121">
        <v>775</v>
      </c>
      <c r="F1100" s="35"/>
      <c r="G1100" s="35"/>
      <c r="H1100" s="35"/>
      <c r="I1100" s="35"/>
      <c r="J1100" s="35"/>
      <c r="K1100" s="35"/>
      <c r="L1100" s="35"/>
      <c r="M1100" s="35"/>
      <c r="N1100" s="121">
        <v>8</v>
      </c>
      <c r="O1100" s="35">
        <f t="shared" si="71"/>
        <v>6200</v>
      </c>
    </row>
    <row r="1101" spans="1:15">
      <c r="A1101" s="121">
        <v>227</v>
      </c>
      <c r="B1101" s="35"/>
      <c r="C1101" s="36" t="s">
        <v>1338</v>
      </c>
      <c r="D1101" s="121" t="s">
        <v>86</v>
      </c>
      <c r="E1101" s="121">
        <v>10</v>
      </c>
      <c r="F1101" s="35"/>
      <c r="G1101" s="35"/>
      <c r="H1101" s="35"/>
      <c r="I1101" s="35"/>
      <c r="J1101" s="35"/>
      <c r="K1101" s="35"/>
      <c r="L1101" s="35"/>
      <c r="M1101" s="35"/>
      <c r="N1101" s="121">
        <v>2</v>
      </c>
      <c r="O1101" s="35">
        <f t="shared" si="71"/>
        <v>20</v>
      </c>
    </row>
    <row r="1102" spans="1:15">
      <c r="A1102" s="121">
        <v>228</v>
      </c>
      <c r="B1102" s="35"/>
      <c r="C1102" s="36" t="s">
        <v>1339</v>
      </c>
      <c r="D1102" s="121" t="s">
        <v>86</v>
      </c>
      <c r="E1102" s="121">
        <v>10</v>
      </c>
      <c r="F1102" s="35"/>
      <c r="G1102" s="35"/>
      <c r="H1102" s="35"/>
      <c r="I1102" s="35"/>
      <c r="J1102" s="35"/>
      <c r="K1102" s="35"/>
      <c r="L1102" s="35"/>
      <c r="M1102" s="35"/>
      <c r="N1102" s="121">
        <v>2</v>
      </c>
      <c r="O1102" s="35">
        <f t="shared" si="71"/>
        <v>20</v>
      </c>
    </row>
    <row r="1103" spans="1:15" ht="25.5">
      <c r="A1103" s="121">
        <v>229</v>
      </c>
      <c r="B1103" s="35"/>
      <c r="C1103" s="36" t="s">
        <v>1340</v>
      </c>
      <c r="D1103" s="121" t="s">
        <v>86</v>
      </c>
      <c r="E1103" s="121">
        <v>140</v>
      </c>
      <c r="F1103" s="35"/>
      <c r="G1103" s="35"/>
      <c r="H1103" s="35"/>
      <c r="I1103" s="35"/>
      <c r="J1103" s="35"/>
      <c r="K1103" s="35"/>
      <c r="L1103" s="35"/>
      <c r="M1103" s="35"/>
      <c r="N1103" s="121">
        <v>1</v>
      </c>
      <c r="O1103" s="35">
        <f t="shared" si="71"/>
        <v>140</v>
      </c>
    </row>
    <row r="1104" spans="1:15" ht="25.5">
      <c r="A1104" s="121">
        <v>230</v>
      </c>
      <c r="B1104" s="35"/>
      <c r="C1104" s="36" t="s">
        <v>1341</v>
      </c>
      <c r="D1104" s="121" t="s">
        <v>86</v>
      </c>
      <c r="E1104" s="121">
        <v>125</v>
      </c>
      <c r="F1104" s="35"/>
      <c r="G1104" s="35"/>
      <c r="H1104" s="35"/>
      <c r="I1104" s="35"/>
      <c r="J1104" s="35"/>
      <c r="K1104" s="35"/>
      <c r="L1104" s="35"/>
      <c r="M1104" s="35"/>
      <c r="N1104" s="121">
        <v>3</v>
      </c>
      <c r="O1104" s="35">
        <f t="shared" si="71"/>
        <v>375</v>
      </c>
    </row>
    <row r="1105" spans="1:15" ht="25.5">
      <c r="A1105" s="121">
        <v>231</v>
      </c>
      <c r="B1105" s="35"/>
      <c r="C1105" s="36" t="s">
        <v>1342</v>
      </c>
      <c r="D1105" s="121" t="s">
        <v>86</v>
      </c>
      <c r="E1105" s="121">
        <v>295</v>
      </c>
      <c r="F1105" s="35"/>
      <c r="G1105" s="35"/>
      <c r="H1105" s="35"/>
      <c r="I1105" s="35"/>
      <c r="J1105" s="35"/>
      <c r="K1105" s="35"/>
      <c r="L1105" s="35"/>
      <c r="M1105" s="35"/>
      <c r="N1105" s="121">
        <v>1</v>
      </c>
      <c r="O1105" s="35">
        <f t="shared" si="71"/>
        <v>295</v>
      </c>
    </row>
    <row r="1106" spans="1:15" ht="25.5">
      <c r="A1106" s="121">
        <v>232</v>
      </c>
      <c r="B1106" s="35"/>
      <c r="C1106" s="36" t="s">
        <v>1343</v>
      </c>
      <c r="D1106" s="121" t="s">
        <v>86</v>
      </c>
      <c r="E1106" s="121">
        <v>60</v>
      </c>
      <c r="F1106" s="35"/>
      <c r="G1106" s="35"/>
      <c r="H1106" s="35"/>
      <c r="I1106" s="35"/>
      <c r="J1106" s="35"/>
      <c r="K1106" s="35"/>
      <c r="L1106" s="35"/>
      <c r="M1106" s="35"/>
      <c r="N1106" s="121">
        <v>4</v>
      </c>
      <c r="O1106" s="35">
        <f t="shared" si="71"/>
        <v>240</v>
      </c>
    </row>
    <row r="1107" spans="1:15">
      <c r="A1107" s="121">
        <v>233</v>
      </c>
      <c r="B1107" s="35"/>
      <c r="C1107" s="36" t="s">
        <v>1344</v>
      </c>
      <c r="D1107" s="121" t="s">
        <v>86</v>
      </c>
      <c r="E1107" s="121">
        <v>27</v>
      </c>
      <c r="F1107" s="35"/>
      <c r="G1107" s="35"/>
      <c r="H1107" s="35"/>
      <c r="I1107" s="35"/>
      <c r="J1107" s="35"/>
      <c r="K1107" s="35"/>
      <c r="L1107" s="35"/>
      <c r="M1107" s="35"/>
      <c r="N1107" s="121">
        <v>6</v>
      </c>
      <c r="O1107" s="35">
        <f t="shared" si="71"/>
        <v>162</v>
      </c>
    </row>
    <row r="1108" spans="1:15">
      <c r="A1108" s="121">
        <v>234</v>
      </c>
      <c r="B1108" s="35"/>
      <c r="C1108" s="36" t="s">
        <v>1345</v>
      </c>
      <c r="D1108" s="121" t="s">
        <v>86</v>
      </c>
      <c r="E1108" s="121">
        <v>32</v>
      </c>
      <c r="F1108" s="35"/>
      <c r="G1108" s="35"/>
      <c r="H1108" s="35"/>
      <c r="I1108" s="35"/>
      <c r="J1108" s="35"/>
      <c r="K1108" s="35"/>
      <c r="L1108" s="35"/>
      <c r="M1108" s="35"/>
      <c r="N1108" s="121">
        <v>12</v>
      </c>
      <c r="O1108" s="35">
        <f t="shared" si="71"/>
        <v>384</v>
      </c>
    </row>
    <row r="1109" spans="1:15">
      <c r="A1109" s="121">
        <v>235</v>
      </c>
      <c r="B1109" s="35"/>
      <c r="C1109" s="36" t="s">
        <v>1346</v>
      </c>
      <c r="D1109" s="121" t="s">
        <v>86</v>
      </c>
      <c r="E1109" s="121">
        <v>1000</v>
      </c>
      <c r="F1109" s="35"/>
      <c r="G1109" s="35"/>
      <c r="H1109" s="35"/>
      <c r="I1109" s="35"/>
      <c r="J1109" s="35"/>
      <c r="K1109" s="35"/>
      <c r="L1109" s="35"/>
      <c r="M1109" s="35"/>
      <c r="N1109" s="121">
        <v>2</v>
      </c>
      <c r="O1109" s="35">
        <f t="shared" si="71"/>
        <v>2000</v>
      </c>
    </row>
    <row r="1110" spans="1:15">
      <c r="A1110" s="121">
        <v>236</v>
      </c>
      <c r="B1110" s="35"/>
      <c r="C1110" s="36" t="s">
        <v>1347</v>
      </c>
      <c r="D1110" s="121" t="s">
        <v>86</v>
      </c>
      <c r="E1110" s="121">
        <v>210</v>
      </c>
      <c r="F1110" s="35"/>
      <c r="G1110" s="35"/>
      <c r="H1110" s="35"/>
      <c r="I1110" s="35"/>
      <c r="J1110" s="35"/>
      <c r="K1110" s="35"/>
      <c r="L1110" s="35"/>
      <c r="M1110" s="35"/>
      <c r="N1110" s="121">
        <v>1</v>
      </c>
      <c r="O1110" s="35">
        <f t="shared" si="71"/>
        <v>210</v>
      </c>
    </row>
    <row r="1111" spans="1:15">
      <c r="A1111" s="121">
        <v>237</v>
      </c>
      <c r="B1111" s="35"/>
      <c r="C1111" s="36" t="s">
        <v>1348</v>
      </c>
      <c r="D1111" s="121" t="s">
        <v>86</v>
      </c>
      <c r="E1111" s="121">
        <v>35</v>
      </c>
      <c r="F1111" s="35"/>
      <c r="G1111" s="35"/>
      <c r="H1111" s="35"/>
      <c r="I1111" s="35"/>
      <c r="J1111" s="35"/>
      <c r="K1111" s="35"/>
      <c r="L1111" s="35"/>
      <c r="M1111" s="35"/>
      <c r="N1111" s="121">
        <v>4</v>
      </c>
      <c r="O1111" s="35">
        <f t="shared" si="71"/>
        <v>140</v>
      </c>
    </row>
    <row r="1112" spans="1:15">
      <c r="A1112" s="121">
        <v>238</v>
      </c>
      <c r="B1112" s="35"/>
      <c r="C1112" s="36" t="s">
        <v>1349</v>
      </c>
      <c r="D1112" s="121" t="s">
        <v>86</v>
      </c>
      <c r="E1112" s="121">
        <v>35</v>
      </c>
      <c r="F1112" s="35"/>
      <c r="G1112" s="35"/>
      <c r="H1112" s="35"/>
      <c r="I1112" s="35"/>
      <c r="J1112" s="35"/>
      <c r="K1112" s="35"/>
      <c r="L1112" s="35"/>
      <c r="M1112" s="35"/>
      <c r="N1112" s="121">
        <v>4</v>
      </c>
      <c r="O1112" s="35">
        <f t="shared" si="71"/>
        <v>140</v>
      </c>
    </row>
    <row r="1113" spans="1:15">
      <c r="A1113" s="121">
        <v>239</v>
      </c>
      <c r="B1113" s="35"/>
      <c r="C1113" s="36" t="s">
        <v>1350</v>
      </c>
      <c r="D1113" s="121" t="s">
        <v>86</v>
      </c>
      <c r="E1113" s="121">
        <v>20</v>
      </c>
      <c r="F1113" s="35"/>
      <c r="G1113" s="35"/>
      <c r="H1113" s="35"/>
      <c r="I1113" s="35"/>
      <c r="J1113" s="35"/>
      <c r="K1113" s="35"/>
      <c r="L1113" s="35"/>
      <c r="M1113" s="35"/>
      <c r="N1113" s="121">
        <v>5</v>
      </c>
      <c r="O1113" s="35">
        <f t="shared" si="71"/>
        <v>100</v>
      </c>
    </row>
    <row r="1114" spans="1:15">
      <c r="A1114" s="121">
        <v>240</v>
      </c>
      <c r="B1114" s="35"/>
      <c r="C1114" s="36" t="s">
        <v>1351</v>
      </c>
      <c r="D1114" s="121" t="s">
        <v>86</v>
      </c>
      <c r="E1114" s="121">
        <v>30</v>
      </c>
      <c r="F1114" s="35"/>
      <c r="G1114" s="35"/>
      <c r="H1114" s="35"/>
      <c r="I1114" s="35"/>
      <c r="J1114" s="35"/>
      <c r="K1114" s="35"/>
      <c r="L1114" s="35"/>
      <c r="M1114" s="35"/>
      <c r="N1114" s="121">
        <v>4</v>
      </c>
      <c r="O1114" s="35">
        <f t="shared" si="71"/>
        <v>120</v>
      </c>
    </row>
    <row r="1115" spans="1:15">
      <c r="A1115" s="121">
        <v>241</v>
      </c>
      <c r="B1115" s="35"/>
      <c r="C1115" s="36" t="s">
        <v>1352</v>
      </c>
      <c r="D1115" s="121" t="s">
        <v>86</v>
      </c>
      <c r="E1115" s="121">
        <v>35</v>
      </c>
      <c r="F1115" s="35"/>
      <c r="G1115" s="35"/>
      <c r="H1115" s="35"/>
      <c r="I1115" s="35"/>
      <c r="J1115" s="35"/>
      <c r="K1115" s="35"/>
      <c r="L1115" s="35"/>
      <c r="M1115" s="35"/>
      <c r="N1115" s="121">
        <v>6</v>
      </c>
      <c r="O1115" s="35">
        <f t="shared" si="71"/>
        <v>210</v>
      </c>
    </row>
    <row r="1116" spans="1:15">
      <c r="A1116" s="121">
        <v>242</v>
      </c>
      <c r="B1116" s="35"/>
      <c r="C1116" s="36" t="s">
        <v>1353</v>
      </c>
      <c r="D1116" s="121" t="s">
        <v>86</v>
      </c>
      <c r="E1116" s="121">
        <v>90</v>
      </c>
      <c r="F1116" s="35"/>
      <c r="G1116" s="35"/>
      <c r="H1116" s="35"/>
      <c r="I1116" s="35"/>
      <c r="J1116" s="35"/>
      <c r="K1116" s="35"/>
      <c r="L1116" s="35"/>
      <c r="M1116" s="35"/>
      <c r="N1116" s="121">
        <v>40</v>
      </c>
      <c r="O1116" s="35">
        <f t="shared" si="71"/>
        <v>3600</v>
      </c>
    </row>
    <row r="1117" spans="1:15">
      <c r="A1117" s="121">
        <v>243</v>
      </c>
      <c r="B1117" s="35"/>
      <c r="C1117" s="36" t="s">
        <v>1354</v>
      </c>
      <c r="D1117" s="121" t="s">
        <v>86</v>
      </c>
      <c r="E1117" s="121">
        <v>600</v>
      </c>
      <c r="F1117" s="35"/>
      <c r="G1117" s="35"/>
      <c r="H1117" s="35"/>
      <c r="I1117" s="35"/>
      <c r="J1117" s="35"/>
      <c r="K1117" s="35"/>
      <c r="L1117" s="35"/>
      <c r="M1117" s="35"/>
      <c r="N1117" s="121">
        <v>8</v>
      </c>
      <c r="O1117" s="35">
        <f t="shared" si="71"/>
        <v>4800</v>
      </c>
    </row>
    <row r="1118" spans="1:15">
      <c r="A1118" s="121">
        <v>244</v>
      </c>
      <c r="B1118" s="35"/>
      <c r="C1118" s="36" t="s">
        <v>1355</v>
      </c>
      <c r="D1118" s="121" t="s">
        <v>86</v>
      </c>
      <c r="E1118" s="121">
        <v>580</v>
      </c>
      <c r="F1118" s="35"/>
      <c r="G1118" s="35"/>
      <c r="H1118" s="35"/>
      <c r="I1118" s="35"/>
      <c r="J1118" s="35"/>
      <c r="K1118" s="35"/>
      <c r="L1118" s="35"/>
      <c r="M1118" s="35"/>
      <c r="N1118" s="121">
        <v>40</v>
      </c>
      <c r="O1118" s="35">
        <f t="shared" si="71"/>
        <v>23200</v>
      </c>
    </row>
    <row r="1119" spans="1:15">
      <c r="A1119" s="121">
        <v>245</v>
      </c>
      <c r="B1119" s="35"/>
      <c r="C1119" s="36" t="s">
        <v>1356</v>
      </c>
      <c r="D1119" s="121" t="s">
        <v>86</v>
      </c>
      <c r="E1119" s="121">
        <v>200</v>
      </c>
      <c r="F1119" s="35"/>
      <c r="G1119" s="35"/>
      <c r="H1119" s="35"/>
      <c r="I1119" s="35"/>
      <c r="J1119" s="35"/>
      <c r="K1119" s="35"/>
      <c r="L1119" s="35"/>
      <c r="M1119" s="35"/>
      <c r="N1119" s="121">
        <v>26</v>
      </c>
      <c r="O1119" s="35">
        <f t="shared" si="71"/>
        <v>5200</v>
      </c>
    </row>
    <row r="1120" spans="1:15">
      <c r="A1120" s="121">
        <v>246</v>
      </c>
      <c r="B1120" s="35"/>
      <c r="C1120" s="36" t="s">
        <v>1357</v>
      </c>
      <c r="D1120" s="121" t="s">
        <v>86</v>
      </c>
      <c r="E1120" s="121">
        <v>1320</v>
      </c>
      <c r="F1120" s="35"/>
      <c r="G1120" s="35"/>
      <c r="H1120" s="35"/>
      <c r="I1120" s="35"/>
      <c r="J1120" s="35"/>
      <c r="K1120" s="35"/>
      <c r="L1120" s="35"/>
      <c r="M1120" s="35"/>
      <c r="N1120" s="121">
        <v>1</v>
      </c>
      <c r="O1120" s="35">
        <f t="shared" si="71"/>
        <v>1320</v>
      </c>
    </row>
    <row r="1121" spans="1:15">
      <c r="A1121" s="121">
        <v>247</v>
      </c>
      <c r="B1121" s="35"/>
      <c r="C1121" s="36" t="s">
        <v>1358</v>
      </c>
      <c r="D1121" s="121" t="s">
        <v>86</v>
      </c>
      <c r="E1121" s="121">
        <v>10</v>
      </c>
      <c r="F1121" s="35"/>
      <c r="G1121" s="35"/>
      <c r="H1121" s="35"/>
      <c r="I1121" s="35"/>
      <c r="J1121" s="35"/>
      <c r="K1121" s="35"/>
      <c r="L1121" s="35"/>
      <c r="M1121" s="35"/>
      <c r="N1121" s="121">
        <v>18</v>
      </c>
      <c r="O1121" s="35">
        <f t="shared" si="71"/>
        <v>180</v>
      </c>
    </row>
    <row r="1122" spans="1:15">
      <c r="A1122" s="121">
        <v>248</v>
      </c>
      <c r="B1122" s="35"/>
      <c r="C1122" s="36" t="s">
        <v>1359</v>
      </c>
      <c r="D1122" s="121" t="s">
        <v>86</v>
      </c>
      <c r="E1122" s="121">
        <v>1200</v>
      </c>
      <c r="F1122" s="35"/>
      <c r="G1122" s="35"/>
      <c r="H1122" s="35"/>
      <c r="I1122" s="35"/>
      <c r="J1122" s="35"/>
      <c r="K1122" s="35"/>
      <c r="L1122" s="35"/>
      <c r="M1122" s="35"/>
      <c r="N1122" s="121">
        <v>15</v>
      </c>
      <c r="O1122" s="35">
        <f t="shared" si="71"/>
        <v>18000</v>
      </c>
    </row>
    <row r="1123" spans="1:15">
      <c r="A1123" s="121">
        <v>249</v>
      </c>
      <c r="B1123" s="35"/>
      <c r="C1123" s="36" t="s">
        <v>1360</v>
      </c>
      <c r="D1123" s="121" t="s">
        <v>86</v>
      </c>
      <c r="E1123" s="121">
        <v>600</v>
      </c>
      <c r="F1123" s="35"/>
      <c r="G1123" s="35"/>
      <c r="H1123" s="35"/>
      <c r="I1123" s="35"/>
      <c r="J1123" s="35"/>
      <c r="K1123" s="35"/>
      <c r="L1123" s="35"/>
      <c r="M1123" s="35"/>
      <c r="N1123" s="121">
        <v>1</v>
      </c>
      <c r="O1123" s="35">
        <f t="shared" si="71"/>
        <v>600</v>
      </c>
    </row>
    <row r="1124" spans="1:15">
      <c r="A1124" s="121">
        <v>250</v>
      </c>
      <c r="B1124" s="35"/>
      <c r="C1124" s="36" t="s">
        <v>1361</v>
      </c>
      <c r="D1124" s="121" t="s">
        <v>86</v>
      </c>
      <c r="E1124" s="121">
        <v>1000</v>
      </c>
      <c r="F1124" s="35"/>
      <c r="G1124" s="35"/>
      <c r="H1124" s="35"/>
      <c r="I1124" s="35"/>
      <c r="J1124" s="35"/>
      <c r="K1124" s="35"/>
      <c r="L1124" s="35"/>
      <c r="M1124" s="35"/>
      <c r="N1124" s="121">
        <v>1</v>
      </c>
      <c r="O1124" s="35">
        <f t="shared" si="71"/>
        <v>1000</v>
      </c>
    </row>
    <row r="1125" spans="1:15">
      <c r="A1125" s="121">
        <v>251</v>
      </c>
      <c r="B1125" s="35"/>
      <c r="C1125" s="36" t="s">
        <v>1362</v>
      </c>
      <c r="D1125" s="121" t="s">
        <v>86</v>
      </c>
      <c r="E1125" s="121">
        <v>600</v>
      </c>
      <c r="F1125" s="35"/>
      <c r="G1125" s="35"/>
      <c r="H1125" s="35"/>
      <c r="I1125" s="35"/>
      <c r="J1125" s="35"/>
      <c r="K1125" s="35"/>
      <c r="L1125" s="35"/>
      <c r="M1125" s="35"/>
      <c r="N1125" s="121">
        <v>1</v>
      </c>
      <c r="O1125" s="35">
        <f t="shared" si="71"/>
        <v>600</v>
      </c>
    </row>
    <row r="1126" spans="1:15">
      <c r="A1126" s="121">
        <v>252</v>
      </c>
      <c r="B1126" s="35"/>
      <c r="C1126" s="36" t="s">
        <v>1363</v>
      </c>
      <c r="D1126" s="121" t="s">
        <v>86</v>
      </c>
      <c r="E1126" s="121">
        <v>2000</v>
      </c>
      <c r="F1126" s="35"/>
      <c r="G1126" s="35"/>
      <c r="H1126" s="35"/>
      <c r="I1126" s="35"/>
      <c r="J1126" s="35"/>
      <c r="K1126" s="35"/>
      <c r="L1126" s="35"/>
      <c r="M1126" s="35"/>
      <c r="N1126" s="121">
        <v>1</v>
      </c>
      <c r="O1126" s="35">
        <f t="shared" si="71"/>
        <v>2000</v>
      </c>
    </row>
    <row r="1127" spans="1:15">
      <c r="A1127" s="121">
        <v>253</v>
      </c>
      <c r="B1127" s="35"/>
      <c r="C1127" s="36" t="s">
        <v>1364</v>
      </c>
      <c r="D1127" s="121" t="s">
        <v>86</v>
      </c>
      <c r="E1127" s="121">
        <v>500</v>
      </c>
      <c r="F1127" s="35"/>
      <c r="G1127" s="35"/>
      <c r="H1127" s="35"/>
      <c r="I1127" s="35"/>
      <c r="J1127" s="35"/>
      <c r="K1127" s="35"/>
      <c r="L1127" s="35"/>
      <c r="M1127" s="35"/>
      <c r="N1127" s="121">
        <v>2</v>
      </c>
      <c r="O1127" s="35">
        <f t="shared" si="71"/>
        <v>1000</v>
      </c>
    </row>
    <row r="1128" spans="1:15">
      <c r="A1128" s="121">
        <v>254</v>
      </c>
      <c r="B1128" s="35"/>
      <c r="C1128" s="36" t="s">
        <v>1365</v>
      </c>
      <c r="D1128" s="121" t="s">
        <v>86</v>
      </c>
      <c r="E1128" s="121">
        <v>600</v>
      </c>
      <c r="F1128" s="35"/>
      <c r="G1128" s="35"/>
      <c r="H1128" s="35"/>
      <c r="I1128" s="35"/>
      <c r="J1128" s="35"/>
      <c r="K1128" s="35"/>
      <c r="L1128" s="35"/>
      <c r="M1128" s="35"/>
      <c r="N1128" s="121">
        <v>1</v>
      </c>
      <c r="O1128" s="35">
        <f t="shared" si="71"/>
        <v>600</v>
      </c>
    </row>
    <row r="1129" spans="1:15">
      <c r="A1129" s="121">
        <v>255</v>
      </c>
      <c r="B1129" s="35"/>
      <c r="C1129" s="36" t="s">
        <v>1366</v>
      </c>
      <c r="D1129" s="121" t="s">
        <v>86</v>
      </c>
      <c r="E1129" s="121">
        <v>600</v>
      </c>
      <c r="F1129" s="35"/>
      <c r="G1129" s="35"/>
      <c r="H1129" s="35"/>
      <c r="I1129" s="35"/>
      <c r="J1129" s="35"/>
      <c r="K1129" s="35"/>
      <c r="L1129" s="35"/>
      <c r="M1129" s="35"/>
      <c r="N1129" s="121">
        <v>1</v>
      </c>
      <c r="O1129" s="35">
        <f t="shared" si="71"/>
        <v>600</v>
      </c>
    </row>
    <row r="1130" spans="1:15">
      <c r="A1130" s="121">
        <v>256</v>
      </c>
      <c r="B1130" s="35"/>
      <c r="C1130" s="36" t="s">
        <v>1367</v>
      </c>
      <c r="D1130" s="121" t="s">
        <v>86</v>
      </c>
      <c r="E1130" s="121">
        <v>600</v>
      </c>
      <c r="F1130" s="35"/>
      <c r="G1130" s="35"/>
      <c r="H1130" s="35"/>
      <c r="I1130" s="35"/>
      <c r="J1130" s="35"/>
      <c r="K1130" s="35"/>
      <c r="L1130" s="35"/>
      <c r="M1130" s="35"/>
      <c r="N1130" s="121">
        <v>2</v>
      </c>
      <c r="O1130" s="35">
        <f t="shared" si="71"/>
        <v>1200</v>
      </c>
    </row>
    <row r="1131" spans="1:15">
      <c r="A1131" s="121">
        <v>257</v>
      </c>
      <c r="B1131" s="35"/>
      <c r="C1131" s="36" t="s">
        <v>1368</v>
      </c>
      <c r="D1131" s="121" t="s">
        <v>86</v>
      </c>
      <c r="E1131" s="121">
        <v>600</v>
      </c>
      <c r="F1131" s="35"/>
      <c r="G1131" s="35"/>
      <c r="H1131" s="35"/>
      <c r="I1131" s="35"/>
      <c r="J1131" s="35"/>
      <c r="K1131" s="35"/>
      <c r="L1131" s="35"/>
      <c r="M1131" s="35"/>
      <c r="N1131" s="121">
        <v>2</v>
      </c>
      <c r="O1131" s="35">
        <f t="shared" si="71"/>
        <v>1200</v>
      </c>
    </row>
    <row r="1132" spans="1:15">
      <c r="A1132" s="121">
        <v>258</v>
      </c>
      <c r="B1132" s="35"/>
      <c r="C1132" s="36" t="s">
        <v>1369</v>
      </c>
      <c r="D1132" s="121" t="s">
        <v>86</v>
      </c>
      <c r="E1132" s="121">
        <v>600</v>
      </c>
      <c r="F1132" s="35"/>
      <c r="G1132" s="35"/>
      <c r="H1132" s="35"/>
      <c r="I1132" s="35"/>
      <c r="J1132" s="35"/>
      <c r="K1132" s="35"/>
      <c r="L1132" s="35"/>
      <c r="M1132" s="35"/>
      <c r="N1132" s="121">
        <v>2</v>
      </c>
      <c r="O1132" s="35">
        <f t="shared" ref="O1132:O1195" si="72">(E1132*N1132)</f>
        <v>1200</v>
      </c>
    </row>
    <row r="1133" spans="1:15">
      <c r="A1133" s="121">
        <v>259</v>
      </c>
      <c r="B1133" s="35"/>
      <c r="C1133" s="36" t="s">
        <v>1370</v>
      </c>
      <c r="D1133" s="121" t="s">
        <v>86</v>
      </c>
      <c r="E1133" s="121">
        <v>600</v>
      </c>
      <c r="F1133" s="35"/>
      <c r="G1133" s="35"/>
      <c r="H1133" s="35"/>
      <c r="I1133" s="35"/>
      <c r="J1133" s="35"/>
      <c r="K1133" s="35"/>
      <c r="L1133" s="35"/>
      <c r="M1133" s="35"/>
      <c r="N1133" s="121">
        <v>1</v>
      </c>
      <c r="O1133" s="35">
        <f t="shared" si="72"/>
        <v>600</v>
      </c>
    </row>
    <row r="1134" spans="1:15">
      <c r="A1134" s="121">
        <v>260</v>
      </c>
      <c r="B1134" s="35"/>
      <c r="C1134" s="36" t="s">
        <v>1371</v>
      </c>
      <c r="D1134" s="121" t="s">
        <v>86</v>
      </c>
      <c r="E1134" s="121">
        <v>600</v>
      </c>
      <c r="F1134" s="35"/>
      <c r="G1134" s="35"/>
      <c r="H1134" s="35"/>
      <c r="I1134" s="35"/>
      <c r="J1134" s="35"/>
      <c r="K1134" s="35"/>
      <c r="L1134" s="35"/>
      <c r="M1134" s="35"/>
      <c r="N1134" s="121">
        <v>1</v>
      </c>
      <c r="O1134" s="35">
        <f t="shared" si="72"/>
        <v>600</v>
      </c>
    </row>
    <row r="1135" spans="1:15">
      <c r="A1135" s="121">
        <v>261</v>
      </c>
      <c r="B1135" s="35"/>
      <c r="C1135" s="36" t="s">
        <v>1372</v>
      </c>
      <c r="D1135" s="121" t="s">
        <v>86</v>
      </c>
      <c r="E1135" s="121">
        <v>600</v>
      </c>
      <c r="F1135" s="35"/>
      <c r="G1135" s="35"/>
      <c r="H1135" s="35"/>
      <c r="I1135" s="35"/>
      <c r="J1135" s="35"/>
      <c r="K1135" s="35"/>
      <c r="L1135" s="35"/>
      <c r="M1135" s="35"/>
      <c r="N1135" s="121">
        <v>3</v>
      </c>
      <c r="O1135" s="35">
        <f t="shared" si="72"/>
        <v>1800</v>
      </c>
    </row>
    <row r="1136" spans="1:15">
      <c r="A1136" s="121">
        <v>262</v>
      </c>
      <c r="B1136" s="35"/>
      <c r="C1136" s="36" t="s">
        <v>1373</v>
      </c>
      <c r="D1136" s="121" t="s">
        <v>86</v>
      </c>
      <c r="E1136" s="121">
        <v>600</v>
      </c>
      <c r="F1136" s="35"/>
      <c r="G1136" s="35"/>
      <c r="H1136" s="35"/>
      <c r="I1136" s="35"/>
      <c r="J1136" s="35"/>
      <c r="K1136" s="35"/>
      <c r="L1136" s="35"/>
      <c r="M1136" s="35"/>
      <c r="N1136" s="121">
        <v>1</v>
      </c>
      <c r="O1136" s="35">
        <f t="shared" si="72"/>
        <v>600</v>
      </c>
    </row>
    <row r="1137" spans="1:15">
      <c r="A1137" s="121">
        <v>263</v>
      </c>
      <c r="B1137" s="35"/>
      <c r="C1137" s="36" t="s">
        <v>1374</v>
      </c>
      <c r="D1137" s="121" t="s">
        <v>86</v>
      </c>
      <c r="E1137" s="121">
        <v>600</v>
      </c>
      <c r="F1137" s="35"/>
      <c r="G1137" s="35"/>
      <c r="H1137" s="35"/>
      <c r="I1137" s="35"/>
      <c r="J1137" s="35"/>
      <c r="K1137" s="35"/>
      <c r="L1137" s="35"/>
      <c r="M1137" s="35"/>
      <c r="N1137" s="121">
        <v>1</v>
      </c>
      <c r="O1137" s="35">
        <f t="shared" si="72"/>
        <v>600</v>
      </c>
    </row>
    <row r="1138" spans="1:15">
      <c r="A1138" s="121">
        <v>264</v>
      </c>
      <c r="B1138" s="35"/>
      <c r="C1138" s="36" t="s">
        <v>1375</v>
      </c>
      <c r="D1138" s="121" t="s">
        <v>86</v>
      </c>
      <c r="E1138" s="121">
        <v>600</v>
      </c>
      <c r="F1138" s="35"/>
      <c r="G1138" s="35"/>
      <c r="H1138" s="35"/>
      <c r="I1138" s="35"/>
      <c r="J1138" s="35"/>
      <c r="K1138" s="35"/>
      <c r="L1138" s="35"/>
      <c r="M1138" s="35"/>
      <c r="N1138" s="121">
        <v>1</v>
      </c>
      <c r="O1138" s="35">
        <f t="shared" si="72"/>
        <v>600</v>
      </c>
    </row>
    <row r="1139" spans="1:15">
      <c r="A1139" s="121">
        <v>265</v>
      </c>
      <c r="B1139" s="35"/>
      <c r="C1139" s="36" t="s">
        <v>1376</v>
      </c>
      <c r="D1139" s="121" t="s">
        <v>86</v>
      </c>
      <c r="E1139" s="121">
        <v>600</v>
      </c>
      <c r="F1139" s="35"/>
      <c r="G1139" s="35"/>
      <c r="H1139" s="35"/>
      <c r="I1139" s="35"/>
      <c r="J1139" s="35"/>
      <c r="K1139" s="35"/>
      <c r="L1139" s="35"/>
      <c r="M1139" s="35"/>
      <c r="N1139" s="121">
        <v>1</v>
      </c>
      <c r="O1139" s="35">
        <f t="shared" si="72"/>
        <v>600</v>
      </c>
    </row>
    <row r="1140" spans="1:15">
      <c r="A1140" s="121">
        <v>266</v>
      </c>
      <c r="B1140" s="35"/>
      <c r="C1140" s="36" t="s">
        <v>1377</v>
      </c>
      <c r="D1140" s="121" t="s">
        <v>86</v>
      </c>
      <c r="E1140" s="121">
        <v>1200</v>
      </c>
      <c r="F1140" s="35"/>
      <c r="G1140" s="35"/>
      <c r="H1140" s="35"/>
      <c r="I1140" s="35"/>
      <c r="J1140" s="35"/>
      <c r="K1140" s="35"/>
      <c r="L1140" s="35"/>
      <c r="M1140" s="35"/>
      <c r="N1140" s="121">
        <v>1</v>
      </c>
      <c r="O1140" s="35">
        <f t="shared" si="72"/>
        <v>1200</v>
      </c>
    </row>
    <row r="1141" spans="1:15">
      <c r="A1141" s="121">
        <v>267</v>
      </c>
      <c r="B1141" s="35"/>
      <c r="C1141" s="36" t="s">
        <v>1378</v>
      </c>
      <c r="D1141" s="121" t="s">
        <v>86</v>
      </c>
      <c r="E1141" s="121">
        <v>800</v>
      </c>
      <c r="F1141" s="35"/>
      <c r="G1141" s="35"/>
      <c r="H1141" s="35"/>
      <c r="I1141" s="35"/>
      <c r="J1141" s="35"/>
      <c r="K1141" s="35"/>
      <c r="L1141" s="35"/>
      <c r="M1141" s="35"/>
      <c r="N1141" s="121">
        <v>2</v>
      </c>
      <c r="O1141" s="35">
        <f t="shared" si="72"/>
        <v>1600</v>
      </c>
    </row>
    <row r="1142" spans="1:15">
      <c r="A1142" s="121">
        <v>268</v>
      </c>
      <c r="B1142" s="35"/>
      <c r="C1142" s="36" t="s">
        <v>1379</v>
      </c>
      <c r="D1142" s="121" t="s">
        <v>86</v>
      </c>
      <c r="E1142" s="121">
        <v>600</v>
      </c>
      <c r="F1142" s="35"/>
      <c r="G1142" s="35"/>
      <c r="H1142" s="35"/>
      <c r="I1142" s="35"/>
      <c r="J1142" s="35"/>
      <c r="K1142" s="35"/>
      <c r="L1142" s="35"/>
      <c r="M1142" s="35"/>
      <c r="N1142" s="121">
        <v>1</v>
      </c>
      <c r="O1142" s="35">
        <f t="shared" si="72"/>
        <v>600</v>
      </c>
    </row>
    <row r="1143" spans="1:15">
      <c r="A1143" s="121">
        <v>269</v>
      </c>
      <c r="B1143" s="35"/>
      <c r="C1143" s="36" t="s">
        <v>1380</v>
      </c>
      <c r="D1143" s="121" t="s">
        <v>86</v>
      </c>
      <c r="E1143" s="121">
        <v>600</v>
      </c>
      <c r="F1143" s="35"/>
      <c r="G1143" s="35"/>
      <c r="H1143" s="35"/>
      <c r="I1143" s="35"/>
      <c r="J1143" s="35"/>
      <c r="K1143" s="35"/>
      <c r="L1143" s="35"/>
      <c r="M1143" s="35"/>
      <c r="N1143" s="121">
        <v>2</v>
      </c>
      <c r="O1143" s="35">
        <f t="shared" si="72"/>
        <v>1200</v>
      </c>
    </row>
    <row r="1144" spans="1:15">
      <c r="A1144" s="121">
        <v>270</v>
      </c>
      <c r="B1144" s="35"/>
      <c r="C1144" s="36" t="s">
        <v>1381</v>
      </c>
      <c r="D1144" s="121" t="s">
        <v>86</v>
      </c>
      <c r="E1144" s="121">
        <v>600</v>
      </c>
      <c r="F1144" s="35"/>
      <c r="G1144" s="35"/>
      <c r="H1144" s="35"/>
      <c r="I1144" s="35"/>
      <c r="J1144" s="35"/>
      <c r="K1144" s="35"/>
      <c r="L1144" s="35"/>
      <c r="M1144" s="35"/>
      <c r="N1144" s="121">
        <v>1</v>
      </c>
      <c r="O1144" s="35">
        <f t="shared" si="72"/>
        <v>600</v>
      </c>
    </row>
    <row r="1145" spans="1:15">
      <c r="A1145" s="121">
        <v>271</v>
      </c>
      <c r="B1145" s="35"/>
      <c r="C1145" s="36" t="s">
        <v>1382</v>
      </c>
      <c r="D1145" s="121" t="s">
        <v>86</v>
      </c>
      <c r="E1145" s="121">
        <v>600</v>
      </c>
      <c r="F1145" s="35"/>
      <c r="G1145" s="35"/>
      <c r="H1145" s="35"/>
      <c r="I1145" s="35"/>
      <c r="J1145" s="35"/>
      <c r="K1145" s="35"/>
      <c r="L1145" s="35"/>
      <c r="M1145" s="35"/>
      <c r="N1145" s="121">
        <v>1</v>
      </c>
      <c r="O1145" s="35">
        <f t="shared" si="72"/>
        <v>600</v>
      </c>
    </row>
    <row r="1146" spans="1:15">
      <c r="A1146" s="121">
        <v>272</v>
      </c>
      <c r="B1146" s="35"/>
      <c r="C1146" s="36" t="s">
        <v>1383</v>
      </c>
      <c r="D1146" s="121" t="s">
        <v>86</v>
      </c>
      <c r="E1146" s="121">
        <v>600</v>
      </c>
      <c r="F1146" s="35"/>
      <c r="G1146" s="35"/>
      <c r="H1146" s="35"/>
      <c r="I1146" s="35"/>
      <c r="J1146" s="35"/>
      <c r="K1146" s="35"/>
      <c r="L1146" s="35"/>
      <c r="M1146" s="35"/>
      <c r="N1146" s="121">
        <v>1</v>
      </c>
      <c r="O1146" s="35">
        <f t="shared" si="72"/>
        <v>600</v>
      </c>
    </row>
    <row r="1147" spans="1:15">
      <c r="A1147" s="121">
        <v>273</v>
      </c>
      <c r="B1147" s="35"/>
      <c r="C1147" s="36" t="s">
        <v>1384</v>
      </c>
      <c r="D1147" s="121" t="s">
        <v>86</v>
      </c>
      <c r="E1147" s="121">
        <v>600</v>
      </c>
      <c r="F1147" s="35"/>
      <c r="G1147" s="35"/>
      <c r="H1147" s="35"/>
      <c r="I1147" s="35"/>
      <c r="J1147" s="35"/>
      <c r="K1147" s="35"/>
      <c r="L1147" s="35"/>
      <c r="M1147" s="35"/>
      <c r="N1147" s="121">
        <v>2</v>
      </c>
      <c r="O1147" s="35">
        <f t="shared" si="72"/>
        <v>1200</v>
      </c>
    </row>
    <row r="1148" spans="1:15">
      <c r="A1148" s="121">
        <v>274</v>
      </c>
      <c r="B1148" s="35"/>
      <c r="C1148" s="36" t="s">
        <v>1385</v>
      </c>
      <c r="D1148" s="121" t="s">
        <v>86</v>
      </c>
      <c r="E1148" s="121">
        <v>2000</v>
      </c>
      <c r="F1148" s="35"/>
      <c r="G1148" s="35"/>
      <c r="H1148" s="35"/>
      <c r="I1148" s="35"/>
      <c r="J1148" s="35"/>
      <c r="K1148" s="35"/>
      <c r="L1148" s="35"/>
      <c r="M1148" s="35"/>
      <c r="N1148" s="121">
        <v>1</v>
      </c>
      <c r="O1148" s="35">
        <f t="shared" si="72"/>
        <v>2000</v>
      </c>
    </row>
    <row r="1149" spans="1:15">
      <c r="A1149" s="121">
        <v>275</v>
      </c>
      <c r="B1149" s="35"/>
      <c r="C1149" s="36" t="s">
        <v>1386</v>
      </c>
      <c r="D1149" s="121" t="s">
        <v>86</v>
      </c>
      <c r="E1149" s="121">
        <v>4200</v>
      </c>
      <c r="F1149" s="35"/>
      <c r="G1149" s="35"/>
      <c r="H1149" s="35"/>
      <c r="I1149" s="35"/>
      <c r="J1149" s="35"/>
      <c r="K1149" s="35"/>
      <c r="L1149" s="35"/>
      <c r="M1149" s="35"/>
      <c r="N1149" s="121">
        <v>1</v>
      </c>
      <c r="O1149" s="35">
        <f t="shared" si="72"/>
        <v>4200</v>
      </c>
    </row>
    <row r="1150" spans="1:15">
      <c r="A1150" s="121">
        <v>276</v>
      </c>
      <c r="B1150" s="35"/>
      <c r="C1150" s="36" t="s">
        <v>1387</v>
      </c>
      <c r="D1150" s="121" t="s">
        <v>86</v>
      </c>
      <c r="E1150" s="121">
        <v>4200</v>
      </c>
      <c r="F1150" s="35"/>
      <c r="G1150" s="35"/>
      <c r="H1150" s="35"/>
      <c r="I1150" s="35"/>
      <c r="J1150" s="35"/>
      <c r="K1150" s="35"/>
      <c r="L1150" s="35"/>
      <c r="M1150" s="35"/>
      <c r="N1150" s="121">
        <v>1</v>
      </c>
      <c r="O1150" s="35">
        <f t="shared" si="72"/>
        <v>4200</v>
      </c>
    </row>
    <row r="1151" spans="1:15">
      <c r="A1151" s="121">
        <v>277</v>
      </c>
      <c r="B1151" s="35"/>
      <c r="C1151" s="36" t="s">
        <v>1388</v>
      </c>
      <c r="D1151" s="121" t="s">
        <v>86</v>
      </c>
      <c r="E1151" s="121">
        <v>4200</v>
      </c>
      <c r="F1151" s="35"/>
      <c r="G1151" s="35"/>
      <c r="H1151" s="35"/>
      <c r="I1151" s="35"/>
      <c r="J1151" s="35"/>
      <c r="K1151" s="35"/>
      <c r="L1151" s="35"/>
      <c r="M1151" s="35"/>
      <c r="N1151" s="121">
        <v>1</v>
      </c>
      <c r="O1151" s="35">
        <f t="shared" si="72"/>
        <v>4200</v>
      </c>
    </row>
    <row r="1152" spans="1:15">
      <c r="A1152" s="121">
        <v>278</v>
      </c>
      <c r="B1152" s="35"/>
      <c r="C1152" s="36" t="s">
        <v>1389</v>
      </c>
      <c r="D1152" s="121" t="s">
        <v>86</v>
      </c>
      <c r="E1152" s="121">
        <v>0</v>
      </c>
      <c r="F1152" s="35"/>
      <c r="G1152" s="35"/>
      <c r="H1152" s="35"/>
      <c r="I1152" s="35"/>
      <c r="J1152" s="35"/>
      <c r="K1152" s="35"/>
      <c r="L1152" s="35"/>
      <c r="M1152" s="35"/>
      <c r="N1152" s="121">
        <v>8</v>
      </c>
      <c r="O1152" s="35">
        <f t="shared" si="72"/>
        <v>0</v>
      </c>
    </row>
    <row r="1153" spans="1:15">
      <c r="A1153" s="121">
        <v>279</v>
      </c>
      <c r="B1153" s="35"/>
      <c r="C1153" s="36" t="s">
        <v>1390</v>
      </c>
      <c r="D1153" s="121" t="s">
        <v>86</v>
      </c>
      <c r="E1153" s="121">
        <v>0</v>
      </c>
      <c r="F1153" s="35"/>
      <c r="G1153" s="35"/>
      <c r="H1153" s="35"/>
      <c r="I1153" s="35"/>
      <c r="J1153" s="35"/>
      <c r="K1153" s="35"/>
      <c r="L1153" s="35"/>
      <c r="M1153" s="35"/>
      <c r="N1153" s="121">
        <v>7</v>
      </c>
      <c r="O1153" s="35">
        <f t="shared" si="72"/>
        <v>0</v>
      </c>
    </row>
    <row r="1154" spans="1:15">
      <c r="A1154" s="121">
        <v>280</v>
      </c>
      <c r="B1154" s="35"/>
      <c r="C1154" s="36" t="s">
        <v>1391</v>
      </c>
      <c r="D1154" s="121" t="s">
        <v>86</v>
      </c>
      <c r="E1154" s="121">
        <v>125</v>
      </c>
      <c r="F1154" s="35"/>
      <c r="G1154" s="35"/>
      <c r="H1154" s="35"/>
      <c r="I1154" s="35"/>
      <c r="J1154" s="35"/>
      <c r="K1154" s="35"/>
      <c r="L1154" s="35"/>
      <c r="M1154" s="35"/>
      <c r="N1154" s="121">
        <v>1</v>
      </c>
      <c r="O1154" s="35">
        <f t="shared" si="72"/>
        <v>125</v>
      </c>
    </row>
    <row r="1155" spans="1:15" ht="25.5">
      <c r="A1155" s="121">
        <v>281</v>
      </c>
      <c r="B1155" s="35"/>
      <c r="C1155" s="36" t="s">
        <v>1392</v>
      </c>
      <c r="D1155" s="121" t="s">
        <v>86</v>
      </c>
      <c r="E1155" s="121">
        <v>660</v>
      </c>
      <c r="F1155" s="35"/>
      <c r="G1155" s="35"/>
      <c r="H1155" s="35"/>
      <c r="I1155" s="35"/>
      <c r="J1155" s="35"/>
      <c r="K1155" s="35"/>
      <c r="L1155" s="35"/>
      <c r="M1155" s="35"/>
      <c r="N1155" s="121">
        <v>3</v>
      </c>
      <c r="O1155" s="35">
        <f t="shared" si="72"/>
        <v>1980</v>
      </c>
    </row>
    <row r="1156" spans="1:15">
      <c r="A1156" s="121">
        <v>282</v>
      </c>
      <c r="B1156" s="35"/>
      <c r="C1156" s="36" t="s">
        <v>1393</v>
      </c>
      <c r="D1156" s="121" t="s">
        <v>86</v>
      </c>
      <c r="E1156" s="121">
        <v>1</v>
      </c>
      <c r="F1156" s="35"/>
      <c r="G1156" s="35"/>
      <c r="H1156" s="35"/>
      <c r="I1156" s="35"/>
      <c r="J1156" s="35"/>
      <c r="K1156" s="35"/>
      <c r="L1156" s="35"/>
      <c r="M1156" s="35"/>
      <c r="N1156" s="121">
        <v>10</v>
      </c>
      <c r="O1156" s="35">
        <f t="shared" si="72"/>
        <v>10</v>
      </c>
    </row>
    <row r="1157" spans="1:15">
      <c r="A1157" s="121">
        <v>283</v>
      </c>
      <c r="B1157" s="35"/>
      <c r="C1157" s="36" t="s">
        <v>1394</v>
      </c>
      <c r="D1157" s="121" t="s">
        <v>86</v>
      </c>
      <c r="E1157" s="121">
        <v>1</v>
      </c>
      <c r="F1157" s="35"/>
      <c r="G1157" s="35"/>
      <c r="H1157" s="35"/>
      <c r="I1157" s="35"/>
      <c r="J1157" s="35"/>
      <c r="K1157" s="35"/>
      <c r="L1157" s="35"/>
      <c r="M1157" s="35"/>
      <c r="N1157" s="121">
        <v>20</v>
      </c>
      <c r="O1157" s="35">
        <f t="shared" si="72"/>
        <v>20</v>
      </c>
    </row>
    <row r="1158" spans="1:15">
      <c r="A1158" s="121">
        <v>284</v>
      </c>
      <c r="B1158" s="35"/>
      <c r="C1158" s="36" t="s">
        <v>1395</v>
      </c>
      <c r="D1158" s="121" t="s">
        <v>86</v>
      </c>
      <c r="E1158" s="121">
        <v>4200</v>
      </c>
      <c r="F1158" s="35"/>
      <c r="G1158" s="35"/>
      <c r="H1158" s="35"/>
      <c r="I1158" s="35"/>
      <c r="J1158" s="35"/>
      <c r="K1158" s="35"/>
      <c r="L1158" s="35"/>
      <c r="M1158" s="35"/>
      <c r="N1158" s="121">
        <v>6</v>
      </c>
      <c r="O1158" s="35">
        <f t="shared" si="72"/>
        <v>25200</v>
      </c>
    </row>
    <row r="1159" spans="1:15">
      <c r="A1159" s="121">
        <v>285</v>
      </c>
      <c r="B1159" s="35"/>
      <c r="C1159" s="36" t="s">
        <v>1396</v>
      </c>
      <c r="D1159" s="121" t="s">
        <v>86</v>
      </c>
      <c r="E1159" s="121">
        <v>8000</v>
      </c>
      <c r="F1159" s="35"/>
      <c r="G1159" s="35"/>
      <c r="H1159" s="35"/>
      <c r="I1159" s="35"/>
      <c r="J1159" s="35"/>
      <c r="K1159" s="35"/>
      <c r="L1159" s="35"/>
      <c r="M1159" s="35"/>
      <c r="N1159" s="121">
        <v>1</v>
      </c>
      <c r="O1159" s="35">
        <f t="shared" si="72"/>
        <v>8000</v>
      </c>
    </row>
    <row r="1160" spans="1:15">
      <c r="A1160" s="121">
        <v>286</v>
      </c>
      <c r="B1160" s="35"/>
      <c r="C1160" s="36" t="s">
        <v>1397</v>
      </c>
      <c r="D1160" s="121" t="s">
        <v>86</v>
      </c>
      <c r="E1160" s="121">
        <v>8000</v>
      </c>
      <c r="F1160" s="35"/>
      <c r="G1160" s="35"/>
      <c r="H1160" s="35"/>
      <c r="I1160" s="35"/>
      <c r="J1160" s="35"/>
      <c r="K1160" s="35"/>
      <c r="L1160" s="35"/>
      <c r="M1160" s="35"/>
      <c r="N1160" s="121">
        <v>1</v>
      </c>
      <c r="O1160" s="35">
        <f t="shared" si="72"/>
        <v>8000</v>
      </c>
    </row>
    <row r="1161" spans="1:15">
      <c r="A1161" s="121">
        <v>287</v>
      </c>
      <c r="B1161" s="35"/>
      <c r="C1161" s="36" t="s">
        <v>1398</v>
      </c>
      <c r="D1161" s="121" t="s">
        <v>86</v>
      </c>
      <c r="E1161" s="121">
        <v>8000</v>
      </c>
      <c r="F1161" s="35"/>
      <c r="G1161" s="35"/>
      <c r="H1161" s="35"/>
      <c r="I1161" s="35"/>
      <c r="J1161" s="35"/>
      <c r="K1161" s="35"/>
      <c r="L1161" s="35"/>
      <c r="M1161" s="35"/>
      <c r="N1161" s="121">
        <v>1</v>
      </c>
      <c r="O1161" s="35">
        <f t="shared" si="72"/>
        <v>8000</v>
      </c>
    </row>
    <row r="1162" spans="1:15">
      <c r="A1162" s="121">
        <v>288</v>
      </c>
      <c r="B1162" s="35"/>
      <c r="C1162" s="36" t="s">
        <v>1399</v>
      </c>
      <c r="D1162" s="121" t="s">
        <v>86</v>
      </c>
      <c r="E1162" s="121">
        <v>8850</v>
      </c>
      <c r="F1162" s="35"/>
      <c r="G1162" s="35"/>
      <c r="H1162" s="35"/>
      <c r="I1162" s="35"/>
      <c r="J1162" s="35"/>
      <c r="K1162" s="35"/>
      <c r="L1162" s="35"/>
      <c r="M1162" s="35"/>
      <c r="N1162" s="121">
        <v>3</v>
      </c>
      <c r="O1162" s="35">
        <f t="shared" si="72"/>
        <v>26550</v>
      </c>
    </row>
    <row r="1163" spans="1:15">
      <c r="A1163" s="121">
        <v>289</v>
      </c>
      <c r="B1163" s="35"/>
      <c r="C1163" s="36" t="s">
        <v>1400</v>
      </c>
      <c r="D1163" s="121" t="s">
        <v>86</v>
      </c>
      <c r="E1163" s="121">
        <v>8850</v>
      </c>
      <c r="F1163" s="35"/>
      <c r="G1163" s="35"/>
      <c r="H1163" s="35"/>
      <c r="I1163" s="35"/>
      <c r="J1163" s="35"/>
      <c r="K1163" s="35"/>
      <c r="L1163" s="35"/>
      <c r="M1163" s="35"/>
      <c r="N1163" s="121">
        <v>1</v>
      </c>
      <c r="O1163" s="35">
        <f t="shared" si="72"/>
        <v>8850</v>
      </c>
    </row>
    <row r="1164" spans="1:15">
      <c r="A1164" s="121">
        <v>290</v>
      </c>
      <c r="B1164" s="35"/>
      <c r="C1164" s="36" t="s">
        <v>1401</v>
      </c>
      <c r="D1164" s="121" t="s">
        <v>86</v>
      </c>
      <c r="E1164" s="121">
        <v>624</v>
      </c>
      <c r="F1164" s="35"/>
      <c r="G1164" s="35"/>
      <c r="H1164" s="35"/>
      <c r="I1164" s="35"/>
      <c r="J1164" s="35"/>
      <c r="K1164" s="35"/>
      <c r="L1164" s="35"/>
      <c r="M1164" s="35"/>
      <c r="N1164" s="121">
        <v>2</v>
      </c>
      <c r="O1164" s="35">
        <f t="shared" si="72"/>
        <v>1248</v>
      </c>
    </row>
    <row r="1165" spans="1:15">
      <c r="A1165" s="121">
        <v>291</v>
      </c>
      <c r="B1165" s="35"/>
      <c r="C1165" s="36" t="s">
        <v>1402</v>
      </c>
      <c r="D1165" s="121" t="s">
        <v>86</v>
      </c>
      <c r="E1165" s="121">
        <v>624</v>
      </c>
      <c r="F1165" s="35"/>
      <c r="G1165" s="35"/>
      <c r="H1165" s="35"/>
      <c r="I1165" s="35"/>
      <c r="J1165" s="35"/>
      <c r="K1165" s="35"/>
      <c r="L1165" s="35"/>
      <c r="M1165" s="35"/>
      <c r="N1165" s="121">
        <v>8</v>
      </c>
      <c r="O1165" s="35">
        <f t="shared" si="72"/>
        <v>4992</v>
      </c>
    </row>
    <row r="1166" spans="1:15">
      <c r="A1166" s="121">
        <v>292</v>
      </c>
      <c r="B1166" s="35"/>
      <c r="C1166" s="36" t="s">
        <v>1403</v>
      </c>
      <c r="D1166" s="121" t="s">
        <v>86</v>
      </c>
      <c r="E1166" s="121">
        <v>624</v>
      </c>
      <c r="F1166" s="35"/>
      <c r="G1166" s="35"/>
      <c r="H1166" s="35"/>
      <c r="I1166" s="35"/>
      <c r="J1166" s="35"/>
      <c r="K1166" s="35"/>
      <c r="L1166" s="35"/>
      <c r="M1166" s="35"/>
      <c r="N1166" s="121">
        <v>3</v>
      </c>
      <c r="O1166" s="35">
        <f t="shared" si="72"/>
        <v>1872</v>
      </c>
    </row>
    <row r="1167" spans="1:15">
      <c r="A1167" s="121">
        <v>293</v>
      </c>
      <c r="B1167" s="35"/>
      <c r="C1167" s="36" t="s">
        <v>1404</v>
      </c>
      <c r="D1167" s="121" t="s">
        <v>86</v>
      </c>
      <c r="E1167" s="121">
        <v>624</v>
      </c>
      <c r="F1167" s="35"/>
      <c r="G1167" s="35"/>
      <c r="H1167" s="35"/>
      <c r="I1167" s="35"/>
      <c r="J1167" s="35"/>
      <c r="K1167" s="35"/>
      <c r="L1167" s="35"/>
      <c r="M1167" s="35"/>
      <c r="N1167" s="121">
        <v>4</v>
      </c>
      <c r="O1167" s="35">
        <f t="shared" si="72"/>
        <v>2496</v>
      </c>
    </row>
    <row r="1168" spans="1:15">
      <c r="A1168" s="121">
        <v>294</v>
      </c>
      <c r="B1168" s="35"/>
      <c r="C1168" s="36" t="s">
        <v>1405</v>
      </c>
      <c r="D1168" s="121" t="s">
        <v>86</v>
      </c>
      <c r="E1168" s="121">
        <v>450</v>
      </c>
      <c r="F1168" s="35"/>
      <c r="G1168" s="35"/>
      <c r="H1168" s="35"/>
      <c r="I1168" s="35"/>
      <c r="J1168" s="35"/>
      <c r="K1168" s="35"/>
      <c r="L1168" s="35"/>
      <c r="M1168" s="35"/>
      <c r="N1168" s="121">
        <v>2</v>
      </c>
      <c r="O1168" s="35">
        <f t="shared" si="72"/>
        <v>900</v>
      </c>
    </row>
    <row r="1169" spans="1:15">
      <c r="A1169" s="121">
        <v>295</v>
      </c>
      <c r="B1169" s="35"/>
      <c r="C1169" s="36" t="s">
        <v>1406</v>
      </c>
      <c r="D1169" s="121" t="s">
        <v>86</v>
      </c>
      <c r="E1169" s="121">
        <v>450</v>
      </c>
      <c r="F1169" s="35"/>
      <c r="G1169" s="35"/>
      <c r="H1169" s="35"/>
      <c r="I1169" s="35"/>
      <c r="J1169" s="35"/>
      <c r="K1169" s="35"/>
      <c r="L1169" s="35"/>
      <c r="M1169" s="35"/>
      <c r="N1169" s="121">
        <v>4</v>
      </c>
      <c r="O1169" s="35">
        <f t="shared" si="72"/>
        <v>1800</v>
      </c>
    </row>
    <row r="1170" spans="1:15" ht="25.5">
      <c r="A1170" s="121">
        <v>296</v>
      </c>
      <c r="B1170" s="35"/>
      <c r="C1170" s="36" t="s">
        <v>1407</v>
      </c>
      <c r="D1170" s="121" t="s">
        <v>86</v>
      </c>
      <c r="E1170" s="121">
        <v>1000</v>
      </c>
      <c r="F1170" s="35"/>
      <c r="G1170" s="35"/>
      <c r="H1170" s="35"/>
      <c r="I1170" s="35"/>
      <c r="J1170" s="35"/>
      <c r="K1170" s="35"/>
      <c r="L1170" s="35"/>
      <c r="M1170" s="35"/>
      <c r="N1170" s="121">
        <v>1</v>
      </c>
      <c r="O1170" s="35">
        <f t="shared" si="72"/>
        <v>1000</v>
      </c>
    </row>
    <row r="1171" spans="1:15">
      <c r="A1171" s="121">
        <v>297</v>
      </c>
      <c r="B1171" s="35"/>
      <c r="C1171" s="36" t="s">
        <v>1408</v>
      </c>
      <c r="D1171" s="121" t="s">
        <v>86</v>
      </c>
      <c r="E1171" s="121">
        <v>100</v>
      </c>
      <c r="F1171" s="35"/>
      <c r="G1171" s="35"/>
      <c r="H1171" s="35"/>
      <c r="I1171" s="35"/>
      <c r="J1171" s="35"/>
      <c r="K1171" s="35"/>
      <c r="L1171" s="35"/>
      <c r="M1171" s="35"/>
      <c r="N1171" s="121">
        <v>1</v>
      </c>
      <c r="O1171" s="35">
        <f t="shared" si="72"/>
        <v>100</v>
      </c>
    </row>
    <row r="1172" spans="1:15">
      <c r="A1172" s="121">
        <v>298</v>
      </c>
      <c r="B1172" s="35"/>
      <c r="C1172" s="36" t="s">
        <v>1409</v>
      </c>
      <c r="D1172" s="121" t="s">
        <v>86</v>
      </c>
      <c r="E1172" s="121">
        <v>5</v>
      </c>
      <c r="F1172" s="35"/>
      <c r="G1172" s="35"/>
      <c r="H1172" s="35"/>
      <c r="I1172" s="35"/>
      <c r="J1172" s="35"/>
      <c r="K1172" s="35"/>
      <c r="L1172" s="35"/>
      <c r="M1172" s="35"/>
      <c r="N1172" s="121">
        <v>1</v>
      </c>
      <c r="O1172" s="35">
        <f t="shared" si="72"/>
        <v>5</v>
      </c>
    </row>
    <row r="1173" spans="1:15" ht="25.5">
      <c r="A1173" s="121">
        <v>299</v>
      </c>
      <c r="B1173" s="35"/>
      <c r="C1173" s="36" t="s">
        <v>1410</v>
      </c>
      <c r="D1173" s="121" t="s">
        <v>86</v>
      </c>
      <c r="E1173" s="121">
        <v>19777</v>
      </c>
      <c r="F1173" s="35"/>
      <c r="G1173" s="35"/>
      <c r="H1173" s="35"/>
      <c r="I1173" s="35"/>
      <c r="J1173" s="35"/>
      <c r="K1173" s="35"/>
      <c r="L1173" s="35"/>
      <c r="M1173" s="35"/>
      <c r="N1173" s="121">
        <v>1</v>
      </c>
      <c r="O1173" s="35">
        <f t="shared" si="72"/>
        <v>19777</v>
      </c>
    </row>
    <row r="1174" spans="1:15">
      <c r="A1174" s="121">
        <v>300</v>
      </c>
      <c r="B1174" s="35"/>
      <c r="C1174" s="36" t="s">
        <v>1411</v>
      </c>
      <c r="D1174" s="121" t="s">
        <v>86</v>
      </c>
      <c r="E1174" s="121">
        <v>105</v>
      </c>
      <c r="F1174" s="35"/>
      <c r="G1174" s="35"/>
      <c r="H1174" s="35"/>
      <c r="I1174" s="35"/>
      <c r="J1174" s="35"/>
      <c r="K1174" s="35"/>
      <c r="L1174" s="35"/>
      <c r="M1174" s="35"/>
      <c r="N1174" s="121">
        <v>4</v>
      </c>
      <c r="O1174" s="35">
        <f t="shared" si="72"/>
        <v>420</v>
      </c>
    </row>
    <row r="1175" spans="1:15">
      <c r="A1175" s="121">
        <v>301</v>
      </c>
      <c r="B1175" s="35"/>
      <c r="C1175" s="36" t="s">
        <v>1412</v>
      </c>
      <c r="D1175" s="121" t="s">
        <v>86</v>
      </c>
      <c r="E1175" s="121">
        <v>1</v>
      </c>
      <c r="F1175" s="35"/>
      <c r="G1175" s="35"/>
      <c r="H1175" s="35"/>
      <c r="I1175" s="35"/>
      <c r="J1175" s="35"/>
      <c r="K1175" s="35"/>
      <c r="L1175" s="35"/>
      <c r="M1175" s="35"/>
      <c r="N1175" s="121">
        <v>4</v>
      </c>
      <c r="O1175" s="35">
        <f t="shared" si="72"/>
        <v>4</v>
      </c>
    </row>
    <row r="1176" spans="1:15">
      <c r="A1176" s="121">
        <v>302</v>
      </c>
      <c r="B1176" s="35"/>
      <c r="C1176" s="36" t="s">
        <v>1413</v>
      </c>
      <c r="D1176" s="121" t="s">
        <v>86</v>
      </c>
      <c r="E1176" s="121">
        <v>5</v>
      </c>
      <c r="F1176" s="35"/>
      <c r="G1176" s="35"/>
      <c r="H1176" s="35"/>
      <c r="I1176" s="35"/>
      <c r="J1176" s="35"/>
      <c r="K1176" s="35"/>
      <c r="L1176" s="35"/>
      <c r="M1176" s="35"/>
      <c r="N1176" s="121">
        <v>16</v>
      </c>
      <c r="O1176" s="35">
        <f t="shared" si="72"/>
        <v>80</v>
      </c>
    </row>
    <row r="1177" spans="1:15">
      <c r="A1177" s="121">
        <v>303</v>
      </c>
      <c r="B1177" s="35"/>
      <c r="C1177" s="36" t="s">
        <v>1414</v>
      </c>
      <c r="D1177" s="121" t="s">
        <v>86</v>
      </c>
      <c r="E1177" s="121">
        <v>0.5</v>
      </c>
      <c r="F1177" s="35"/>
      <c r="G1177" s="35"/>
      <c r="H1177" s="35"/>
      <c r="I1177" s="35"/>
      <c r="J1177" s="35"/>
      <c r="K1177" s="35"/>
      <c r="L1177" s="35"/>
      <c r="M1177" s="35"/>
      <c r="N1177" s="121">
        <v>10</v>
      </c>
      <c r="O1177" s="35">
        <f t="shared" si="72"/>
        <v>5</v>
      </c>
    </row>
    <row r="1178" spans="1:15">
      <c r="A1178" s="121">
        <v>304</v>
      </c>
      <c r="B1178" s="35"/>
      <c r="C1178" s="36" t="s">
        <v>1415</v>
      </c>
      <c r="D1178" s="121" t="s">
        <v>86</v>
      </c>
      <c r="E1178" s="121">
        <v>2.5</v>
      </c>
      <c r="F1178" s="35"/>
      <c r="G1178" s="35"/>
      <c r="H1178" s="35"/>
      <c r="I1178" s="35"/>
      <c r="J1178" s="35"/>
      <c r="K1178" s="35"/>
      <c r="L1178" s="35"/>
      <c r="M1178" s="35"/>
      <c r="N1178" s="121">
        <v>6</v>
      </c>
      <c r="O1178" s="35">
        <f t="shared" si="72"/>
        <v>15</v>
      </c>
    </row>
    <row r="1179" spans="1:15">
      <c r="A1179" s="121">
        <v>305</v>
      </c>
      <c r="B1179" s="35"/>
      <c r="C1179" s="36" t="s">
        <v>1416</v>
      </c>
      <c r="D1179" s="121" t="s">
        <v>86</v>
      </c>
      <c r="E1179" s="121">
        <v>0.5</v>
      </c>
      <c r="F1179" s="35"/>
      <c r="G1179" s="35"/>
      <c r="H1179" s="35"/>
      <c r="I1179" s="35"/>
      <c r="J1179" s="35"/>
      <c r="K1179" s="35"/>
      <c r="L1179" s="35"/>
      <c r="M1179" s="35"/>
      <c r="N1179" s="121">
        <v>18</v>
      </c>
      <c r="O1179" s="35">
        <f t="shared" si="72"/>
        <v>9</v>
      </c>
    </row>
    <row r="1180" spans="1:15">
      <c r="A1180" s="121">
        <v>306</v>
      </c>
      <c r="B1180" s="35"/>
      <c r="C1180" s="36" t="s">
        <v>1417</v>
      </c>
      <c r="D1180" s="121" t="s">
        <v>86</v>
      </c>
      <c r="E1180" s="121">
        <v>80</v>
      </c>
      <c r="F1180" s="35"/>
      <c r="G1180" s="35"/>
      <c r="H1180" s="35"/>
      <c r="I1180" s="35"/>
      <c r="J1180" s="35"/>
      <c r="K1180" s="35"/>
      <c r="L1180" s="35"/>
      <c r="M1180" s="35"/>
      <c r="N1180" s="121">
        <v>9</v>
      </c>
      <c r="O1180" s="35">
        <f t="shared" si="72"/>
        <v>720</v>
      </c>
    </row>
    <row r="1181" spans="1:15">
      <c r="A1181" s="121">
        <v>307</v>
      </c>
      <c r="B1181" s="35"/>
      <c r="C1181" s="36" t="s">
        <v>1418</v>
      </c>
      <c r="D1181" s="121" t="s">
        <v>86</v>
      </c>
      <c r="E1181" s="121">
        <v>25</v>
      </c>
      <c r="F1181" s="35"/>
      <c r="G1181" s="35"/>
      <c r="H1181" s="35"/>
      <c r="I1181" s="35"/>
      <c r="J1181" s="35"/>
      <c r="K1181" s="35"/>
      <c r="L1181" s="35"/>
      <c r="M1181" s="35"/>
      <c r="N1181" s="121">
        <v>18</v>
      </c>
      <c r="O1181" s="35">
        <f t="shared" si="72"/>
        <v>450</v>
      </c>
    </row>
    <row r="1182" spans="1:15">
      <c r="A1182" s="121">
        <v>308</v>
      </c>
      <c r="B1182" s="35"/>
      <c r="C1182" s="36" t="s">
        <v>1419</v>
      </c>
      <c r="D1182" s="121" t="s">
        <v>86</v>
      </c>
      <c r="E1182" s="121">
        <v>2</v>
      </c>
      <c r="F1182" s="35"/>
      <c r="G1182" s="35"/>
      <c r="H1182" s="35"/>
      <c r="I1182" s="35"/>
      <c r="J1182" s="35"/>
      <c r="K1182" s="35"/>
      <c r="L1182" s="35"/>
      <c r="M1182" s="35"/>
      <c r="N1182" s="121">
        <v>8</v>
      </c>
      <c r="O1182" s="35">
        <f t="shared" si="72"/>
        <v>16</v>
      </c>
    </row>
    <row r="1183" spans="1:15">
      <c r="A1183" s="121">
        <v>309</v>
      </c>
      <c r="B1183" s="35"/>
      <c r="C1183" s="36" t="s">
        <v>1420</v>
      </c>
      <c r="D1183" s="121" t="s">
        <v>86</v>
      </c>
      <c r="E1183" s="121">
        <v>8</v>
      </c>
      <c r="F1183" s="35"/>
      <c r="G1183" s="35"/>
      <c r="H1183" s="35"/>
      <c r="I1183" s="35"/>
      <c r="J1183" s="35"/>
      <c r="K1183" s="35"/>
      <c r="L1183" s="35"/>
      <c r="M1183" s="35"/>
      <c r="N1183" s="121">
        <v>20</v>
      </c>
      <c r="O1183" s="35">
        <f t="shared" si="72"/>
        <v>160</v>
      </c>
    </row>
    <row r="1184" spans="1:15">
      <c r="A1184" s="121">
        <v>310</v>
      </c>
      <c r="B1184" s="35"/>
      <c r="C1184" s="36" t="s">
        <v>1421</v>
      </c>
      <c r="D1184" s="121" t="s">
        <v>86</v>
      </c>
      <c r="E1184" s="121">
        <v>0.5</v>
      </c>
      <c r="F1184" s="35"/>
      <c r="G1184" s="35"/>
      <c r="H1184" s="35"/>
      <c r="I1184" s="35"/>
      <c r="J1184" s="35"/>
      <c r="K1184" s="35"/>
      <c r="L1184" s="35"/>
      <c r="M1184" s="35"/>
      <c r="N1184" s="121">
        <v>4</v>
      </c>
      <c r="O1184" s="35">
        <f t="shared" si="72"/>
        <v>2</v>
      </c>
    </row>
    <row r="1185" spans="1:15">
      <c r="A1185" s="121">
        <v>311</v>
      </c>
      <c r="B1185" s="35"/>
      <c r="C1185" s="36" t="s">
        <v>1422</v>
      </c>
      <c r="D1185" s="121" t="s">
        <v>86</v>
      </c>
      <c r="E1185" s="121">
        <v>7</v>
      </c>
      <c r="F1185" s="35"/>
      <c r="G1185" s="35"/>
      <c r="H1185" s="35"/>
      <c r="I1185" s="35"/>
      <c r="J1185" s="35"/>
      <c r="K1185" s="35"/>
      <c r="L1185" s="35"/>
      <c r="M1185" s="35"/>
      <c r="N1185" s="121">
        <v>6</v>
      </c>
      <c r="O1185" s="35">
        <f t="shared" si="72"/>
        <v>42</v>
      </c>
    </row>
    <row r="1186" spans="1:15">
      <c r="A1186" s="121">
        <v>312</v>
      </c>
      <c r="B1186" s="35"/>
      <c r="C1186" s="36" t="s">
        <v>1423</v>
      </c>
      <c r="D1186" s="121" t="s">
        <v>86</v>
      </c>
      <c r="E1186" s="121">
        <v>100</v>
      </c>
      <c r="F1186" s="35"/>
      <c r="G1186" s="35"/>
      <c r="H1186" s="35"/>
      <c r="I1186" s="35"/>
      <c r="J1186" s="35"/>
      <c r="K1186" s="35"/>
      <c r="L1186" s="35"/>
      <c r="M1186" s="35"/>
      <c r="N1186" s="121">
        <v>10</v>
      </c>
      <c r="O1186" s="35">
        <f t="shared" si="72"/>
        <v>1000</v>
      </c>
    </row>
    <row r="1187" spans="1:15" ht="25.5">
      <c r="A1187" s="121">
        <v>313</v>
      </c>
      <c r="B1187" s="35"/>
      <c r="C1187" s="36" t="s">
        <v>1424</v>
      </c>
      <c r="D1187" s="121" t="s">
        <v>86</v>
      </c>
      <c r="E1187" s="121">
        <v>10</v>
      </c>
      <c r="F1187" s="35"/>
      <c r="G1187" s="35"/>
      <c r="H1187" s="35"/>
      <c r="I1187" s="35"/>
      <c r="J1187" s="35"/>
      <c r="K1187" s="35"/>
      <c r="L1187" s="35"/>
      <c r="M1187" s="35"/>
      <c r="N1187" s="121">
        <v>97</v>
      </c>
      <c r="O1187" s="35">
        <f t="shared" si="72"/>
        <v>970</v>
      </c>
    </row>
    <row r="1188" spans="1:15">
      <c r="A1188" s="121">
        <v>314</v>
      </c>
      <c r="B1188" s="35"/>
      <c r="C1188" s="36" t="s">
        <v>1425</v>
      </c>
      <c r="D1188" s="121" t="s">
        <v>86</v>
      </c>
      <c r="E1188" s="121">
        <v>0.5</v>
      </c>
      <c r="F1188" s="35"/>
      <c r="G1188" s="35"/>
      <c r="H1188" s="35"/>
      <c r="I1188" s="35"/>
      <c r="J1188" s="35"/>
      <c r="K1188" s="35"/>
      <c r="L1188" s="35"/>
      <c r="M1188" s="35"/>
      <c r="N1188" s="121">
        <v>17</v>
      </c>
      <c r="O1188" s="35">
        <f t="shared" si="72"/>
        <v>8.5</v>
      </c>
    </row>
    <row r="1189" spans="1:15">
      <c r="A1189" s="121">
        <v>315</v>
      </c>
      <c r="B1189" s="35"/>
      <c r="C1189" s="36" t="s">
        <v>1426</v>
      </c>
      <c r="D1189" s="121" t="s">
        <v>86</v>
      </c>
      <c r="E1189" s="121">
        <v>100</v>
      </c>
      <c r="F1189" s="35"/>
      <c r="G1189" s="35"/>
      <c r="H1189" s="35"/>
      <c r="I1189" s="35"/>
      <c r="J1189" s="35"/>
      <c r="K1189" s="35"/>
      <c r="L1189" s="35"/>
      <c r="M1189" s="35"/>
      <c r="N1189" s="121">
        <v>1</v>
      </c>
      <c r="O1189" s="35">
        <f t="shared" si="72"/>
        <v>100</v>
      </c>
    </row>
    <row r="1190" spans="1:15">
      <c r="A1190" s="121">
        <v>316</v>
      </c>
      <c r="B1190" s="35"/>
      <c r="C1190" s="36" t="s">
        <v>1427</v>
      </c>
      <c r="D1190" s="121" t="s">
        <v>86</v>
      </c>
      <c r="E1190" s="121">
        <v>0.5</v>
      </c>
      <c r="F1190" s="35"/>
      <c r="G1190" s="35"/>
      <c r="H1190" s="35"/>
      <c r="I1190" s="35"/>
      <c r="J1190" s="35"/>
      <c r="K1190" s="35"/>
      <c r="L1190" s="35"/>
      <c r="M1190" s="35"/>
      <c r="N1190" s="121">
        <v>72</v>
      </c>
      <c r="O1190" s="35">
        <f t="shared" si="72"/>
        <v>36</v>
      </c>
    </row>
    <row r="1191" spans="1:15">
      <c r="A1191" s="121">
        <v>317</v>
      </c>
      <c r="B1191" s="35"/>
      <c r="C1191" s="36" t="s">
        <v>1428</v>
      </c>
      <c r="D1191" s="121" t="s">
        <v>86</v>
      </c>
      <c r="E1191" s="121">
        <v>0.5</v>
      </c>
      <c r="F1191" s="35"/>
      <c r="G1191" s="35"/>
      <c r="H1191" s="35"/>
      <c r="I1191" s="35"/>
      <c r="J1191" s="35"/>
      <c r="K1191" s="35"/>
      <c r="L1191" s="35"/>
      <c r="M1191" s="35"/>
      <c r="N1191" s="121">
        <v>78</v>
      </c>
      <c r="O1191" s="35">
        <f t="shared" si="72"/>
        <v>39</v>
      </c>
    </row>
    <row r="1192" spans="1:15" ht="25.5">
      <c r="A1192" s="121">
        <v>318</v>
      </c>
      <c r="B1192" s="35"/>
      <c r="C1192" s="36" t="s">
        <v>1429</v>
      </c>
      <c r="D1192" s="121" t="s">
        <v>86</v>
      </c>
      <c r="E1192" s="121">
        <v>35</v>
      </c>
      <c r="F1192" s="35"/>
      <c r="G1192" s="35"/>
      <c r="H1192" s="35"/>
      <c r="I1192" s="35"/>
      <c r="J1192" s="35"/>
      <c r="K1192" s="35"/>
      <c r="L1192" s="35"/>
      <c r="M1192" s="35"/>
      <c r="N1192" s="121">
        <v>20</v>
      </c>
      <c r="O1192" s="35">
        <f t="shared" si="72"/>
        <v>700</v>
      </c>
    </row>
    <row r="1193" spans="1:15">
      <c r="A1193" s="121">
        <v>319</v>
      </c>
      <c r="B1193" s="35"/>
      <c r="C1193" s="36" t="s">
        <v>1430</v>
      </c>
      <c r="D1193" s="121" t="s">
        <v>86</v>
      </c>
      <c r="E1193" s="121">
        <v>35</v>
      </c>
      <c r="F1193" s="35"/>
      <c r="G1193" s="35"/>
      <c r="H1193" s="35"/>
      <c r="I1193" s="35"/>
      <c r="J1193" s="35"/>
      <c r="K1193" s="35"/>
      <c r="L1193" s="35"/>
      <c r="M1193" s="35"/>
      <c r="N1193" s="121">
        <v>20</v>
      </c>
      <c r="O1193" s="35">
        <f t="shared" si="72"/>
        <v>700</v>
      </c>
    </row>
    <row r="1194" spans="1:15">
      <c r="A1194" s="121">
        <v>320</v>
      </c>
      <c r="B1194" s="35"/>
      <c r="C1194" s="36" t="s">
        <v>1431</v>
      </c>
      <c r="D1194" s="121" t="s">
        <v>86</v>
      </c>
      <c r="E1194" s="121">
        <v>0.5</v>
      </c>
      <c r="F1194" s="35"/>
      <c r="G1194" s="35"/>
      <c r="H1194" s="35"/>
      <c r="I1194" s="35"/>
      <c r="J1194" s="35"/>
      <c r="K1194" s="35"/>
      <c r="L1194" s="35"/>
      <c r="M1194" s="35"/>
      <c r="N1194" s="121">
        <v>79</v>
      </c>
      <c r="O1194" s="35">
        <f t="shared" si="72"/>
        <v>39.5</v>
      </c>
    </row>
    <row r="1195" spans="1:15">
      <c r="A1195" s="121">
        <v>321</v>
      </c>
      <c r="B1195" s="35"/>
      <c r="C1195" s="36" t="s">
        <v>1432</v>
      </c>
      <c r="D1195" s="121" t="s">
        <v>86</v>
      </c>
      <c r="E1195" s="121">
        <v>50</v>
      </c>
      <c r="F1195" s="35"/>
      <c r="G1195" s="35"/>
      <c r="H1195" s="35"/>
      <c r="I1195" s="35"/>
      <c r="J1195" s="35"/>
      <c r="K1195" s="35"/>
      <c r="L1195" s="35"/>
      <c r="M1195" s="35"/>
      <c r="N1195" s="121">
        <v>74</v>
      </c>
      <c r="O1195" s="35">
        <f t="shared" si="72"/>
        <v>3700</v>
      </c>
    </row>
    <row r="1196" spans="1:15">
      <c r="A1196" s="121">
        <v>322</v>
      </c>
      <c r="B1196" s="35"/>
      <c r="C1196" s="36" t="s">
        <v>1433</v>
      </c>
      <c r="D1196" s="121" t="s">
        <v>86</v>
      </c>
      <c r="E1196" s="121">
        <v>0.5</v>
      </c>
      <c r="F1196" s="35"/>
      <c r="G1196" s="35"/>
      <c r="H1196" s="35"/>
      <c r="I1196" s="35"/>
      <c r="J1196" s="35"/>
      <c r="K1196" s="35"/>
      <c r="L1196" s="35"/>
      <c r="M1196" s="35"/>
      <c r="N1196" s="121">
        <v>390</v>
      </c>
      <c r="O1196" s="35">
        <f t="shared" ref="O1196:O1259" si="73">(E1196*N1196)</f>
        <v>195</v>
      </c>
    </row>
    <row r="1197" spans="1:15">
      <c r="A1197" s="121">
        <v>323</v>
      </c>
      <c r="B1197" s="35"/>
      <c r="C1197" s="36" t="s">
        <v>1434</v>
      </c>
      <c r="D1197" s="121" t="s">
        <v>86</v>
      </c>
      <c r="E1197" s="121">
        <v>0.5</v>
      </c>
      <c r="F1197" s="35"/>
      <c r="G1197" s="35"/>
      <c r="H1197" s="35"/>
      <c r="I1197" s="35"/>
      <c r="J1197" s="35"/>
      <c r="K1197" s="35"/>
      <c r="L1197" s="35"/>
      <c r="M1197" s="35"/>
      <c r="N1197" s="121">
        <v>384</v>
      </c>
      <c r="O1197" s="35">
        <f t="shared" si="73"/>
        <v>192</v>
      </c>
    </row>
    <row r="1198" spans="1:15">
      <c r="A1198" s="121">
        <v>324</v>
      </c>
      <c r="B1198" s="35"/>
      <c r="C1198" s="36" t="s">
        <v>1435</v>
      </c>
      <c r="D1198" s="121" t="s">
        <v>86</v>
      </c>
      <c r="E1198" s="121">
        <v>0.5</v>
      </c>
      <c r="F1198" s="35"/>
      <c r="G1198" s="35"/>
      <c r="H1198" s="35"/>
      <c r="I1198" s="35"/>
      <c r="J1198" s="35"/>
      <c r="K1198" s="35"/>
      <c r="L1198" s="35"/>
      <c r="M1198" s="35"/>
      <c r="N1198" s="121">
        <v>50</v>
      </c>
      <c r="O1198" s="35">
        <f t="shared" si="73"/>
        <v>25</v>
      </c>
    </row>
    <row r="1199" spans="1:15">
      <c r="A1199" s="121">
        <v>325</v>
      </c>
      <c r="B1199" s="35"/>
      <c r="C1199" s="36" t="s">
        <v>1436</v>
      </c>
      <c r="D1199" s="121" t="s">
        <v>86</v>
      </c>
      <c r="E1199" s="121">
        <v>1</v>
      </c>
      <c r="F1199" s="35"/>
      <c r="G1199" s="35"/>
      <c r="H1199" s="35"/>
      <c r="I1199" s="35"/>
      <c r="J1199" s="35"/>
      <c r="K1199" s="35"/>
      <c r="L1199" s="35"/>
      <c r="M1199" s="35"/>
      <c r="N1199" s="121">
        <v>20</v>
      </c>
      <c r="O1199" s="35">
        <f t="shared" si="73"/>
        <v>20</v>
      </c>
    </row>
    <row r="1200" spans="1:15">
      <c r="A1200" s="121">
        <v>326</v>
      </c>
      <c r="B1200" s="35"/>
      <c r="C1200" s="36" t="s">
        <v>1437</v>
      </c>
      <c r="D1200" s="121" t="s">
        <v>86</v>
      </c>
      <c r="E1200" s="121">
        <v>5</v>
      </c>
      <c r="F1200" s="35"/>
      <c r="G1200" s="35"/>
      <c r="H1200" s="35"/>
      <c r="I1200" s="35"/>
      <c r="J1200" s="35"/>
      <c r="K1200" s="35"/>
      <c r="L1200" s="35"/>
      <c r="M1200" s="35"/>
      <c r="N1200" s="121">
        <v>50</v>
      </c>
      <c r="O1200" s="35">
        <f t="shared" si="73"/>
        <v>250</v>
      </c>
    </row>
    <row r="1201" spans="1:15">
      <c r="A1201" s="121">
        <v>327</v>
      </c>
      <c r="B1201" s="35"/>
      <c r="C1201" s="36" t="s">
        <v>1438</v>
      </c>
      <c r="D1201" s="121" t="s">
        <v>86</v>
      </c>
      <c r="E1201" s="121">
        <v>0.5</v>
      </c>
      <c r="F1201" s="35"/>
      <c r="G1201" s="35"/>
      <c r="H1201" s="35"/>
      <c r="I1201" s="35"/>
      <c r="J1201" s="35"/>
      <c r="K1201" s="35"/>
      <c r="L1201" s="35"/>
      <c r="M1201" s="35"/>
      <c r="N1201" s="121">
        <v>200</v>
      </c>
      <c r="O1201" s="35">
        <f t="shared" si="73"/>
        <v>100</v>
      </c>
    </row>
    <row r="1202" spans="1:15">
      <c r="A1202" s="121">
        <v>328</v>
      </c>
      <c r="B1202" s="35"/>
      <c r="C1202" s="36" t="s">
        <v>1439</v>
      </c>
      <c r="D1202" s="121" t="s">
        <v>86</v>
      </c>
      <c r="E1202" s="121">
        <v>3.5</v>
      </c>
      <c r="F1202" s="35"/>
      <c r="G1202" s="35"/>
      <c r="H1202" s="35"/>
      <c r="I1202" s="35"/>
      <c r="J1202" s="35"/>
      <c r="K1202" s="35"/>
      <c r="L1202" s="35"/>
      <c r="M1202" s="35"/>
      <c r="N1202" s="121">
        <v>48</v>
      </c>
      <c r="O1202" s="35">
        <f t="shared" si="73"/>
        <v>168</v>
      </c>
    </row>
    <row r="1203" spans="1:15">
      <c r="A1203" s="121">
        <v>329</v>
      </c>
      <c r="B1203" s="35"/>
      <c r="C1203" s="36" t="s">
        <v>1440</v>
      </c>
      <c r="D1203" s="121" t="s">
        <v>86</v>
      </c>
      <c r="E1203" s="121">
        <v>2.5</v>
      </c>
      <c r="F1203" s="35"/>
      <c r="G1203" s="35"/>
      <c r="H1203" s="35"/>
      <c r="I1203" s="35"/>
      <c r="J1203" s="35"/>
      <c r="K1203" s="35"/>
      <c r="L1203" s="35"/>
      <c r="M1203" s="35"/>
      <c r="N1203" s="121">
        <v>50</v>
      </c>
      <c r="O1203" s="35">
        <f t="shared" si="73"/>
        <v>125</v>
      </c>
    </row>
    <row r="1204" spans="1:15">
      <c r="A1204" s="121">
        <v>330</v>
      </c>
      <c r="B1204" s="35"/>
      <c r="C1204" s="36" t="s">
        <v>1441</v>
      </c>
      <c r="D1204" s="121" t="s">
        <v>86</v>
      </c>
      <c r="E1204" s="121">
        <v>10</v>
      </c>
      <c r="F1204" s="35"/>
      <c r="G1204" s="35"/>
      <c r="H1204" s="35"/>
      <c r="I1204" s="35"/>
      <c r="J1204" s="35"/>
      <c r="K1204" s="35"/>
      <c r="L1204" s="35"/>
      <c r="M1204" s="35"/>
      <c r="N1204" s="121">
        <v>2</v>
      </c>
      <c r="O1204" s="35">
        <f t="shared" si="73"/>
        <v>20</v>
      </c>
    </row>
    <row r="1205" spans="1:15">
      <c r="A1205" s="121">
        <v>331</v>
      </c>
      <c r="B1205" s="35"/>
      <c r="C1205" s="36" t="s">
        <v>1442</v>
      </c>
      <c r="D1205" s="121" t="s">
        <v>86</v>
      </c>
      <c r="E1205" s="121">
        <v>0.5</v>
      </c>
      <c r="F1205" s="35"/>
      <c r="G1205" s="35"/>
      <c r="H1205" s="35"/>
      <c r="I1205" s="35"/>
      <c r="J1205" s="35"/>
      <c r="K1205" s="35"/>
      <c r="L1205" s="35"/>
      <c r="M1205" s="35"/>
      <c r="N1205" s="121">
        <v>98</v>
      </c>
      <c r="O1205" s="35">
        <f t="shared" si="73"/>
        <v>49</v>
      </c>
    </row>
    <row r="1206" spans="1:15">
      <c r="A1206" s="121">
        <v>332</v>
      </c>
      <c r="B1206" s="35"/>
      <c r="C1206" s="36" t="s">
        <v>1443</v>
      </c>
      <c r="D1206" s="121" t="s">
        <v>86</v>
      </c>
      <c r="E1206" s="121">
        <v>7.5</v>
      </c>
      <c r="F1206" s="35"/>
      <c r="G1206" s="35"/>
      <c r="H1206" s="35"/>
      <c r="I1206" s="35"/>
      <c r="J1206" s="35"/>
      <c r="K1206" s="35"/>
      <c r="L1206" s="35"/>
      <c r="M1206" s="35"/>
      <c r="N1206" s="121">
        <v>667</v>
      </c>
      <c r="O1206" s="35">
        <f t="shared" si="73"/>
        <v>5002.5</v>
      </c>
    </row>
    <row r="1207" spans="1:15">
      <c r="A1207" s="121">
        <v>333</v>
      </c>
      <c r="B1207" s="35"/>
      <c r="C1207" s="36" t="s">
        <v>1444</v>
      </c>
      <c r="D1207" s="121" t="s">
        <v>86</v>
      </c>
      <c r="E1207" s="121">
        <v>45</v>
      </c>
      <c r="F1207" s="35"/>
      <c r="G1207" s="35"/>
      <c r="H1207" s="35"/>
      <c r="I1207" s="35"/>
      <c r="J1207" s="35"/>
      <c r="K1207" s="35"/>
      <c r="L1207" s="35"/>
      <c r="M1207" s="35"/>
      <c r="N1207" s="121">
        <v>120</v>
      </c>
      <c r="O1207" s="35">
        <f t="shared" si="73"/>
        <v>5400</v>
      </c>
    </row>
    <row r="1208" spans="1:15">
      <c r="A1208" s="121">
        <v>334</v>
      </c>
      <c r="B1208" s="35"/>
      <c r="C1208" s="36" t="s">
        <v>1445</v>
      </c>
      <c r="D1208" s="121" t="s">
        <v>86</v>
      </c>
      <c r="E1208" s="121">
        <v>150</v>
      </c>
      <c r="F1208" s="35"/>
      <c r="G1208" s="35"/>
      <c r="H1208" s="35"/>
      <c r="I1208" s="35"/>
      <c r="J1208" s="35"/>
      <c r="K1208" s="35"/>
      <c r="L1208" s="35"/>
      <c r="M1208" s="35"/>
      <c r="N1208" s="121">
        <v>3</v>
      </c>
      <c r="O1208" s="35">
        <f t="shared" si="73"/>
        <v>450</v>
      </c>
    </row>
    <row r="1209" spans="1:15">
      <c r="A1209" s="121">
        <v>335</v>
      </c>
      <c r="B1209" s="35"/>
      <c r="C1209" s="36" t="s">
        <v>1446</v>
      </c>
      <c r="D1209" s="121" t="s">
        <v>86</v>
      </c>
      <c r="E1209" s="121">
        <v>200</v>
      </c>
      <c r="F1209" s="35"/>
      <c r="G1209" s="35"/>
      <c r="H1209" s="35"/>
      <c r="I1209" s="35"/>
      <c r="J1209" s="35"/>
      <c r="K1209" s="35"/>
      <c r="L1209" s="35"/>
      <c r="M1209" s="35"/>
      <c r="N1209" s="121">
        <v>1</v>
      </c>
      <c r="O1209" s="35">
        <f t="shared" si="73"/>
        <v>200</v>
      </c>
    </row>
    <row r="1210" spans="1:15">
      <c r="A1210" s="121">
        <v>336</v>
      </c>
      <c r="B1210" s="35"/>
      <c r="C1210" s="36" t="s">
        <v>1447</v>
      </c>
      <c r="D1210" s="121" t="s">
        <v>86</v>
      </c>
      <c r="E1210" s="121">
        <v>125</v>
      </c>
      <c r="F1210" s="35"/>
      <c r="G1210" s="35"/>
      <c r="H1210" s="35"/>
      <c r="I1210" s="35"/>
      <c r="J1210" s="35"/>
      <c r="K1210" s="35"/>
      <c r="L1210" s="35"/>
      <c r="M1210" s="35"/>
      <c r="N1210" s="121">
        <v>2</v>
      </c>
      <c r="O1210" s="35">
        <f t="shared" si="73"/>
        <v>250</v>
      </c>
    </row>
    <row r="1211" spans="1:15">
      <c r="A1211" s="121">
        <v>337</v>
      </c>
      <c r="B1211" s="35"/>
      <c r="C1211" s="36" t="s">
        <v>1448</v>
      </c>
      <c r="D1211" s="121" t="s">
        <v>86</v>
      </c>
      <c r="E1211" s="121">
        <v>4</v>
      </c>
      <c r="F1211" s="35"/>
      <c r="G1211" s="35"/>
      <c r="H1211" s="35"/>
      <c r="I1211" s="35"/>
      <c r="J1211" s="35"/>
      <c r="K1211" s="35"/>
      <c r="L1211" s="35"/>
      <c r="M1211" s="35"/>
      <c r="N1211" s="121">
        <v>2</v>
      </c>
      <c r="O1211" s="35">
        <f t="shared" si="73"/>
        <v>8</v>
      </c>
    </row>
    <row r="1212" spans="1:15">
      <c r="A1212" s="121">
        <v>338</v>
      </c>
      <c r="B1212" s="35"/>
      <c r="C1212" s="36" t="s">
        <v>1449</v>
      </c>
      <c r="D1212" s="121" t="s">
        <v>86</v>
      </c>
      <c r="E1212" s="121">
        <v>8</v>
      </c>
      <c r="F1212" s="35"/>
      <c r="G1212" s="35"/>
      <c r="H1212" s="35"/>
      <c r="I1212" s="35"/>
      <c r="J1212" s="35"/>
      <c r="K1212" s="35"/>
      <c r="L1212" s="35"/>
      <c r="M1212" s="35"/>
      <c r="N1212" s="121">
        <v>9</v>
      </c>
      <c r="O1212" s="35">
        <f t="shared" si="73"/>
        <v>72</v>
      </c>
    </row>
    <row r="1213" spans="1:15">
      <c r="A1213" s="121">
        <v>339</v>
      </c>
      <c r="B1213" s="35"/>
      <c r="C1213" s="36" t="s">
        <v>1450</v>
      </c>
      <c r="D1213" s="121" t="s">
        <v>86</v>
      </c>
      <c r="E1213" s="121">
        <v>4</v>
      </c>
      <c r="F1213" s="35"/>
      <c r="G1213" s="35"/>
      <c r="H1213" s="35"/>
      <c r="I1213" s="35"/>
      <c r="J1213" s="35"/>
      <c r="K1213" s="35"/>
      <c r="L1213" s="35"/>
      <c r="M1213" s="35"/>
      <c r="N1213" s="121">
        <v>6</v>
      </c>
      <c r="O1213" s="35">
        <f t="shared" si="73"/>
        <v>24</v>
      </c>
    </row>
    <row r="1214" spans="1:15">
      <c r="A1214" s="121">
        <v>340</v>
      </c>
      <c r="B1214" s="35"/>
      <c r="C1214" s="36" t="s">
        <v>1451</v>
      </c>
      <c r="D1214" s="121" t="s">
        <v>86</v>
      </c>
      <c r="E1214" s="121">
        <v>10</v>
      </c>
      <c r="F1214" s="35"/>
      <c r="G1214" s="35"/>
      <c r="H1214" s="35"/>
      <c r="I1214" s="35"/>
      <c r="J1214" s="35"/>
      <c r="K1214" s="35"/>
      <c r="L1214" s="35"/>
      <c r="M1214" s="35"/>
      <c r="N1214" s="121">
        <v>20</v>
      </c>
      <c r="O1214" s="35">
        <f t="shared" si="73"/>
        <v>200</v>
      </c>
    </row>
    <row r="1215" spans="1:15">
      <c r="A1215" s="121">
        <v>341</v>
      </c>
      <c r="B1215" s="35"/>
      <c r="C1215" s="36" t="s">
        <v>1452</v>
      </c>
      <c r="D1215" s="121" t="s">
        <v>86</v>
      </c>
      <c r="E1215" s="121">
        <v>3</v>
      </c>
      <c r="F1215" s="35"/>
      <c r="G1215" s="35"/>
      <c r="H1215" s="35"/>
      <c r="I1215" s="35"/>
      <c r="J1215" s="35"/>
      <c r="K1215" s="35"/>
      <c r="L1215" s="35"/>
      <c r="M1215" s="35"/>
      <c r="N1215" s="121">
        <v>12</v>
      </c>
      <c r="O1215" s="35">
        <f t="shared" si="73"/>
        <v>36</v>
      </c>
    </row>
    <row r="1216" spans="1:15">
      <c r="A1216" s="121">
        <v>342</v>
      </c>
      <c r="B1216" s="35"/>
      <c r="C1216" s="36" t="s">
        <v>1453</v>
      </c>
      <c r="D1216" s="121" t="s">
        <v>86</v>
      </c>
      <c r="E1216" s="121">
        <v>1</v>
      </c>
      <c r="F1216" s="35"/>
      <c r="G1216" s="35"/>
      <c r="H1216" s="35"/>
      <c r="I1216" s="35"/>
      <c r="J1216" s="35"/>
      <c r="K1216" s="35"/>
      <c r="L1216" s="35"/>
      <c r="M1216" s="35"/>
      <c r="N1216" s="121">
        <v>8</v>
      </c>
      <c r="O1216" s="35">
        <f t="shared" si="73"/>
        <v>8</v>
      </c>
    </row>
    <row r="1217" spans="1:15">
      <c r="A1217" s="121">
        <v>343</v>
      </c>
      <c r="B1217" s="35"/>
      <c r="C1217" s="36" t="s">
        <v>1454</v>
      </c>
      <c r="D1217" s="121" t="s">
        <v>86</v>
      </c>
      <c r="E1217" s="121">
        <v>0.25</v>
      </c>
      <c r="F1217" s="35"/>
      <c r="G1217" s="35"/>
      <c r="H1217" s="35"/>
      <c r="I1217" s="35"/>
      <c r="J1217" s="35"/>
      <c r="K1217" s="35"/>
      <c r="L1217" s="35"/>
      <c r="M1217" s="35"/>
      <c r="N1217" s="121">
        <v>13</v>
      </c>
      <c r="O1217" s="35">
        <f t="shared" si="73"/>
        <v>3.25</v>
      </c>
    </row>
    <row r="1218" spans="1:15">
      <c r="A1218" s="121">
        <v>344</v>
      </c>
      <c r="B1218" s="35"/>
      <c r="C1218" s="36" t="s">
        <v>1455</v>
      </c>
      <c r="D1218" s="121" t="s">
        <v>86</v>
      </c>
      <c r="E1218" s="121">
        <v>4</v>
      </c>
      <c r="F1218" s="35"/>
      <c r="G1218" s="35"/>
      <c r="H1218" s="35"/>
      <c r="I1218" s="35"/>
      <c r="J1218" s="35"/>
      <c r="K1218" s="35"/>
      <c r="L1218" s="35"/>
      <c r="M1218" s="35"/>
      <c r="N1218" s="121">
        <v>3</v>
      </c>
      <c r="O1218" s="35">
        <f t="shared" si="73"/>
        <v>12</v>
      </c>
    </row>
    <row r="1219" spans="1:15">
      <c r="A1219" s="121">
        <v>345</v>
      </c>
      <c r="B1219" s="35"/>
      <c r="C1219" s="36" t="s">
        <v>1456</v>
      </c>
      <c r="D1219" s="121" t="s">
        <v>86</v>
      </c>
      <c r="E1219" s="121">
        <v>85</v>
      </c>
      <c r="F1219" s="35"/>
      <c r="G1219" s="35"/>
      <c r="H1219" s="35"/>
      <c r="I1219" s="35"/>
      <c r="J1219" s="35"/>
      <c r="K1219" s="35"/>
      <c r="L1219" s="35"/>
      <c r="M1219" s="35"/>
      <c r="N1219" s="121">
        <v>2</v>
      </c>
      <c r="O1219" s="35">
        <f t="shared" si="73"/>
        <v>170</v>
      </c>
    </row>
    <row r="1220" spans="1:15">
      <c r="A1220" s="121">
        <v>346</v>
      </c>
      <c r="B1220" s="35"/>
      <c r="C1220" s="36" t="s">
        <v>1457</v>
      </c>
      <c r="D1220" s="121" t="s">
        <v>86</v>
      </c>
      <c r="E1220" s="121">
        <v>65</v>
      </c>
      <c r="F1220" s="35"/>
      <c r="G1220" s="35"/>
      <c r="H1220" s="35"/>
      <c r="I1220" s="35"/>
      <c r="J1220" s="35"/>
      <c r="K1220" s="35"/>
      <c r="L1220" s="35"/>
      <c r="M1220" s="35"/>
      <c r="N1220" s="121">
        <v>4</v>
      </c>
      <c r="O1220" s="35">
        <f t="shared" si="73"/>
        <v>260</v>
      </c>
    </row>
    <row r="1221" spans="1:15">
      <c r="A1221" s="121">
        <v>347</v>
      </c>
      <c r="B1221" s="35"/>
      <c r="C1221" s="36" t="s">
        <v>1458</v>
      </c>
      <c r="D1221" s="121" t="s">
        <v>86</v>
      </c>
      <c r="E1221" s="121">
        <v>10</v>
      </c>
      <c r="F1221" s="35"/>
      <c r="G1221" s="35"/>
      <c r="H1221" s="35"/>
      <c r="I1221" s="35"/>
      <c r="J1221" s="35"/>
      <c r="K1221" s="35"/>
      <c r="L1221" s="35"/>
      <c r="M1221" s="35"/>
      <c r="N1221" s="121">
        <v>2</v>
      </c>
      <c r="O1221" s="35">
        <f t="shared" si="73"/>
        <v>20</v>
      </c>
    </row>
    <row r="1222" spans="1:15">
      <c r="A1222" s="121">
        <v>348</v>
      </c>
      <c r="B1222" s="35"/>
      <c r="C1222" s="36" t="s">
        <v>1459</v>
      </c>
      <c r="D1222" s="121" t="s">
        <v>86</v>
      </c>
      <c r="E1222" s="121">
        <v>176</v>
      </c>
      <c r="F1222" s="35"/>
      <c r="G1222" s="35"/>
      <c r="H1222" s="35"/>
      <c r="I1222" s="35"/>
      <c r="J1222" s="35"/>
      <c r="K1222" s="35"/>
      <c r="L1222" s="35"/>
      <c r="M1222" s="35"/>
      <c r="N1222" s="121">
        <v>2</v>
      </c>
      <c r="O1222" s="35">
        <f t="shared" si="73"/>
        <v>352</v>
      </c>
    </row>
    <row r="1223" spans="1:15">
      <c r="A1223" s="121">
        <v>349</v>
      </c>
      <c r="B1223" s="35"/>
      <c r="C1223" s="36" t="s">
        <v>1460</v>
      </c>
      <c r="D1223" s="121" t="s">
        <v>86</v>
      </c>
      <c r="E1223" s="121">
        <v>500</v>
      </c>
      <c r="F1223" s="35"/>
      <c r="G1223" s="35"/>
      <c r="H1223" s="35"/>
      <c r="I1223" s="35"/>
      <c r="J1223" s="35"/>
      <c r="K1223" s="35"/>
      <c r="L1223" s="35"/>
      <c r="M1223" s="35"/>
      <c r="N1223" s="121">
        <v>1</v>
      </c>
      <c r="O1223" s="35">
        <f t="shared" si="73"/>
        <v>500</v>
      </c>
    </row>
    <row r="1224" spans="1:15" ht="25.5">
      <c r="A1224" s="121">
        <v>350</v>
      </c>
      <c r="B1224" s="35"/>
      <c r="C1224" s="36" t="s">
        <v>1461</v>
      </c>
      <c r="D1224" s="121" t="s">
        <v>86</v>
      </c>
      <c r="E1224" s="121">
        <v>250</v>
      </c>
      <c r="F1224" s="35"/>
      <c r="G1224" s="35"/>
      <c r="H1224" s="35"/>
      <c r="I1224" s="35"/>
      <c r="J1224" s="35"/>
      <c r="K1224" s="35"/>
      <c r="L1224" s="35"/>
      <c r="M1224" s="35"/>
      <c r="N1224" s="121">
        <v>1</v>
      </c>
      <c r="O1224" s="35">
        <f t="shared" si="73"/>
        <v>250</v>
      </c>
    </row>
    <row r="1225" spans="1:15" ht="25.5">
      <c r="A1225" s="121">
        <v>351</v>
      </c>
      <c r="B1225" s="35"/>
      <c r="C1225" s="36" t="s">
        <v>1462</v>
      </c>
      <c r="D1225" s="121" t="s">
        <v>86</v>
      </c>
      <c r="E1225" s="121">
        <v>200</v>
      </c>
      <c r="F1225" s="35"/>
      <c r="G1225" s="35"/>
      <c r="H1225" s="35"/>
      <c r="I1225" s="35"/>
      <c r="J1225" s="35"/>
      <c r="K1225" s="35"/>
      <c r="L1225" s="35"/>
      <c r="M1225" s="35"/>
      <c r="N1225" s="121">
        <v>1</v>
      </c>
      <c r="O1225" s="35">
        <f t="shared" si="73"/>
        <v>200</v>
      </c>
    </row>
    <row r="1226" spans="1:15" ht="25.5">
      <c r="A1226" s="121">
        <v>352</v>
      </c>
      <c r="B1226" s="35"/>
      <c r="C1226" s="36" t="s">
        <v>1463</v>
      </c>
      <c r="D1226" s="121" t="s">
        <v>86</v>
      </c>
      <c r="E1226" s="121">
        <v>200</v>
      </c>
      <c r="F1226" s="35"/>
      <c r="G1226" s="35"/>
      <c r="H1226" s="35"/>
      <c r="I1226" s="35"/>
      <c r="J1226" s="35"/>
      <c r="K1226" s="35"/>
      <c r="L1226" s="35"/>
      <c r="M1226" s="35"/>
      <c r="N1226" s="121">
        <v>2</v>
      </c>
      <c r="O1226" s="35">
        <f t="shared" si="73"/>
        <v>400</v>
      </c>
    </row>
    <row r="1227" spans="1:15" ht="25.5">
      <c r="A1227" s="121">
        <v>353</v>
      </c>
      <c r="B1227" s="35"/>
      <c r="C1227" s="36" t="s">
        <v>1464</v>
      </c>
      <c r="D1227" s="121" t="s">
        <v>86</v>
      </c>
      <c r="E1227" s="121">
        <v>200</v>
      </c>
      <c r="F1227" s="35"/>
      <c r="G1227" s="35"/>
      <c r="H1227" s="35"/>
      <c r="I1227" s="35"/>
      <c r="J1227" s="35"/>
      <c r="K1227" s="35"/>
      <c r="L1227" s="35"/>
      <c r="M1227" s="35"/>
      <c r="N1227" s="121">
        <v>2</v>
      </c>
      <c r="O1227" s="35">
        <f t="shared" si="73"/>
        <v>400</v>
      </c>
    </row>
    <row r="1228" spans="1:15">
      <c r="A1228" s="121">
        <v>354</v>
      </c>
      <c r="B1228" s="35"/>
      <c r="C1228" s="36" t="s">
        <v>1465</v>
      </c>
      <c r="D1228" s="121" t="s">
        <v>86</v>
      </c>
      <c r="E1228" s="121">
        <v>31.8</v>
      </c>
      <c r="F1228" s="35"/>
      <c r="G1228" s="35"/>
      <c r="H1228" s="35"/>
      <c r="I1228" s="35"/>
      <c r="J1228" s="35"/>
      <c r="K1228" s="35"/>
      <c r="L1228" s="35"/>
      <c r="M1228" s="35"/>
      <c r="N1228" s="121">
        <v>2</v>
      </c>
      <c r="O1228" s="35">
        <f t="shared" si="73"/>
        <v>63.6</v>
      </c>
    </row>
    <row r="1229" spans="1:15">
      <c r="A1229" s="121">
        <v>355</v>
      </c>
      <c r="B1229" s="35"/>
      <c r="C1229" s="36" t="s">
        <v>1466</v>
      </c>
      <c r="D1229" s="121" t="s">
        <v>86</v>
      </c>
      <c r="E1229" s="121">
        <v>11180</v>
      </c>
      <c r="F1229" s="35"/>
      <c r="G1229" s="35"/>
      <c r="H1229" s="35"/>
      <c r="I1229" s="35"/>
      <c r="J1229" s="35"/>
      <c r="K1229" s="35"/>
      <c r="L1229" s="35"/>
      <c r="M1229" s="35"/>
      <c r="N1229" s="121">
        <v>1</v>
      </c>
      <c r="O1229" s="35">
        <f t="shared" si="73"/>
        <v>11180</v>
      </c>
    </row>
    <row r="1230" spans="1:15">
      <c r="A1230" s="121">
        <v>356</v>
      </c>
      <c r="B1230" s="35"/>
      <c r="C1230" s="36" t="s">
        <v>1467</v>
      </c>
      <c r="D1230" s="121" t="s">
        <v>86</v>
      </c>
      <c r="E1230" s="37">
        <v>750</v>
      </c>
      <c r="F1230" s="35"/>
      <c r="G1230" s="35"/>
      <c r="H1230" s="35"/>
      <c r="I1230" s="35"/>
      <c r="J1230" s="35"/>
      <c r="K1230" s="35"/>
      <c r="L1230" s="35"/>
      <c r="M1230" s="35"/>
      <c r="N1230" s="37">
        <v>10</v>
      </c>
      <c r="O1230" s="35">
        <f t="shared" si="73"/>
        <v>7500</v>
      </c>
    </row>
    <row r="1231" spans="1:15" ht="25.5">
      <c r="A1231" s="121">
        <v>357</v>
      </c>
      <c r="B1231" s="35"/>
      <c r="C1231" s="36" t="s">
        <v>1468</v>
      </c>
      <c r="D1231" s="121" t="s">
        <v>86</v>
      </c>
      <c r="E1231" s="121">
        <v>250</v>
      </c>
      <c r="F1231" s="35"/>
      <c r="G1231" s="35"/>
      <c r="H1231" s="35"/>
      <c r="I1231" s="35"/>
      <c r="J1231" s="35"/>
      <c r="K1231" s="35"/>
      <c r="L1231" s="35"/>
      <c r="M1231" s="35"/>
      <c r="N1231" s="121">
        <v>1</v>
      </c>
      <c r="O1231" s="35">
        <f t="shared" si="73"/>
        <v>250</v>
      </c>
    </row>
    <row r="1232" spans="1:15" ht="25.5">
      <c r="A1232" s="121">
        <v>358</v>
      </c>
      <c r="B1232" s="35"/>
      <c r="C1232" s="36" t="s">
        <v>1469</v>
      </c>
      <c r="D1232" s="121" t="s">
        <v>86</v>
      </c>
      <c r="E1232" s="121">
        <v>250</v>
      </c>
      <c r="F1232" s="35"/>
      <c r="G1232" s="35"/>
      <c r="H1232" s="35"/>
      <c r="I1232" s="35"/>
      <c r="J1232" s="35"/>
      <c r="K1232" s="35"/>
      <c r="L1232" s="35"/>
      <c r="M1232" s="35"/>
      <c r="N1232" s="121">
        <v>2</v>
      </c>
      <c r="O1232" s="35">
        <f t="shared" si="73"/>
        <v>500</v>
      </c>
    </row>
    <row r="1233" spans="1:15" ht="25.5">
      <c r="A1233" s="121">
        <v>359</v>
      </c>
      <c r="B1233" s="35"/>
      <c r="C1233" s="36" t="s">
        <v>1470</v>
      </c>
      <c r="D1233" s="121" t="s">
        <v>86</v>
      </c>
      <c r="E1233" s="121">
        <v>300</v>
      </c>
      <c r="F1233" s="35"/>
      <c r="G1233" s="35"/>
      <c r="H1233" s="35"/>
      <c r="I1233" s="35"/>
      <c r="J1233" s="35"/>
      <c r="K1233" s="35"/>
      <c r="L1233" s="35"/>
      <c r="M1233" s="35"/>
      <c r="N1233" s="121">
        <v>2</v>
      </c>
      <c r="O1233" s="35">
        <f t="shared" si="73"/>
        <v>600</v>
      </c>
    </row>
    <row r="1234" spans="1:15" ht="25.5">
      <c r="A1234" s="121">
        <v>360</v>
      </c>
      <c r="B1234" s="35"/>
      <c r="C1234" s="36" t="s">
        <v>1471</v>
      </c>
      <c r="D1234" s="121" t="s">
        <v>86</v>
      </c>
      <c r="E1234" s="121">
        <v>100</v>
      </c>
      <c r="F1234" s="35"/>
      <c r="G1234" s="35"/>
      <c r="H1234" s="35"/>
      <c r="I1234" s="35"/>
      <c r="J1234" s="35"/>
      <c r="K1234" s="35"/>
      <c r="L1234" s="35"/>
      <c r="M1234" s="35"/>
      <c r="N1234" s="121">
        <v>2</v>
      </c>
      <c r="O1234" s="35">
        <f t="shared" si="73"/>
        <v>200</v>
      </c>
    </row>
    <row r="1235" spans="1:15" ht="25.5">
      <c r="A1235" s="121">
        <v>361</v>
      </c>
      <c r="B1235" s="35"/>
      <c r="C1235" s="36" t="s">
        <v>1472</v>
      </c>
      <c r="D1235" s="121" t="s">
        <v>86</v>
      </c>
      <c r="E1235" s="121">
        <v>1500</v>
      </c>
      <c r="F1235" s="35"/>
      <c r="G1235" s="35"/>
      <c r="H1235" s="35"/>
      <c r="I1235" s="35"/>
      <c r="J1235" s="35"/>
      <c r="K1235" s="35"/>
      <c r="L1235" s="35"/>
      <c r="M1235" s="35"/>
      <c r="N1235" s="121">
        <v>1</v>
      </c>
      <c r="O1235" s="35">
        <f t="shared" si="73"/>
        <v>1500</v>
      </c>
    </row>
    <row r="1236" spans="1:15" ht="25.5">
      <c r="A1236" s="121">
        <v>362</v>
      </c>
      <c r="B1236" s="35"/>
      <c r="C1236" s="36" t="s">
        <v>1473</v>
      </c>
      <c r="D1236" s="121" t="s">
        <v>86</v>
      </c>
      <c r="E1236" s="121">
        <v>300</v>
      </c>
      <c r="F1236" s="35"/>
      <c r="G1236" s="35"/>
      <c r="H1236" s="35"/>
      <c r="I1236" s="35"/>
      <c r="J1236" s="35"/>
      <c r="K1236" s="35"/>
      <c r="L1236" s="35"/>
      <c r="M1236" s="35"/>
      <c r="N1236" s="121">
        <v>1</v>
      </c>
      <c r="O1236" s="35">
        <f t="shared" si="73"/>
        <v>300</v>
      </c>
    </row>
    <row r="1237" spans="1:15" ht="25.5">
      <c r="A1237" s="121">
        <v>363</v>
      </c>
      <c r="B1237" s="35"/>
      <c r="C1237" s="36" t="s">
        <v>1474</v>
      </c>
      <c r="D1237" s="121" t="s">
        <v>86</v>
      </c>
      <c r="E1237" s="121">
        <v>500</v>
      </c>
      <c r="F1237" s="35"/>
      <c r="G1237" s="35"/>
      <c r="H1237" s="35"/>
      <c r="I1237" s="35"/>
      <c r="J1237" s="35"/>
      <c r="K1237" s="35"/>
      <c r="L1237" s="35"/>
      <c r="M1237" s="35"/>
      <c r="N1237" s="121">
        <v>1</v>
      </c>
      <c r="O1237" s="35">
        <f t="shared" si="73"/>
        <v>500</v>
      </c>
    </row>
    <row r="1238" spans="1:15">
      <c r="A1238" s="121">
        <v>364</v>
      </c>
      <c r="B1238" s="35"/>
      <c r="C1238" s="36" t="s">
        <v>1475</v>
      </c>
      <c r="D1238" s="121" t="s">
        <v>86</v>
      </c>
      <c r="E1238" s="121">
        <v>2500</v>
      </c>
      <c r="F1238" s="35"/>
      <c r="G1238" s="35"/>
      <c r="H1238" s="35"/>
      <c r="I1238" s="35"/>
      <c r="J1238" s="35"/>
      <c r="K1238" s="35"/>
      <c r="L1238" s="35"/>
      <c r="M1238" s="35"/>
      <c r="N1238" s="121">
        <v>1</v>
      </c>
      <c r="O1238" s="35">
        <f t="shared" si="73"/>
        <v>2500</v>
      </c>
    </row>
    <row r="1239" spans="1:15">
      <c r="A1239" s="121">
        <v>365</v>
      </c>
      <c r="B1239" s="35"/>
      <c r="C1239" s="36" t="s">
        <v>1476</v>
      </c>
      <c r="D1239" s="121" t="s">
        <v>86</v>
      </c>
      <c r="E1239" s="121">
        <v>2500</v>
      </c>
      <c r="F1239" s="35"/>
      <c r="G1239" s="35"/>
      <c r="H1239" s="35"/>
      <c r="I1239" s="35"/>
      <c r="J1239" s="35"/>
      <c r="K1239" s="35"/>
      <c r="L1239" s="35"/>
      <c r="M1239" s="35"/>
      <c r="N1239" s="121">
        <v>1</v>
      </c>
      <c r="O1239" s="35">
        <f t="shared" si="73"/>
        <v>2500</v>
      </c>
    </row>
    <row r="1240" spans="1:15" ht="25.5">
      <c r="A1240" s="121">
        <v>366</v>
      </c>
      <c r="B1240" s="35"/>
      <c r="C1240" s="36" t="s">
        <v>1477</v>
      </c>
      <c r="D1240" s="121" t="s">
        <v>86</v>
      </c>
      <c r="E1240" s="121">
        <v>8000</v>
      </c>
      <c r="F1240" s="35"/>
      <c r="G1240" s="35"/>
      <c r="H1240" s="35"/>
      <c r="I1240" s="35"/>
      <c r="J1240" s="35"/>
      <c r="K1240" s="35"/>
      <c r="L1240" s="35"/>
      <c r="M1240" s="35"/>
      <c r="N1240" s="121">
        <v>2</v>
      </c>
      <c r="O1240" s="35">
        <f t="shared" si="73"/>
        <v>16000</v>
      </c>
    </row>
    <row r="1241" spans="1:15" ht="25.5">
      <c r="A1241" s="121">
        <v>367</v>
      </c>
      <c r="B1241" s="35"/>
      <c r="C1241" s="36" t="s">
        <v>1478</v>
      </c>
      <c r="D1241" s="121" t="s">
        <v>86</v>
      </c>
      <c r="E1241" s="121">
        <v>6000</v>
      </c>
      <c r="F1241" s="35"/>
      <c r="G1241" s="35"/>
      <c r="H1241" s="35"/>
      <c r="I1241" s="35"/>
      <c r="J1241" s="35"/>
      <c r="K1241" s="35"/>
      <c r="L1241" s="35"/>
      <c r="M1241" s="35"/>
      <c r="N1241" s="121">
        <v>2</v>
      </c>
      <c r="O1241" s="35">
        <f t="shared" si="73"/>
        <v>12000</v>
      </c>
    </row>
    <row r="1242" spans="1:15" ht="25.5">
      <c r="A1242" s="121">
        <v>368</v>
      </c>
      <c r="B1242" s="35"/>
      <c r="C1242" s="36" t="s">
        <v>1479</v>
      </c>
      <c r="D1242" s="121" t="s">
        <v>86</v>
      </c>
      <c r="E1242" s="121">
        <v>12000</v>
      </c>
      <c r="F1242" s="35"/>
      <c r="G1242" s="35"/>
      <c r="H1242" s="35"/>
      <c r="I1242" s="35"/>
      <c r="J1242" s="35"/>
      <c r="K1242" s="35"/>
      <c r="L1242" s="35"/>
      <c r="M1242" s="35"/>
      <c r="N1242" s="121">
        <v>3</v>
      </c>
      <c r="O1242" s="35">
        <f t="shared" si="73"/>
        <v>36000</v>
      </c>
    </row>
    <row r="1243" spans="1:15" ht="25.5">
      <c r="A1243" s="121">
        <v>369</v>
      </c>
      <c r="B1243" s="35"/>
      <c r="C1243" s="36" t="s">
        <v>1480</v>
      </c>
      <c r="D1243" s="121" t="s">
        <v>86</v>
      </c>
      <c r="E1243" s="121">
        <v>200</v>
      </c>
      <c r="F1243" s="35"/>
      <c r="G1243" s="35"/>
      <c r="H1243" s="35"/>
      <c r="I1243" s="35"/>
      <c r="J1243" s="35"/>
      <c r="K1243" s="35"/>
      <c r="L1243" s="35"/>
      <c r="M1243" s="35"/>
      <c r="N1243" s="121">
        <v>2</v>
      </c>
      <c r="O1243" s="35">
        <f t="shared" si="73"/>
        <v>400</v>
      </c>
    </row>
    <row r="1244" spans="1:15" ht="25.5">
      <c r="A1244" s="121">
        <v>370</v>
      </c>
      <c r="B1244" s="35"/>
      <c r="C1244" s="36" t="s">
        <v>1481</v>
      </c>
      <c r="D1244" s="121" t="s">
        <v>86</v>
      </c>
      <c r="E1244" s="121">
        <v>200</v>
      </c>
      <c r="F1244" s="35"/>
      <c r="G1244" s="35"/>
      <c r="H1244" s="35"/>
      <c r="I1244" s="35"/>
      <c r="J1244" s="35"/>
      <c r="K1244" s="35"/>
      <c r="L1244" s="35"/>
      <c r="M1244" s="35"/>
      <c r="N1244" s="121">
        <v>2</v>
      </c>
      <c r="O1244" s="35">
        <f t="shared" si="73"/>
        <v>400</v>
      </c>
    </row>
    <row r="1245" spans="1:15">
      <c r="A1245" s="121">
        <v>371</v>
      </c>
      <c r="B1245" s="35"/>
      <c r="C1245" s="36" t="s">
        <v>1482</v>
      </c>
      <c r="D1245" s="121" t="s">
        <v>86</v>
      </c>
      <c r="E1245" s="121">
        <v>450</v>
      </c>
      <c r="F1245" s="35"/>
      <c r="G1245" s="35"/>
      <c r="H1245" s="35"/>
      <c r="I1245" s="35"/>
      <c r="J1245" s="35"/>
      <c r="K1245" s="35"/>
      <c r="L1245" s="35"/>
      <c r="M1245" s="35"/>
      <c r="N1245" s="121">
        <v>1</v>
      </c>
      <c r="O1245" s="35">
        <f t="shared" si="73"/>
        <v>450</v>
      </c>
    </row>
    <row r="1246" spans="1:15" ht="25.5">
      <c r="A1246" s="121">
        <v>372</v>
      </c>
      <c r="B1246" s="35"/>
      <c r="C1246" s="36" t="s">
        <v>1483</v>
      </c>
      <c r="D1246" s="121" t="s">
        <v>86</v>
      </c>
      <c r="E1246" s="121">
        <v>7160</v>
      </c>
      <c r="F1246" s="35"/>
      <c r="G1246" s="35"/>
      <c r="H1246" s="35"/>
      <c r="I1246" s="35"/>
      <c r="J1246" s="35"/>
      <c r="K1246" s="35"/>
      <c r="L1246" s="35"/>
      <c r="M1246" s="35"/>
      <c r="N1246" s="121">
        <v>1</v>
      </c>
      <c r="O1246" s="35">
        <f t="shared" si="73"/>
        <v>7160</v>
      </c>
    </row>
    <row r="1247" spans="1:15">
      <c r="A1247" s="121">
        <v>373</v>
      </c>
      <c r="B1247" s="35"/>
      <c r="C1247" s="36" t="s">
        <v>1484</v>
      </c>
      <c r="D1247" s="121" t="s">
        <v>86</v>
      </c>
      <c r="E1247" s="121">
        <v>2000</v>
      </c>
      <c r="F1247" s="35"/>
      <c r="G1247" s="35"/>
      <c r="H1247" s="35"/>
      <c r="I1247" s="35"/>
      <c r="J1247" s="35"/>
      <c r="K1247" s="35"/>
      <c r="L1247" s="35"/>
      <c r="M1247" s="35"/>
      <c r="N1247" s="121">
        <v>1</v>
      </c>
      <c r="O1247" s="35">
        <f t="shared" si="73"/>
        <v>2000</v>
      </c>
    </row>
    <row r="1248" spans="1:15">
      <c r="A1248" s="121">
        <v>374</v>
      </c>
      <c r="B1248" s="35"/>
      <c r="C1248" s="36" t="s">
        <v>1485</v>
      </c>
      <c r="D1248" s="121" t="s">
        <v>86</v>
      </c>
      <c r="E1248" s="121">
        <v>10000</v>
      </c>
      <c r="F1248" s="35"/>
      <c r="G1248" s="35"/>
      <c r="H1248" s="35"/>
      <c r="I1248" s="35"/>
      <c r="J1248" s="35"/>
      <c r="K1248" s="35"/>
      <c r="L1248" s="35"/>
      <c r="M1248" s="35"/>
      <c r="N1248" s="121">
        <v>1</v>
      </c>
      <c r="O1248" s="35">
        <f t="shared" si="73"/>
        <v>10000</v>
      </c>
    </row>
    <row r="1249" spans="1:15">
      <c r="A1249" s="121">
        <v>375</v>
      </c>
      <c r="B1249" s="35"/>
      <c r="C1249" s="36" t="s">
        <v>1486</v>
      </c>
      <c r="D1249" s="121" t="s">
        <v>86</v>
      </c>
      <c r="E1249" s="121">
        <v>16450</v>
      </c>
      <c r="F1249" s="35"/>
      <c r="G1249" s="35"/>
      <c r="H1249" s="35"/>
      <c r="I1249" s="35"/>
      <c r="J1249" s="35"/>
      <c r="K1249" s="35"/>
      <c r="L1249" s="35"/>
      <c r="M1249" s="35"/>
      <c r="N1249" s="121">
        <v>1</v>
      </c>
      <c r="O1249" s="35">
        <f t="shared" si="73"/>
        <v>16450</v>
      </c>
    </row>
    <row r="1250" spans="1:15" ht="25.5">
      <c r="A1250" s="121">
        <v>376</v>
      </c>
      <c r="B1250" s="35"/>
      <c r="C1250" s="36" t="s">
        <v>1487</v>
      </c>
      <c r="D1250" s="121" t="s">
        <v>86</v>
      </c>
      <c r="E1250" s="121">
        <v>10500</v>
      </c>
      <c r="F1250" s="35"/>
      <c r="G1250" s="35"/>
      <c r="H1250" s="35"/>
      <c r="I1250" s="35"/>
      <c r="J1250" s="35"/>
      <c r="K1250" s="35"/>
      <c r="L1250" s="35"/>
      <c r="M1250" s="35"/>
      <c r="N1250" s="121">
        <v>1</v>
      </c>
      <c r="O1250" s="35">
        <f t="shared" si="73"/>
        <v>10500</v>
      </c>
    </row>
    <row r="1251" spans="1:15">
      <c r="A1251" s="121">
        <v>377</v>
      </c>
      <c r="B1251" s="35"/>
      <c r="C1251" s="36" t="s">
        <v>1488</v>
      </c>
      <c r="D1251" s="121" t="s">
        <v>86</v>
      </c>
      <c r="E1251" s="121">
        <v>12500</v>
      </c>
      <c r="F1251" s="35"/>
      <c r="G1251" s="35"/>
      <c r="H1251" s="35"/>
      <c r="I1251" s="35"/>
      <c r="J1251" s="35"/>
      <c r="K1251" s="35"/>
      <c r="L1251" s="35"/>
      <c r="M1251" s="35"/>
      <c r="N1251" s="121">
        <v>3</v>
      </c>
      <c r="O1251" s="35">
        <f t="shared" si="73"/>
        <v>37500</v>
      </c>
    </row>
    <row r="1252" spans="1:15" ht="25.5">
      <c r="A1252" s="121">
        <v>378</v>
      </c>
      <c r="B1252" s="35"/>
      <c r="C1252" s="36" t="s">
        <v>1489</v>
      </c>
      <c r="D1252" s="121" t="s">
        <v>86</v>
      </c>
      <c r="E1252" s="121">
        <v>11300</v>
      </c>
      <c r="F1252" s="35"/>
      <c r="G1252" s="35"/>
      <c r="H1252" s="35"/>
      <c r="I1252" s="35"/>
      <c r="J1252" s="35"/>
      <c r="K1252" s="35"/>
      <c r="L1252" s="35"/>
      <c r="M1252" s="35"/>
      <c r="N1252" s="121">
        <v>1</v>
      </c>
      <c r="O1252" s="35">
        <f t="shared" si="73"/>
        <v>11300</v>
      </c>
    </row>
    <row r="1253" spans="1:15" ht="25.5">
      <c r="A1253" s="121">
        <v>379</v>
      </c>
      <c r="B1253" s="35"/>
      <c r="C1253" s="36" t="s">
        <v>1490</v>
      </c>
      <c r="D1253" s="121" t="s">
        <v>86</v>
      </c>
      <c r="E1253" s="121">
        <v>8000</v>
      </c>
      <c r="F1253" s="35"/>
      <c r="G1253" s="35"/>
      <c r="H1253" s="35"/>
      <c r="I1253" s="35"/>
      <c r="J1253" s="35"/>
      <c r="K1253" s="35"/>
      <c r="L1253" s="35"/>
      <c r="M1253" s="35"/>
      <c r="N1253" s="121">
        <v>3</v>
      </c>
      <c r="O1253" s="35">
        <f t="shared" si="73"/>
        <v>24000</v>
      </c>
    </row>
    <row r="1254" spans="1:15">
      <c r="A1254" s="121">
        <v>380</v>
      </c>
      <c r="B1254" s="35"/>
      <c r="C1254" s="36" t="s">
        <v>1491</v>
      </c>
      <c r="D1254" s="121" t="s">
        <v>86</v>
      </c>
      <c r="E1254" s="121">
        <v>20245</v>
      </c>
      <c r="F1254" s="35"/>
      <c r="G1254" s="35"/>
      <c r="H1254" s="35"/>
      <c r="I1254" s="35"/>
      <c r="J1254" s="35"/>
      <c r="K1254" s="35"/>
      <c r="L1254" s="35"/>
      <c r="M1254" s="35"/>
      <c r="N1254" s="121">
        <v>1</v>
      </c>
      <c r="O1254" s="35">
        <f t="shared" si="73"/>
        <v>20245</v>
      </c>
    </row>
    <row r="1255" spans="1:15">
      <c r="A1255" s="121">
        <v>381</v>
      </c>
      <c r="B1255" s="35"/>
      <c r="C1255" s="36" t="s">
        <v>1492</v>
      </c>
      <c r="D1255" s="121" t="s">
        <v>86</v>
      </c>
      <c r="E1255" s="121">
        <v>0</v>
      </c>
      <c r="F1255" s="35"/>
      <c r="G1255" s="35"/>
      <c r="H1255" s="35"/>
      <c r="I1255" s="35"/>
      <c r="J1255" s="35"/>
      <c r="K1255" s="35"/>
      <c r="L1255" s="35"/>
      <c r="M1255" s="35"/>
      <c r="N1255" s="121">
        <v>1</v>
      </c>
      <c r="O1255" s="35">
        <f t="shared" si="73"/>
        <v>0</v>
      </c>
    </row>
    <row r="1256" spans="1:15">
      <c r="A1256" s="121">
        <v>382</v>
      </c>
      <c r="B1256" s="35"/>
      <c r="C1256" s="36" t="s">
        <v>1493</v>
      </c>
      <c r="D1256" s="121" t="s">
        <v>86</v>
      </c>
      <c r="E1256" s="121">
        <v>50</v>
      </c>
      <c r="F1256" s="35"/>
      <c r="G1256" s="35"/>
      <c r="H1256" s="35"/>
      <c r="I1256" s="35"/>
      <c r="J1256" s="35"/>
      <c r="K1256" s="35"/>
      <c r="L1256" s="35"/>
      <c r="M1256" s="35"/>
      <c r="N1256" s="121">
        <v>4</v>
      </c>
      <c r="O1256" s="35">
        <f t="shared" si="73"/>
        <v>200</v>
      </c>
    </row>
    <row r="1257" spans="1:15">
      <c r="A1257" s="121">
        <v>383</v>
      </c>
      <c r="B1257" s="35"/>
      <c r="C1257" s="36" t="s">
        <v>1494</v>
      </c>
      <c r="D1257" s="121" t="s">
        <v>86</v>
      </c>
      <c r="E1257" s="121">
        <v>15000</v>
      </c>
      <c r="F1257" s="35"/>
      <c r="G1257" s="35"/>
      <c r="H1257" s="35"/>
      <c r="I1257" s="35"/>
      <c r="J1257" s="35"/>
      <c r="K1257" s="35"/>
      <c r="L1257" s="35"/>
      <c r="M1257" s="35"/>
      <c r="N1257" s="121">
        <v>4</v>
      </c>
      <c r="O1257" s="35">
        <f t="shared" si="73"/>
        <v>60000</v>
      </c>
    </row>
    <row r="1258" spans="1:15">
      <c r="A1258" s="121">
        <v>384</v>
      </c>
      <c r="B1258" s="35"/>
      <c r="C1258" s="36" t="s">
        <v>1495</v>
      </c>
      <c r="D1258" s="121" t="s">
        <v>86</v>
      </c>
      <c r="E1258" s="121">
        <v>1000</v>
      </c>
      <c r="F1258" s="35"/>
      <c r="G1258" s="35"/>
      <c r="H1258" s="35"/>
      <c r="I1258" s="35"/>
      <c r="J1258" s="35"/>
      <c r="K1258" s="35"/>
      <c r="L1258" s="35"/>
      <c r="M1258" s="35"/>
      <c r="N1258" s="121">
        <v>1</v>
      </c>
      <c r="O1258" s="35">
        <f t="shared" si="73"/>
        <v>1000</v>
      </c>
    </row>
    <row r="1259" spans="1:15">
      <c r="A1259" s="121">
        <v>385</v>
      </c>
      <c r="B1259" s="35"/>
      <c r="C1259" s="36" t="s">
        <v>1496</v>
      </c>
      <c r="D1259" s="121" t="s">
        <v>86</v>
      </c>
      <c r="E1259" s="121">
        <v>500</v>
      </c>
      <c r="F1259" s="35"/>
      <c r="G1259" s="35"/>
      <c r="H1259" s="35"/>
      <c r="I1259" s="35"/>
      <c r="J1259" s="35"/>
      <c r="K1259" s="35"/>
      <c r="L1259" s="35"/>
      <c r="M1259" s="35"/>
      <c r="N1259" s="121">
        <v>3</v>
      </c>
      <c r="O1259" s="35">
        <f t="shared" si="73"/>
        <v>1500</v>
      </c>
    </row>
    <row r="1260" spans="1:15" ht="25.5">
      <c r="A1260" s="121">
        <v>386</v>
      </c>
      <c r="B1260" s="35"/>
      <c r="C1260" s="36" t="s">
        <v>1497</v>
      </c>
      <c r="D1260" s="121" t="s">
        <v>86</v>
      </c>
      <c r="E1260" s="121">
        <v>500</v>
      </c>
      <c r="F1260" s="35"/>
      <c r="G1260" s="35"/>
      <c r="H1260" s="35"/>
      <c r="I1260" s="35"/>
      <c r="J1260" s="35"/>
      <c r="K1260" s="35"/>
      <c r="L1260" s="35"/>
      <c r="M1260" s="35"/>
      <c r="N1260" s="121">
        <v>3</v>
      </c>
      <c r="O1260" s="35">
        <f t="shared" ref="O1260:O1323" si="74">(E1260*N1260)</f>
        <v>1500</v>
      </c>
    </row>
    <row r="1261" spans="1:15" ht="25.5">
      <c r="A1261" s="121">
        <v>387</v>
      </c>
      <c r="B1261" s="35"/>
      <c r="C1261" s="36" t="s">
        <v>1498</v>
      </c>
      <c r="D1261" s="121" t="s">
        <v>86</v>
      </c>
      <c r="E1261" s="121">
        <v>500</v>
      </c>
      <c r="F1261" s="35"/>
      <c r="G1261" s="35"/>
      <c r="H1261" s="35"/>
      <c r="I1261" s="35"/>
      <c r="J1261" s="35"/>
      <c r="K1261" s="35"/>
      <c r="L1261" s="35"/>
      <c r="M1261" s="35"/>
      <c r="N1261" s="121">
        <v>7</v>
      </c>
      <c r="O1261" s="35">
        <f t="shared" si="74"/>
        <v>3500</v>
      </c>
    </row>
    <row r="1262" spans="1:15">
      <c r="A1262" s="121">
        <v>388</v>
      </c>
      <c r="B1262" s="35"/>
      <c r="C1262" s="36" t="s">
        <v>1499</v>
      </c>
      <c r="D1262" s="121" t="s">
        <v>86</v>
      </c>
      <c r="E1262" s="121">
        <v>1000</v>
      </c>
      <c r="F1262" s="35"/>
      <c r="G1262" s="35"/>
      <c r="H1262" s="35"/>
      <c r="I1262" s="35"/>
      <c r="J1262" s="35"/>
      <c r="K1262" s="35"/>
      <c r="L1262" s="35"/>
      <c r="M1262" s="35"/>
      <c r="N1262" s="121">
        <v>1</v>
      </c>
      <c r="O1262" s="35">
        <f t="shared" si="74"/>
        <v>1000</v>
      </c>
    </row>
    <row r="1263" spans="1:15">
      <c r="A1263" s="121">
        <v>389</v>
      </c>
      <c r="B1263" s="35"/>
      <c r="C1263" s="36" t="s">
        <v>1500</v>
      </c>
      <c r="D1263" s="121" t="s">
        <v>86</v>
      </c>
      <c r="E1263" s="121">
        <v>1000</v>
      </c>
      <c r="F1263" s="35"/>
      <c r="G1263" s="35"/>
      <c r="H1263" s="35"/>
      <c r="I1263" s="35"/>
      <c r="J1263" s="35"/>
      <c r="K1263" s="35"/>
      <c r="L1263" s="35"/>
      <c r="M1263" s="35"/>
      <c r="N1263" s="121">
        <v>2</v>
      </c>
      <c r="O1263" s="35">
        <f t="shared" si="74"/>
        <v>2000</v>
      </c>
    </row>
    <row r="1264" spans="1:15">
      <c r="A1264" s="121">
        <v>390</v>
      </c>
      <c r="B1264" s="35"/>
      <c r="C1264" s="36" t="s">
        <v>1501</v>
      </c>
      <c r="D1264" s="121" t="s">
        <v>86</v>
      </c>
      <c r="E1264" s="121">
        <v>500</v>
      </c>
      <c r="F1264" s="35"/>
      <c r="G1264" s="35"/>
      <c r="H1264" s="35"/>
      <c r="I1264" s="35"/>
      <c r="J1264" s="35"/>
      <c r="K1264" s="35"/>
      <c r="L1264" s="35"/>
      <c r="M1264" s="35"/>
      <c r="N1264" s="121">
        <v>2</v>
      </c>
      <c r="O1264" s="35">
        <f t="shared" si="74"/>
        <v>1000</v>
      </c>
    </row>
    <row r="1265" spans="1:15">
      <c r="A1265" s="121">
        <v>391</v>
      </c>
      <c r="B1265" s="35"/>
      <c r="C1265" s="36" t="s">
        <v>1502</v>
      </c>
      <c r="D1265" s="121" t="s">
        <v>86</v>
      </c>
      <c r="E1265" s="121">
        <v>600</v>
      </c>
      <c r="F1265" s="35"/>
      <c r="G1265" s="35"/>
      <c r="H1265" s="35"/>
      <c r="I1265" s="35"/>
      <c r="J1265" s="35"/>
      <c r="K1265" s="35"/>
      <c r="L1265" s="35"/>
      <c r="M1265" s="35"/>
      <c r="N1265" s="121">
        <v>1</v>
      </c>
      <c r="O1265" s="35">
        <f t="shared" si="74"/>
        <v>600</v>
      </c>
    </row>
    <row r="1266" spans="1:15">
      <c r="A1266" s="121">
        <v>392</v>
      </c>
      <c r="B1266" s="35"/>
      <c r="C1266" s="36" t="s">
        <v>1503</v>
      </c>
      <c r="D1266" s="121" t="s">
        <v>86</v>
      </c>
      <c r="E1266" s="121">
        <v>500</v>
      </c>
      <c r="F1266" s="35"/>
      <c r="G1266" s="35"/>
      <c r="H1266" s="35"/>
      <c r="I1266" s="35"/>
      <c r="J1266" s="35"/>
      <c r="K1266" s="35"/>
      <c r="L1266" s="35"/>
      <c r="M1266" s="35"/>
      <c r="N1266" s="121">
        <v>2</v>
      </c>
      <c r="O1266" s="35">
        <f t="shared" si="74"/>
        <v>1000</v>
      </c>
    </row>
    <row r="1267" spans="1:15">
      <c r="A1267" s="121">
        <v>393</v>
      </c>
      <c r="B1267" s="35"/>
      <c r="C1267" s="36" t="s">
        <v>1504</v>
      </c>
      <c r="D1267" s="121" t="s">
        <v>86</v>
      </c>
      <c r="E1267" s="121">
        <v>1575</v>
      </c>
      <c r="F1267" s="35"/>
      <c r="G1267" s="35"/>
      <c r="H1267" s="35"/>
      <c r="I1267" s="35"/>
      <c r="J1267" s="35"/>
      <c r="K1267" s="35"/>
      <c r="L1267" s="35"/>
      <c r="M1267" s="35"/>
      <c r="N1267" s="121">
        <v>3</v>
      </c>
      <c r="O1267" s="35">
        <f t="shared" si="74"/>
        <v>4725</v>
      </c>
    </row>
    <row r="1268" spans="1:15">
      <c r="A1268" s="121">
        <v>394</v>
      </c>
      <c r="B1268" s="35"/>
      <c r="C1268" s="36" t="s">
        <v>1505</v>
      </c>
      <c r="D1268" s="121" t="s">
        <v>86</v>
      </c>
      <c r="E1268" s="121">
        <v>300</v>
      </c>
      <c r="F1268" s="35"/>
      <c r="G1268" s="35"/>
      <c r="H1268" s="35"/>
      <c r="I1268" s="35"/>
      <c r="J1268" s="35"/>
      <c r="K1268" s="35"/>
      <c r="L1268" s="35"/>
      <c r="M1268" s="35"/>
      <c r="N1268" s="121">
        <v>2</v>
      </c>
      <c r="O1268" s="35">
        <f t="shared" si="74"/>
        <v>600</v>
      </c>
    </row>
    <row r="1269" spans="1:15">
      <c r="A1269" s="121">
        <v>395</v>
      </c>
      <c r="B1269" s="35"/>
      <c r="C1269" s="36" t="s">
        <v>1506</v>
      </c>
      <c r="D1269" s="121" t="s">
        <v>86</v>
      </c>
      <c r="E1269" s="121">
        <v>600</v>
      </c>
      <c r="F1269" s="35"/>
      <c r="G1269" s="35"/>
      <c r="H1269" s="35"/>
      <c r="I1269" s="35"/>
      <c r="J1269" s="35"/>
      <c r="K1269" s="35"/>
      <c r="L1269" s="35"/>
      <c r="M1269" s="35"/>
      <c r="N1269" s="121">
        <v>1</v>
      </c>
      <c r="O1269" s="35">
        <f t="shared" si="74"/>
        <v>600</v>
      </c>
    </row>
    <row r="1270" spans="1:15">
      <c r="A1270" s="121">
        <v>396</v>
      </c>
      <c r="B1270" s="35"/>
      <c r="C1270" s="36" t="s">
        <v>1507</v>
      </c>
      <c r="D1270" s="121" t="s">
        <v>86</v>
      </c>
      <c r="E1270" s="121">
        <v>300</v>
      </c>
      <c r="F1270" s="35"/>
      <c r="G1270" s="35"/>
      <c r="H1270" s="35"/>
      <c r="I1270" s="35"/>
      <c r="J1270" s="35"/>
      <c r="K1270" s="35"/>
      <c r="L1270" s="35"/>
      <c r="M1270" s="35"/>
      <c r="N1270" s="121">
        <v>2</v>
      </c>
      <c r="O1270" s="35">
        <f t="shared" si="74"/>
        <v>600</v>
      </c>
    </row>
    <row r="1271" spans="1:15">
      <c r="A1271" s="121">
        <v>397</v>
      </c>
      <c r="B1271" s="35"/>
      <c r="C1271" s="36" t="s">
        <v>1508</v>
      </c>
      <c r="D1271" s="121" t="s">
        <v>86</v>
      </c>
      <c r="E1271" s="121">
        <v>75</v>
      </c>
      <c r="F1271" s="35"/>
      <c r="G1271" s="35"/>
      <c r="H1271" s="35"/>
      <c r="I1271" s="35"/>
      <c r="J1271" s="35"/>
      <c r="K1271" s="35"/>
      <c r="L1271" s="35"/>
      <c r="M1271" s="35"/>
      <c r="N1271" s="121">
        <v>1</v>
      </c>
      <c r="O1271" s="35">
        <f t="shared" si="74"/>
        <v>75</v>
      </c>
    </row>
    <row r="1272" spans="1:15">
      <c r="A1272" s="121">
        <v>398</v>
      </c>
      <c r="B1272" s="35"/>
      <c r="C1272" s="36" t="s">
        <v>1509</v>
      </c>
      <c r="D1272" s="121" t="s">
        <v>86</v>
      </c>
      <c r="E1272" s="121">
        <v>50</v>
      </c>
      <c r="F1272" s="35"/>
      <c r="G1272" s="35"/>
      <c r="H1272" s="35"/>
      <c r="I1272" s="35"/>
      <c r="J1272" s="35"/>
      <c r="K1272" s="35"/>
      <c r="L1272" s="35"/>
      <c r="M1272" s="35"/>
      <c r="N1272" s="121">
        <v>4</v>
      </c>
      <c r="O1272" s="35">
        <f t="shared" si="74"/>
        <v>200</v>
      </c>
    </row>
    <row r="1273" spans="1:15">
      <c r="A1273" s="121">
        <v>399</v>
      </c>
      <c r="B1273" s="35"/>
      <c r="C1273" s="36" t="s">
        <v>1510</v>
      </c>
      <c r="D1273" s="121" t="s">
        <v>86</v>
      </c>
      <c r="E1273" s="121">
        <v>50</v>
      </c>
      <c r="F1273" s="35"/>
      <c r="G1273" s="35"/>
      <c r="H1273" s="35"/>
      <c r="I1273" s="35"/>
      <c r="J1273" s="35"/>
      <c r="K1273" s="35"/>
      <c r="L1273" s="35"/>
      <c r="M1273" s="35"/>
      <c r="N1273" s="121">
        <v>4</v>
      </c>
      <c r="O1273" s="35">
        <f t="shared" si="74"/>
        <v>200</v>
      </c>
    </row>
    <row r="1274" spans="1:15">
      <c r="A1274" s="121">
        <v>400</v>
      </c>
      <c r="B1274" s="35"/>
      <c r="C1274" s="36" t="s">
        <v>1511</v>
      </c>
      <c r="D1274" s="121" t="s">
        <v>86</v>
      </c>
      <c r="E1274" s="121">
        <v>75</v>
      </c>
      <c r="F1274" s="35"/>
      <c r="G1274" s="35"/>
      <c r="H1274" s="35"/>
      <c r="I1274" s="35"/>
      <c r="J1274" s="35"/>
      <c r="K1274" s="35"/>
      <c r="L1274" s="35"/>
      <c r="M1274" s="35"/>
      <c r="N1274" s="121">
        <v>5</v>
      </c>
      <c r="O1274" s="35">
        <f t="shared" si="74"/>
        <v>375</v>
      </c>
    </row>
    <row r="1275" spans="1:15">
      <c r="A1275" s="121">
        <v>401</v>
      </c>
      <c r="B1275" s="35"/>
      <c r="C1275" s="36" t="s">
        <v>1512</v>
      </c>
      <c r="D1275" s="121" t="s">
        <v>86</v>
      </c>
      <c r="E1275" s="121">
        <v>50</v>
      </c>
      <c r="F1275" s="35"/>
      <c r="G1275" s="35"/>
      <c r="H1275" s="35"/>
      <c r="I1275" s="35"/>
      <c r="J1275" s="35"/>
      <c r="K1275" s="35"/>
      <c r="L1275" s="35"/>
      <c r="M1275" s="35"/>
      <c r="N1275" s="121">
        <v>5</v>
      </c>
      <c r="O1275" s="35">
        <f t="shared" si="74"/>
        <v>250</v>
      </c>
    </row>
    <row r="1276" spans="1:15">
      <c r="A1276" s="121">
        <v>402</v>
      </c>
      <c r="B1276" s="35"/>
      <c r="C1276" s="36" t="s">
        <v>1513</v>
      </c>
      <c r="D1276" s="121" t="s">
        <v>86</v>
      </c>
      <c r="E1276" s="121">
        <v>75</v>
      </c>
      <c r="F1276" s="35"/>
      <c r="G1276" s="35"/>
      <c r="H1276" s="35"/>
      <c r="I1276" s="35"/>
      <c r="J1276" s="35"/>
      <c r="K1276" s="35"/>
      <c r="L1276" s="35"/>
      <c r="M1276" s="35"/>
      <c r="N1276" s="121">
        <v>1</v>
      </c>
      <c r="O1276" s="35">
        <f t="shared" si="74"/>
        <v>75</v>
      </c>
    </row>
    <row r="1277" spans="1:15">
      <c r="A1277" s="121">
        <v>403</v>
      </c>
      <c r="B1277" s="35"/>
      <c r="C1277" s="36" t="s">
        <v>1514</v>
      </c>
      <c r="D1277" s="121" t="s">
        <v>86</v>
      </c>
      <c r="E1277" s="121">
        <v>75</v>
      </c>
      <c r="F1277" s="35"/>
      <c r="G1277" s="35"/>
      <c r="H1277" s="35"/>
      <c r="I1277" s="35"/>
      <c r="J1277" s="35"/>
      <c r="K1277" s="35"/>
      <c r="L1277" s="35"/>
      <c r="M1277" s="35"/>
      <c r="N1277" s="121">
        <v>1</v>
      </c>
      <c r="O1277" s="35">
        <f t="shared" si="74"/>
        <v>75</v>
      </c>
    </row>
    <row r="1278" spans="1:15">
      <c r="A1278" s="121">
        <v>404</v>
      </c>
      <c r="B1278" s="35"/>
      <c r="C1278" s="36" t="s">
        <v>1515</v>
      </c>
      <c r="D1278" s="121" t="s">
        <v>86</v>
      </c>
      <c r="E1278" s="121">
        <v>300</v>
      </c>
      <c r="F1278" s="35"/>
      <c r="G1278" s="35"/>
      <c r="H1278" s="35"/>
      <c r="I1278" s="35"/>
      <c r="J1278" s="35"/>
      <c r="K1278" s="35"/>
      <c r="L1278" s="35"/>
      <c r="M1278" s="35"/>
      <c r="N1278" s="121">
        <v>1</v>
      </c>
      <c r="O1278" s="35">
        <f t="shared" si="74"/>
        <v>300</v>
      </c>
    </row>
    <row r="1279" spans="1:15">
      <c r="A1279" s="121">
        <v>405</v>
      </c>
      <c r="B1279" s="35"/>
      <c r="C1279" s="36" t="s">
        <v>1516</v>
      </c>
      <c r="D1279" s="121" t="s">
        <v>86</v>
      </c>
      <c r="E1279" s="121">
        <v>75</v>
      </c>
      <c r="F1279" s="35"/>
      <c r="G1279" s="35"/>
      <c r="H1279" s="35"/>
      <c r="I1279" s="35"/>
      <c r="J1279" s="35"/>
      <c r="K1279" s="35"/>
      <c r="L1279" s="35"/>
      <c r="M1279" s="35"/>
      <c r="N1279" s="121">
        <v>1</v>
      </c>
      <c r="O1279" s="35">
        <f t="shared" si="74"/>
        <v>75</v>
      </c>
    </row>
    <row r="1280" spans="1:15">
      <c r="A1280" s="121">
        <v>406</v>
      </c>
      <c r="B1280" s="35"/>
      <c r="C1280" s="36" t="s">
        <v>1517</v>
      </c>
      <c r="D1280" s="121" t="s">
        <v>86</v>
      </c>
      <c r="E1280" s="121">
        <v>75</v>
      </c>
      <c r="F1280" s="35"/>
      <c r="G1280" s="35"/>
      <c r="H1280" s="35"/>
      <c r="I1280" s="35"/>
      <c r="J1280" s="35"/>
      <c r="K1280" s="35"/>
      <c r="L1280" s="35"/>
      <c r="M1280" s="35"/>
      <c r="N1280" s="121">
        <v>1</v>
      </c>
      <c r="O1280" s="35">
        <f t="shared" si="74"/>
        <v>75</v>
      </c>
    </row>
    <row r="1281" spans="1:15">
      <c r="A1281" s="121">
        <v>407</v>
      </c>
      <c r="B1281" s="35"/>
      <c r="C1281" s="36" t="s">
        <v>1518</v>
      </c>
      <c r="D1281" s="121" t="s">
        <v>86</v>
      </c>
      <c r="E1281" s="121">
        <v>75</v>
      </c>
      <c r="F1281" s="35"/>
      <c r="G1281" s="35"/>
      <c r="H1281" s="35"/>
      <c r="I1281" s="35"/>
      <c r="J1281" s="35"/>
      <c r="K1281" s="35"/>
      <c r="L1281" s="35"/>
      <c r="M1281" s="35"/>
      <c r="N1281" s="121">
        <v>2</v>
      </c>
      <c r="O1281" s="35">
        <f t="shared" si="74"/>
        <v>150</v>
      </c>
    </row>
    <row r="1282" spans="1:15">
      <c r="A1282" s="121">
        <v>408</v>
      </c>
      <c r="B1282" s="35"/>
      <c r="C1282" s="36" t="s">
        <v>1519</v>
      </c>
      <c r="D1282" s="121" t="s">
        <v>86</v>
      </c>
      <c r="E1282" s="121">
        <v>75</v>
      </c>
      <c r="F1282" s="35"/>
      <c r="G1282" s="35"/>
      <c r="H1282" s="35"/>
      <c r="I1282" s="35"/>
      <c r="J1282" s="35"/>
      <c r="K1282" s="35"/>
      <c r="L1282" s="35"/>
      <c r="M1282" s="35"/>
      <c r="N1282" s="121">
        <v>1</v>
      </c>
      <c r="O1282" s="35">
        <f t="shared" si="74"/>
        <v>75</v>
      </c>
    </row>
    <row r="1283" spans="1:15">
      <c r="A1283" s="121">
        <v>409</v>
      </c>
      <c r="B1283" s="35"/>
      <c r="C1283" s="36" t="s">
        <v>1520</v>
      </c>
      <c r="D1283" s="121" t="s">
        <v>86</v>
      </c>
      <c r="E1283" s="121">
        <v>75</v>
      </c>
      <c r="F1283" s="35"/>
      <c r="G1283" s="35"/>
      <c r="H1283" s="35"/>
      <c r="I1283" s="35"/>
      <c r="J1283" s="35"/>
      <c r="K1283" s="35"/>
      <c r="L1283" s="35"/>
      <c r="M1283" s="35"/>
      <c r="N1283" s="121">
        <v>2</v>
      </c>
      <c r="O1283" s="35">
        <f t="shared" si="74"/>
        <v>150</v>
      </c>
    </row>
    <row r="1284" spans="1:15">
      <c r="A1284" s="121">
        <v>410</v>
      </c>
      <c r="B1284" s="35"/>
      <c r="C1284" s="36" t="s">
        <v>1521</v>
      </c>
      <c r="D1284" s="121" t="s">
        <v>86</v>
      </c>
      <c r="E1284" s="121">
        <v>75</v>
      </c>
      <c r="F1284" s="35"/>
      <c r="G1284" s="35"/>
      <c r="H1284" s="35"/>
      <c r="I1284" s="35"/>
      <c r="J1284" s="35"/>
      <c r="K1284" s="35"/>
      <c r="L1284" s="35"/>
      <c r="M1284" s="35"/>
      <c r="N1284" s="121">
        <v>2</v>
      </c>
      <c r="O1284" s="35">
        <f t="shared" si="74"/>
        <v>150</v>
      </c>
    </row>
    <row r="1285" spans="1:15">
      <c r="A1285" s="121">
        <v>411</v>
      </c>
      <c r="B1285" s="35"/>
      <c r="C1285" s="36" t="s">
        <v>1522</v>
      </c>
      <c r="D1285" s="121" t="s">
        <v>86</v>
      </c>
      <c r="E1285" s="121">
        <v>75</v>
      </c>
      <c r="F1285" s="35"/>
      <c r="G1285" s="35"/>
      <c r="H1285" s="35"/>
      <c r="I1285" s="35"/>
      <c r="J1285" s="35"/>
      <c r="K1285" s="35"/>
      <c r="L1285" s="35"/>
      <c r="M1285" s="35"/>
      <c r="N1285" s="121">
        <v>2</v>
      </c>
      <c r="O1285" s="35">
        <f t="shared" si="74"/>
        <v>150</v>
      </c>
    </row>
    <row r="1286" spans="1:15">
      <c r="A1286" s="121">
        <v>412</v>
      </c>
      <c r="B1286" s="35"/>
      <c r="C1286" s="36" t="s">
        <v>1523</v>
      </c>
      <c r="D1286" s="121" t="s">
        <v>86</v>
      </c>
      <c r="E1286" s="121">
        <v>75</v>
      </c>
      <c r="F1286" s="35"/>
      <c r="G1286" s="35"/>
      <c r="H1286" s="35"/>
      <c r="I1286" s="35"/>
      <c r="J1286" s="35"/>
      <c r="K1286" s="35"/>
      <c r="L1286" s="35"/>
      <c r="M1286" s="35"/>
      <c r="N1286" s="121">
        <v>2</v>
      </c>
      <c r="O1286" s="35">
        <f t="shared" si="74"/>
        <v>150</v>
      </c>
    </row>
    <row r="1287" spans="1:15">
      <c r="A1287" s="121">
        <v>413</v>
      </c>
      <c r="B1287" s="35"/>
      <c r="C1287" s="36" t="s">
        <v>1524</v>
      </c>
      <c r="D1287" s="121" t="s">
        <v>86</v>
      </c>
      <c r="E1287" s="121">
        <v>100</v>
      </c>
      <c r="F1287" s="35"/>
      <c r="G1287" s="35"/>
      <c r="H1287" s="35"/>
      <c r="I1287" s="35"/>
      <c r="J1287" s="35"/>
      <c r="K1287" s="35"/>
      <c r="L1287" s="35"/>
      <c r="M1287" s="35"/>
      <c r="N1287" s="121">
        <v>2</v>
      </c>
      <c r="O1287" s="35">
        <f t="shared" si="74"/>
        <v>200</v>
      </c>
    </row>
    <row r="1288" spans="1:15">
      <c r="A1288" s="121">
        <v>414</v>
      </c>
      <c r="B1288" s="35"/>
      <c r="C1288" s="36" t="s">
        <v>1525</v>
      </c>
      <c r="D1288" s="121" t="s">
        <v>86</v>
      </c>
      <c r="E1288" s="121">
        <v>10</v>
      </c>
      <c r="F1288" s="35"/>
      <c r="G1288" s="35"/>
      <c r="H1288" s="35"/>
      <c r="I1288" s="35"/>
      <c r="J1288" s="35"/>
      <c r="K1288" s="35"/>
      <c r="L1288" s="35"/>
      <c r="M1288" s="35"/>
      <c r="N1288" s="121">
        <v>1</v>
      </c>
      <c r="O1288" s="35">
        <f t="shared" si="74"/>
        <v>10</v>
      </c>
    </row>
    <row r="1289" spans="1:15">
      <c r="A1289" s="121">
        <v>415</v>
      </c>
      <c r="B1289" s="35"/>
      <c r="C1289" s="36" t="s">
        <v>1526</v>
      </c>
      <c r="D1289" s="121" t="s">
        <v>86</v>
      </c>
      <c r="E1289" s="121">
        <v>75</v>
      </c>
      <c r="F1289" s="35"/>
      <c r="G1289" s="35"/>
      <c r="H1289" s="35"/>
      <c r="I1289" s="35"/>
      <c r="J1289" s="35"/>
      <c r="K1289" s="35"/>
      <c r="L1289" s="35"/>
      <c r="M1289" s="35"/>
      <c r="N1289" s="121">
        <v>10</v>
      </c>
      <c r="O1289" s="35">
        <f t="shared" si="74"/>
        <v>750</v>
      </c>
    </row>
    <row r="1290" spans="1:15">
      <c r="A1290" s="121">
        <v>416</v>
      </c>
      <c r="B1290" s="35"/>
      <c r="C1290" s="36" t="s">
        <v>1527</v>
      </c>
      <c r="D1290" s="121" t="s">
        <v>86</v>
      </c>
      <c r="E1290" s="121">
        <v>100</v>
      </c>
      <c r="F1290" s="35"/>
      <c r="G1290" s="35"/>
      <c r="H1290" s="35"/>
      <c r="I1290" s="35"/>
      <c r="J1290" s="35"/>
      <c r="K1290" s="35"/>
      <c r="L1290" s="35"/>
      <c r="M1290" s="35"/>
      <c r="N1290" s="121">
        <v>1</v>
      </c>
      <c r="O1290" s="35">
        <f t="shared" si="74"/>
        <v>100</v>
      </c>
    </row>
    <row r="1291" spans="1:15">
      <c r="A1291" s="121">
        <v>417</v>
      </c>
      <c r="B1291" s="35"/>
      <c r="C1291" s="36" t="s">
        <v>1528</v>
      </c>
      <c r="D1291" s="121" t="s">
        <v>86</v>
      </c>
      <c r="E1291" s="121">
        <v>100</v>
      </c>
      <c r="F1291" s="35"/>
      <c r="G1291" s="35"/>
      <c r="H1291" s="35"/>
      <c r="I1291" s="35"/>
      <c r="J1291" s="35"/>
      <c r="K1291" s="35"/>
      <c r="L1291" s="35"/>
      <c r="M1291" s="35"/>
      <c r="N1291" s="121">
        <v>7</v>
      </c>
      <c r="O1291" s="35">
        <f t="shared" si="74"/>
        <v>700</v>
      </c>
    </row>
    <row r="1292" spans="1:15">
      <c r="A1292" s="121">
        <v>418</v>
      </c>
      <c r="B1292" s="35"/>
      <c r="C1292" s="36" t="s">
        <v>1529</v>
      </c>
      <c r="D1292" s="121" t="s">
        <v>86</v>
      </c>
      <c r="E1292" s="121">
        <v>50</v>
      </c>
      <c r="F1292" s="35"/>
      <c r="G1292" s="35"/>
      <c r="H1292" s="35"/>
      <c r="I1292" s="35"/>
      <c r="J1292" s="35"/>
      <c r="K1292" s="35"/>
      <c r="L1292" s="35"/>
      <c r="M1292" s="35"/>
      <c r="N1292" s="121">
        <v>2</v>
      </c>
      <c r="O1292" s="35">
        <f t="shared" si="74"/>
        <v>100</v>
      </c>
    </row>
    <row r="1293" spans="1:15">
      <c r="A1293" s="121">
        <v>419</v>
      </c>
      <c r="B1293" s="35"/>
      <c r="C1293" s="36" t="s">
        <v>1530</v>
      </c>
      <c r="D1293" s="121" t="s">
        <v>86</v>
      </c>
      <c r="E1293" s="121">
        <v>100</v>
      </c>
      <c r="F1293" s="35"/>
      <c r="G1293" s="35"/>
      <c r="H1293" s="35"/>
      <c r="I1293" s="35"/>
      <c r="J1293" s="35"/>
      <c r="K1293" s="35"/>
      <c r="L1293" s="35"/>
      <c r="M1293" s="35"/>
      <c r="N1293" s="121">
        <v>1</v>
      </c>
      <c r="O1293" s="35">
        <f t="shared" si="74"/>
        <v>100</v>
      </c>
    </row>
    <row r="1294" spans="1:15">
      <c r="A1294" s="121">
        <v>420</v>
      </c>
      <c r="B1294" s="35"/>
      <c r="C1294" s="36" t="s">
        <v>1531</v>
      </c>
      <c r="D1294" s="121" t="s">
        <v>86</v>
      </c>
      <c r="E1294" s="121">
        <v>600</v>
      </c>
      <c r="F1294" s="35"/>
      <c r="G1294" s="35"/>
      <c r="H1294" s="35"/>
      <c r="I1294" s="35"/>
      <c r="J1294" s="35"/>
      <c r="K1294" s="35"/>
      <c r="L1294" s="35"/>
      <c r="M1294" s="35"/>
      <c r="N1294" s="121">
        <v>5</v>
      </c>
      <c r="O1294" s="35">
        <f t="shared" si="74"/>
        <v>3000</v>
      </c>
    </row>
    <row r="1295" spans="1:15">
      <c r="A1295" s="121">
        <v>421</v>
      </c>
      <c r="B1295" s="35"/>
      <c r="C1295" s="36" t="s">
        <v>1532</v>
      </c>
      <c r="D1295" s="121" t="s">
        <v>86</v>
      </c>
      <c r="E1295" s="121">
        <v>100</v>
      </c>
      <c r="F1295" s="35"/>
      <c r="G1295" s="35"/>
      <c r="H1295" s="35"/>
      <c r="I1295" s="35"/>
      <c r="J1295" s="35"/>
      <c r="K1295" s="35"/>
      <c r="L1295" s="35"/>
      <c r="M1295" s="35"/>
      <c r="N1295" s="121">
        <v>5</v>
      </c>
      <c r="O1295" s="35">
        <f t="shared" si="74"/>
        <v>500</v>
      </c>
    </row>
    <row r="1296" spans="1:15">
      <c r="A1296" s="121">
        <v>422</v>
      </c>
      <c r="B1296" s="35"/>
      <c r="C1296" s="36" t="s">
        <v>1533</v>
      </c>
      <c r="D1296" s="121" t="s">
        <v>86</v>
      </c>
      <c r="E1296" s="121">
        <v>50</v>
      </c>
      <c r="F1296" s="35"/>
      <c r="G1296" s="35"/>
      <c r="H1296" s="35"/>
      <c r="I1296" s="35"/>
      <c r="J1296" s="35"/>
      <c r="K1296" s="35"/>
      <c r="L1296" s="35"/>
      <c r="M1296" s="35"/>
      <c r="N1296" s="121">
        <v>2</v>
      </c>
      <c r="O1296" s="35">
        <f t="shared" si="74"/>
        <v>100</v>
      </c>
    </row>
    <row r="1297" spans="1:15">
      <c r="A1297" s="121">
        <v>423</v>
      </c>
      <c r="B1297" s="35"/>
      <c r="C1297" s="36" t="s">
        <v>1534</v>
      </c>
      <c r="D1297" s="121" t="s">
        <v>86</v>
      </c>
      <c r="E1297" s="121">
        <v>50</v>
      </c>
      <c r="F1297" s="35"/>
      <c r="G1297" s="35"/>
      <c r="H1297" s="35"/>
      <c r="I1297" s="35"/>
      <c r="J1297" s="35"/>
      <c r="K1297" s="35"/>
      <c r="L1297" s="35"/>
      <c r="M1297" s="35"/>
      <c r="N1297" s="121">
        <v>1</v>
      </c>
      <c r="O1297" s="35">
        <f t="shared" si="74"/>
        <v>50</v>
      </c>
    </row>
    <row r="1298" spans="1:15">
      <c r="A1298" s="121">
        <v>424</v>
      </c>
      <c r="B1298" s="35"/>
      <c r="C1298" s="36" t="s">
        <v>1535</v>
      </c>
      <c r="D1298" s="121" t="s">
        <v>86</v>
      </c>
      <c r="E1298" s="121">
        <v>200</v>
      </c>
      <c r="F1298" s="35"/>
      <c r="G1298" s="35"/>
      <c r="H1298" s="35"/>
      <c r="I1298" s="35"/>
      <c r="J1298" s="35"/>
      <c r="K1298" s="35"/>
      <c r="L1298" s="35"/>
      <c r="M1298" s="35"/>
      <c r="N1298" s="121">
        <v>1</v>
      </c>
      <c r="O1298" s="35">
        <f t="shared" si="74"/>
        <v>200</v>
      </c>
    </row>
    <row r="1299" spans="1:15">
      <c r="A1299" s="121">
        <v>425</v>
      </c>
      <c r="B1299" s="35"/>
      <c r="C1299" s="36" t="s">
        <v>1536</v>
      </c>
      <c r="D1299" s="121" t="s">
        <v>86</v>
      </c>
      <c r="E1299" s="121">
        <v>15</v>
      </c>
      <c r="F1299" s="35"/>
      <c r="G1299" s="35"/>
      <c r="H1299" s="35"/>
      <c r="I1299" s="35"/>
      <c r="J1299" s="35"/>
      <c r="K1299" s="35"/>
      <c r="L1299" s="35"/>
      <c r="M1299" s="35"/>
      <c r="N1299" s="121">
        <v>1</v>
      </c>
      <c r="O1299" s="35">
        <f t="shared" si="74"/>
        <v>15</v>
      </c>
    </row>
    <row r="1300" spans="1:15">
      <c r="A1300" s="121">
        <v>426</v>
      </c>
      <c r="B1300" s="35"/>
      <c r="C1300" s="36" t="s">
        <v>1537</v>
      </c>
      <c r="D1300" s="121" t="s">
        <v>86</v>
      </c>
      <c r="E1300" s="121">
        <v>360</v>
      </c>
      <c r="F1300" s="35"/>
      <c r="G1300" s="35"/>
      <c r="H1300" s="35"/>
      <c r="I1300" s="35"/>
      <c r="J1300" s="35"/>
      <c r="K1300" s="35"/>
      <c r="L1300" s="35"/>
      <c r="M1300" s="35"/>
      <c r="N1300" s="121">
        <v>1</v>
      </c>
      <c r="O1300" s="35">
        <f t="shared" si="74"/>
        <v>360</v>
      </c>
    </row>
    <row r="1301" spans="1:15">
      <c r="A1301" s="121">
        <v>427</v>
      </c>
      <c r="B1301" s="35"/>
      <c r="C1301" s="36" t="s">
        <v>1538</v>
      </c>
      <c r="D1301" s="121" t="s">
        <v>86</v>
      </c>
      <c r="E1301" s="121">
        <v>2</v>
      </c>
      <c r="F1301" s="35"/>
      <c r="G1301" s="35"/>
      <c r="H1301" s="35"/>
      <c r="I1301" s="35"/>
      <c r="J1301" s="35"/>
      <c r="K1301" s="35"/>
      <c r="L1301" s="35"/>
      <c r="M1301" s="35"/>
      <c r="N1301" s="121">
        <v>44</v>
      </c>
      <c r="O1301" s="35">
        <f t="shared" si="74"/>
        <v>88</v>
      </c>
    </row>
    <row r="1302" spans="1:15">
      <c r="A1302" s="121">
        <v>428</v>
      </c>
      <c r="B1302" s="35"/>
      <c r="C1302" s="36" t="s">
        <v>1539</v>
      </c>
      <c r="D1302" s="121" t="s">
        <v>86</v>
      </c>
      <c r="E1302" s="121">
        <v>3</v>
      </c>
      <c r="F1302" s="35"/>
      <c r="G1302" s="35"/>
      <c r="H1302" s="35"/>
      <c r="I1302" s="35"/>
      <c r="J1302" s="35"/>
      <c r="K1302" s="35"/>
      <c r="L1302" s="35"/>
      <c r="M1302" s="35"/>
      <c r="N1302" s="121">
        <v>10</v>
      </c>
      <c r="O1302" s="35">
        <f t="shared" si="74"/>
        <v>30</v>
      </c>
    </row>
    <row r="1303" spans="1:15">
      <c r="A1303" s="121">
        <v>429</v>
      </c>
      <c r="B1303" s="35"/>
      <c r="C1303" s="36" t="s">
        <v>1540</v>
      </c>
      <c r="D1303" s="121" t="s">
        <v>86</v>
      </c>
      <c r="E1303" s="121">
        <v>150</v>
      </c>
      <c r="F1303" s="35"/>
      <c r="G1303" s="35"/>
      <c r="H1303" s="35"/>
      <c r="I1303" s="35"/>
      <c r="J1303" s="35"/>
      <c r="K1303" s="35"/>
      <c r="L1303" s="35"/>
      <c r="M1303" s="35"/>
      <c r="N1303" s="121">
        <v>1</v>
      </c>
      <c r="O1303" s="35">
        <f t="shared" si="74"/>
        <v>150</v>
      </c>
    </row>
    <row r="1304" spans="1:15">
      <c r="A1304" s="121">
        <v>430</v>
      </c>
      <c r="B1304" s="35"/>
      <c r="C1304" s="36" t="s">
        <v>1541</v>
      </c>
      <c r="D1304" s="121" t="s">
        <v>86</v>
      </c>
      <c r="E1304" s="121">
        <v>100</v>
      </c>
      <c r="F1304" s="35"/>
      <c r="G1304" s="35"/>
      <c r="H1304" s="35"/>
      <c r="I1304" s="35"/>
      <c r="J1304" s="35"/>
      <c r="K1304" s="35"/>
      <c r="L1304" s="35"/>
      <c r="M1304" s="35"/>
      <c r="N1304" s="121">
        <v>2</v>
      </c>
      <c r="O1304" s="35">
        <f t="shared" si="74"/>
        <v>200</v>
      </c>
    </row>
    <row r="1305" spans="1:15">
      <c r="A1305" s="121">
        <v>431</v>
      </c>
      <c r="B1305" s="35"/>
      <c r="C1305" s="36" t="s">
        <v>1542</v>
      </c>
      <c r="D1305" s="121" t="s">
        <v>86</v>
      </c>
      <c r="E1305" s="121">
        <v>100</v>
      </c>
      <c r="F1305" s="35"/>
      <c r="G1305" s="35"/>
      <c r="H1305" s="35"/>
      <c r="I1305" s="35"/>
      <c r="J1305" s="35"/>
      <c r="K1305" s="35"/>
      <c r="L1305" s="35"/>
      <c r="M1305" s="35"/>
      <c r="N1305" s="121">
        <v>2</v>
      </c>
      <c r="O1305" s="35">
        <f t="shared" si="74"/>
        <v>200</v>
      </c>
    </row>
    <row r="1306" spans="1:15">
      <c r="A1306" s="121">
        <v>432</v>
      </c>
      <c r="B1306" s="35"/>
      <c r="C1306" s="36" t="s">
        <v>1543</v>
      </c>
      <c r="D1306" s="121" t="s">
        <v>86</v>
      </c>
      <c r="E1306" s="121">
        <v>5</v>
      </c>
      <c r="F1306" s="35"/>
      <c r="G1306" s="35"/>
      <c r="H1306" s="35"/>
      <c r="I1306" s="35"/>
      <c r="J1306" s="35"/>
      <c r="K1306" s="35"/>
      <c r="L1306" s="35"/>
      <c r="M1306" s="35"/>
      <c r="N1306" s="121">
        <v>5</v>
      </c>
      <c r="O1306" s="35">
        <f t="shared" si="74"/>
        <v>25</v>
      </c>
    </row>
    <row r="1307" spans="1:15">
      <c r="A1307" s="121">
        <v>433</v>
      </c>
      <c r="B1307" s="35"/>
      <c r="C1307" s="36" t="s">
        <v>1544</v>
      </c>
      <c r="D1307" s="121" t="s">
        <v>86</v>
      </c>
      <c r="E1307" s="121">
        <v>2</v>
      </c>
      <c r="F1307" s="35"/>
      <c r="G1307" s="35"/>
      <c r="H1307" s="35"/>
      <c r="I1307" s="35"/>
      <c r="J1307" s="35"/>
      <c r="K1307" s="35"/>
      <c r="L1307" s="35"/>
      <c r="M1307" s="35"/>
      <c r="N1307" s="121">
        <v>6</v>
      </c>
      <c r="O1307" s="35">
        <f t="shared" si="74"/>
        <v>12</v>
      </c>
    </row>
    <row r="1308" spans="1:15">
      <c r="A1308" s="121">
        <v>434</v>
      </c>
      <c r="B1308" s="35"/>
      <c r="C1308" s="36" t="s">
        <v>1545</v>
      </c>
      <c r="D1308" s="121" t="s">
        <v>86</v>
      </c>
      <c r="E1308" s="121">
        <v>10</v>
      </c>
      <c r="F1308" s="35"/>
      <c r="G1308" s="35"/>
      <c r="H1308" s="35"/>
      <c r="I1308" s="35"/>
      <c r="J1308" s="35"/>
      <c r="K1308" s="35"/>
      <c r="L1308" s="35"/>
      <c r="M1308" s="35"/>
      <c r="N1308" s="121">
        <v>10</v>
      </c>
      <c r="O1308" s="35">
        <f t="shared" si="74"/>
        <v>100</v>
      </c>
    </row>
    <row r="1309" spans="1:15">
      <c r="A1309" s="121">
        <v>435</v>
      </c>
      <c r="B1309" s="35"/>
      <c r="C1309" s="36" t="s">
        <v>1546</v>
      </c>
      <c r="D1309" s="121" t="s">
        <v>86</v>
      </c>
      <c r="E1309" s="121">
        <v>10</v>
      </c>
      <c r="F1309" s="35"/>
      <c r="G1309" s="35"/>
      <c r="H1309" s="35"/>
      <c r="I1309" s="35"/>
      <c r="J1309" s="35"/>
      <c r="K1309" s="35"/>
      <c r="L1309" s="35"/>
      <c r="M1309" s="35"/>
      <c r="N1309" s="121">
        <v>16</v>
      </c>
      <c r="O1309" s="35">
        <f t="shared" si="74"/>
        <v>160</v>
      </c>
    </row>
    <row r="1310" spans="1:15">
      <c r="A1310" s="121">
        <v>436</v>
      </c>
      <c r="B1310" s="35"/>
      <c r="C1310" s="36" t="s">
        <v>1547</v>
      </c>
      <c r="D1310" s="121" t="s">
        <v>86</v>
      </c>
      <c r="E1310" s="121">
        <v>100</v>
      </c>
      <c r="F1310" s="35"/>
      <c r="G1310" s="35"/>
      <c r="H1310" s="35"/>
      <c r="I1310" s="35"/>
      <c r="J1310" s="35"/>
      <c r="K1310" s="35"/>
      <c r="L1310" s="35"/>
      <c r="M1310" s="35"/>
      <c r="N1310" s="121">
        <v>18</v>
      </c>
      <c r="O1310" s="35">
        <f t="shared" si="74"/>
        <v>1800</v>
      </c>
    </row>
    <row r="1311" spans="1:15">
      <c r="A1311" s="121">
        <v>437</v>
      </c>
      <c r="B1311" s="35"/>
      <c r="C1311" s="36" t="s">
        <v>1548</v>
      </c>
      <c r="D1311" s="121" t="s">
        <v>86</v>
      </c>
      <c r="E1311" s="121">
        <v>750</v>
      </c>
      <c r="F1311" s="35"/>
      <c r="G1311" s="35"/>
      <c r="H1311" s="35"/>
      <c r="I1311" s="35"/>
      <c r="J1311" s="35"/>
      <c r="K1311" s="35"/>
      <c r="L1311" s="35"/>
      <c r="M1311" s="35"/>
      <c r="N1311" s="121">
        <v>40</v>
      </c>
      <c r="O1311" s="35">
        <f t="shared" si="74"/>
        <v>30000</v>
      </c>
    </row>
    <row r="1312" spans="1:15">
      <c r="A1312" s="121">
        <v>438</v>
      </c>
      <c r="B1312" s="35"/>
      <c r="C1312" s="36" t="s">
        <v>1549</v>
      </c>
      <c r="D1312" s="121" t="s">
        <v>86</v>
      </c>
      <c r="E1312" s="121">
        <v>200</v>
      </c>
      <c r="F1312" s="35"/>
      <c r="G1312" s="35"/>
      <c r="H1312" s="35"/>
      <c r="I1312" s="35"/>
      <c r="J1312" s="35"/>
      <c r="K1312" s="35"/>
      <c r="L1312" s="35"/>
      <c r="M1312" s="35"/>
      <c r="N1312" s="121">
        <v>65</v>
      </c>
      <c r="O1312" s="35">
        <f t="shared" si="74"/>
        <v>13000</v>
      </c>
    </row>
    <row r="1313" spans="1:15">
      <c r="A1313" s="121">
        <v>439</v>
      </c>
      <c r="B1313" s="35"/>
      <c r="C1313" s="36" t="s">
        <v>1550</v>
      </c>
      <c r="D1313" s="121" t="s">
        <v>86</v>
      </c>
      <c r="E1313" s="121">
        <v>17</v>
      </c>
      <c r="F1313" s="35"/>
      <c r="G1313" s="35"/>
      <c r="H1313" s="35"/>
      <c r="I1313" s="35"/>
      <c r="J1313" s="35"/>
      <c r="K1313" s="35"/>
      <c r="L1313" s="35"/>
      <c r="M1313" s="35"/>
      <c r="N1313" s="121">
        <v>3</v>
      </c>
      <c r="O1313" s="35">
        <f t="shared" si="74"/>
        <v>51</v>
      </c>
    </row>
    <row r="1314" spans="1:15">
      <c r="A1314" s="121">
        <v>440</v>
      </c>
      <c r="B1314" s="35"/>
      <c r="C1314" s="36" t="s">
        <v>1551</v>
      </c>
      <c r="D1314" s="121" t="s">
        <v>86</v>
      </c>
      <c r="E1314" s="121">
        <v>17</v>
      </c>
      <c r="F1314" s="35"/>
      <c r="G1314" s="35"/>
      <c r="H1314" s="35"/>
      <c r="I1314" s="35"/>
      <c r="J1314" s="35"/>
      <c r="K1314" s="35"/>
      <c r="L1314" s="35"/>
      <c r="M1314" s="35"/>
      <c r="N1314" s="121">
        <v>3</v>
      </c>
      <c r="O1314" s="35">
        <f t="shared" si="74"/>
        <v>51</v>
      </c>
    </row>
    <row r="1315" spans="1:15">
      <c r="A1315" s="121">
        <v>441</v>
      </c>
      <c r="B1315" s="35"/>
      <c r="C1315" s="36" t="s">
        <v>1552</v>
      </c>
      <c r="D1315" s="121" t="s">
        <v>86</v>
      </c>
      <c r="E1315" s="121">
        <v>17</v>
      </c>
      <c r="F1315" s="35"/>
      <c r="G1315" s="35"/>
      <c r="H1315" s="35"/>
      <c r="I1315" s="35"/>
      <c r="J1315" s="35"/>
      <c r="K1315" s="35"/>
      <c r="L1315" s="35"/>
      <c r="M1315" s="35"/>
      <c r="N1315" s="121">
        <v>1</v>
      </c>
      <c r="O1315" s="35">
        <f t="shared" si="74"/>
        <v>17</v>
      </c>
    </row>
    <row r="1316" spans="1:15">
      <c r="A1316" s="121">
        <v>442</v>
      </c>
      <c r="B1316" s="35"/>
      <c r="C1316" s="36" t="s">
        <v>1553</v>
      </c>
      <c r="D1316" s="121" t="s">
        <v>86</v>
      </c>
      <c r="E1316" s="121">
        <v>17</v>
      </c>
      <c r="F1316" s="35"/>
      <c r="G1316" s="35"/>
      <c r="H1316" s="35"/>
      <c r="I1316" s="35"/>
      <c r="J1316" s="35"/>
      <c r="K1316" s="35"/>
      <c r="L1316" s="35"/>
      <c r="M1316" s="35"/>
      <c r="N1316" s="121">
        <v>6</v>
      </c>
      <c r="O1316" s="35">
        <f t="shared" si="74"/>
        <v>102</v>
      </c>
    </row>
    <row r="1317" spans="1:15">
      <c r="A1317" s="121">
        <v>443</v>
      </c>
      <c r="B1317" s="35"/>
      <c r="C1317" s="36" t="s">
        <v>1554</v>
      </c>
      <c r="D1317" s="121" t="s">
        <v>86</v>
      </c>
      <c r="E1317" s="121">
        <v>30</v>
      </c>
      <c r="F1317" s="35"/>
      <c r="G1317" s="35"/>
      <c r="H1317" s="35"/>
      <c r="I1317" s="35"/>
      <c r="J1317" s="35"/>
      <c r="K1317" s="35"/>
      <c r="L1317" s="35"/>
      <c r="M1317" s="35"/>
      <c r="N1317" s="121">
        <v>4</v>
      </c>
      <c r="O1317" s="35">
        <f t="shared" si="74"/>
        <v>120</v>
      </c>
    </row>
    <row r="1318" spans="1:15">
      <c r="A1318" s="121">
        <v>444</v>
      </c>
      <c r="B1318" s="35"/>
      <c r="C1318" s="36" t="s">
        <v>1555</v>
      </c>
      <c r="D1318" s="121" t="s">
        <v>86</v>
      </c>
      <c r="E1318" s="121">
        <v>0</v>
      </c>
      <c r="F1318" s="35"/>
      <c r="G1318" s="35"/>
      <c r="H1318" s="35"/>
      <c r="I1318" s="35"/>
      <c r="J1318" s="35"/>
      <c r="K1318" s="35"/>
      <c r="L1318" s="35"/>
      <c r="M1318" s="35"/>
      <c r="N1318" s="121">
        <v>1</v>
      </c>
      <c r="O1318" s="35">
        <f t="shared" si="74"/>
        <v>0</v>
      </c>
    </row>
    <row r="1319" spans="1:15">
      <c r="A1319" s="121">
        <v>445</v>
      </c>
      <c r="B1319" s="35"/>
      <c r="C1319" s="36" t="s">
        <v>1556</v>
      </c>
      <c r="D1319" s="121" t="s">
        <v>86</v>
      </c>
      <c r="E1319" s="121">
        <v>10</v>
      </c>
      <c r="F1319" s="35"/>
      <c r="G1319" s="35"/>
      <c r="H1319" s="35"/>
      <c r="I1319" s="35"/>
      <c r="J1319" s="35"/>
      <c r="K1319" s="35"/>
      <c r="L1319" s="35"/>
      <c r="M1319" s="35"/>
      <c r="N1319" s="121">
        <v>1</v>
      </c>
      <c r="O1319" s="35">
        <f t="shared" si="74"/>
        <v>10</v>
      </c>
    </row>
    <row r="1320" spans="1:15" ht="25.5">
      <c r="A1320" s="121">
        <v>446</v>
      </c>
      <c r="B1320" s="35"/>
      <c r="C1320" s="36" t="s">
        <v>1557</v>
      </c>
      <c r="D1320" s="121" t="s">
        <v>86</v>
      </c>
      <c r="E1320" s="121">
        <v>10000</v>
      </c>
      <c r="F1320" s="35"/>
      <c r="G1320" s="35"/>
      <c r="H1320" s="35"/>
      <c r="I1320" s="35"/>
      <c r="J1320" s="35"/>
      <c r="K1320" s="35"/>
      <c r="L1320" s="35"/>
      <c r="M1320" s="35"/>
      <c r="N1320" s="121">
        <v>1</v>
      </c>
      <c r="O1320" s="35">
        <f t="shared" si="74"/>
        <v>10000</v>
      </c>
    </row>
    <row r="1321" spans="1:15" ht="51">
      <c r="A1321" s="121">
        <v>447</v>
      </c>
      <c r="B1321" s="35"/>
      <c r="C1321" s="36" t="s">
        <v>1558</v>
      </c>
      <c r="D1321" s="121" t="s">
        <v>86</v>
      </c>
      <c r="E1321" s="121">
        <v>19000</v>
      </c>
      <c r="F1321" s="35"/>
      <c r="G1321" s="35"/>
      <c r="H1321" s="35"/>
      <c r="I1321" s="35"/>
      <c r="J1321" s="35"/>
      <c r="K1321" s="35"/>
      <c r="L1321" s="35"/>
      <c r="M1321" s="35"/>
      <c r="N1321" s="121">
        <v>2</v>
      </c>
      <c r="O1321" s="35">
        <f t="shared" si="74"/>
        <v>38000</v>
      </c>
    </row>
    <row r="1322" spans="1:15">
      <c r="A1322" s="121">
        <v>448</v>
      </c>
      <c r="B1322" s="35"/>
      <c r="C1322" s="36" t="s">
        <v>1559</v>
      </c>
      <c r="D1322" s="121" t="s">
        <v>86</v>
      </c>
      <c r="E1322" s="121">
        <v>19000</v>
      </c>
      <c r="F1322" s="35"/>
      <c r="G1322" s="35"/>
      <c r="H1322" s="35"/>
      <c r="I1322" s="35"/>
      <c r="J1322" s="35"/>
      <c r="K1322" s="35"/>
      <c r="L1322" s="35"/>
      <c r="M1322" s="35"/>
      <c r="N1322" s="121">
        <v>1</v>
      </c>
      <c r="O1322" s="35">
        <f t="shared" si="74"/>
        <v>19000</v>
      </c>
    </row>
    <row r="1323" spans="1:15">
      <c r="A1323" s="121">
        <v>449</v>
      </c>
      <c r="B1323" s="35"/>
      <c r="C1323" s="36" t="s">
        <v>1560</v>
      </c>
      <c r="D1323" s="121" t="s">
        <v>78</v>
      </c>
      <c r="E1323" s="121">
        <v>1</v>
      </c>
      <c r="F1323" s="35"/>
      <c r="G1323" s="35"/>
      <c r="H1323" s="35"/>
      <c r="I1323" s="35"/>
      <c r="J1323" s="35"/>
      <c r="K1323" s="35"/>
      <c r="L1323" s="35"/>
      <c r="M1323" s="35"/>
      <c r="N1323" s="121">
        <v>195</v>
      </c>
      <c r="O1323" s="35">
        <f t="shared" si="74"/>
        <v>195</v>
      </c>
    </row>
    <row r="1324" spans="1:15">
      <c r="A1324" s="121">
        <v>450</v>
      </c>
      <c r="B1324" s="35"/>
      <c r="C1324" s="36" t="s">
        <v>1561</v>
      </c>
      <c r="D1324" s="121" t="s">
        <v>78</v>
      </c>
      <c r="E1324" s="121">
        <v>1.5</v>
      </c>
      <c r="F1324" s="35"/>
      <c r="G1324" s="35"/>
      <c r="H1324" s="35"/>
      <c r="I1324" s="35"/>
      <c r="J1324" s="35"/>
      <c r="K1324" s="35"/>
      <c r="L1324" s="35"/>
      <c r="M1324" s="35"/>
      <c r="N1324" s="121">
        <v>72.88</v>
      </c>
      <c r="O1324" s="35">
        <f t="shared" ref="O1324:O1350" si="75">(E1324*N1324)</f>
        <v>109.32</v>
      </c>
    </row>
    <row r="1325" spans="1:15">
      <c r="A1325" s="121">
        <v>451</v>
      </c>
      <c r="B1325" s="35"/>
      <c r="C1325" s="36" t="s">
        <v>1562</v>
      </c>
      <c r="D1325" s="121" t="s">
        <v>78</v>
      </c>
      <c r="E1325" s="121">
        <v>1</v>
      </c>
      <c r="F1325" s="35"/>
      <c r="G1325" s="35"/>
      <c r="H1325" s="35"/>
      <c r="I1325" s="35"/>
      <c r="J1325" s="35"/>
      <c r="K1325" s="35"/>
      <c r="L1325" s="35"/>
      <c r="M1325" s="35"/>
      <c r="N1325" s="121">
        <v>82</v>
      </c>
      <c r="O1325" s="35">
        <f t="shared" si="75"/>
        <v>82</v>
      </c>
    </row>
    <row r="1326" spans="1:15">
      <c r="A1326" s="121">
        <v>452</v>
      </c>
      <c r="B1326" s="35"/>
      <c r="C1326" s="36" t="s">
        <v>1563</v>
      </c>
      <c r="D1326" s="121" t="s">
        <v>28</v>
      </c>
      <c r="E1326" s="121">
        <v>80</v>
      </c>
      <c r="F1326" s="35"/>
      <c r="G1326" s="35"/>
      <c r="H1326" s="35"/>
      <c r="I1326" s="35"/>
      <c r="J1326" s="35"/>
      <c r="K1326" s="35"/>
      <c r="L1326" s="35"/>
      <c r="M1326" s="35"/>
      <c r="N1326" s="121">
        <v>6.25</v>
      </c>
      <c r="O1326" s="35">
        <f t="shared" si="75"/>
        <v>500</v>
      </c>
    </row>
    <row r="1327" spans="1:15">
      <c r="A1327" s="121">
        <v>453</v>
      </c>
      <c r="B1327" s="35"/>
      <c r="C1327" s="36" t="s">
        <v>1564</v>
      </c>
      <c r="D1327" s="121" t="s">
        <v>28</v>
      </c>
      <c r="E1327" s="121">
        <v>80</v>
      </c>
      <c r="F1327" s="35"/>
      <c r="G1327" s="35"/>
      <c r="H1327" s="35"/>
      <c r="I1327" s="35"/>
      <c r="J1327" s="35"/>
      <c r="K1327" s="35"/>
      <c r="L1327" s="35"/>
      <c r="M1327" s="35"/>
      <c r="N1327" s="121">
        <v>23</v>
      </c>
      <c r="O1327" s="35">
        <f t="shared" si="75"/>
        <v>1840</v>
      </c>
    </row>
    <row r="1328" spans="1:15">
      <c r="A1328" s="121">
        <v>454</v>
      </c>
      <c r="B1328" s="35"/>
      <c r="C1328" s="36" t="s">
        <v>1565</v>
      </c>
      <c r="D1328" s="121" t="s">
        <v>86</v>
      </c>
      <c r="E1328" s="121">
        <v>2</v>
      </c>
      <c r="F1328" s="35"/>
      <c r="G1328" s="35"/>
      <c r="H1328" s="35"/>
      <c r="I1328" s="35"/>
      <c r="J1328" s="35"/>
      <c r="K1328" s="35"/>
      <c r="L1328" s="35"/>
      <c r="M1328" s="35"/>
      <c r="N1328" s="121">
        <v>4</v>
      </c>
      <c r="O1328" s="35">
        <f t="shared" si="75"/>
        <v>8</v>
      </c>
    </row>
    <row r="1329" spans="1:15">
      <c r="A1329" s="121">
        <v>455</v>
      </c>
      <c r="B1329" s="35"/>
      <c r="C1329" s="36" t="s">
        <v>1566</v>
      </c>
      <c r="D1329" s="121" t="s">
        <v>86</v>
      </c>
      <c r="E1329" s="121">
        <v>4</v>
      </c>
      <c r="F1329" s="35"/>
      <c r="G1329" s="35"/>
      <c r="H1329" s="35"/>
      <c r="I1329" s="35"/>
      <c r="J1329" s="35"/>
      <c r="K1329" s="35"/>
      <c r="L1329" s="35"/>
      <c r="M1329" s="35"/>
      <c r="N1329" s="121">
        <v>4</v>
      </c>
      <c r="O1329" s="35">
        <f t="shared" si="75"/>
        <v>16</v>
      </c>
    </row>
    <row r="1330" spans="1:15">
      <c r="A1330" s="121">
        <v>456</v>
      </c>
      <c r="B1330" s="35"/>
      <c r="C1330" s="36" t="s">
        <v>1567</v>
      </c>
      <c r="D1330" s="121" t="s">
        <v>86</v>
      </c>
      <c r="E1330" s="121">
        <v>1.5</v>
      </c>
      <c r="F1330" s="35"/>
      <c r="G1330" s="35"/>
      <c r="H1330" s="35"/>
      <c r="I1330" s="35"/>
      <c r="J1330" s="35"/>
      <c r="K1330" s="35"/>
      <c r="L1330" s="35"/>
      <c r="M1330" s="35"/>
      <c r="N1330" s="121">
        <v>105</v>
      </c>
      <c r="O1330" s="35">
        <f t="shared" si="75"/>
        <v>157.5</v>
      </c>
    </row>
    <row r="1331" spans="1:15">
      <c r="A1331" s="121">
        <v>457</v>
      </c>
      <c r="B1331" s="35"/>
      <c r="C1331" s="36" t="s">
        <v>1568</v>
      </c>
      <c r="D1331" s="121" t="s">
        <v>86</v>
      </c>
      <c r="E1331" s="121">
        <v>15</v>
      </c>
      <c r="F1331" s="35"/>
      <c r="G1331" s="35"/>
      <c r="H1331" s="35"/>
      <c r="I1331" s="35"/>
      <c r="J1331" s="35"/>
      <c r="K1331" s="35"/>
      <c r="L1331" s="35"/>
      <c r="M1331" s="35"/>
      <c r="N1331" s="121">
        <v>2</v>
      </c>
      <c r="O1331" s="35">
        <f t="shared" si="75"/>
        <v>30</v>
      </c>
    </row>
    <row r="1332" spans="1:15">
      <c r="A1332" s="121">
        <v>458</v>
      </c>
      <c r="B1332" s="35"/>
      <c r="C1332" s="36" t="s">
        <v>1569</v>
      </c>
      <c r="D1332" s="121" t="s">
        <v>86</v>
      </c>
      <c r="E1332" s="121">
        <v>15</v>
      </c>
      <c r="F1332" s="35"/>
      <c r="G1332" s="35"/>
      <c r="H1332" s="35"/>
      <c r="I1332" s="35"/>
      <c r="J1332" s="35"/>
      <c r="K1332" s="35"/>
      <c r="L1332" s="35"/>
      <c r="M1332" s="35"/>
      <c r="N1332" s="121">
        <v>2</v>
      </c>
      <c r="O1332" s="35">
        <f t="shared" si="75"/>
        <v>30</v>
      </c>
    </row>
    <row r="1333" spans="1:15">
      <c r="A1333" s="121">
        <v>459</v>
      </c>
      <c r="B1333" s="35"/>
      <c r="C1333" s="36" t="s">
        <v>1570</v>
      </c>
      <c r="D1333" s="121" t="s">
        <v>86</v>
      </c>
      <c r="E1333" s="121">
        <v>35</v>
      </c>
      <c r="F1333" s="35"/>
      <c r="G1333" s="35"/>
      <c r="H1333" s="35"/>
      <c r="I1333" s="35"/>
      <c r="J1333" s="35"/>
      <c r="K1333" s="35"/>
      <c r="L1333" s="35"/>
      <c r="M1333" s="35"/>
      <c r="N1333" s="121">
        <v>1</v>
      </c>
      <c r="O1333" s="35">
        <f t="shared" si="75"/>
        <v>35</v>
      </c>
    </row>
    <row r="1334" spans="1:15">
      <c r="A1334" s="121">
        <v>460</v>
      </c>
      <c r="B1334" s="35"/>
      <c r="C1334" s="36" t="s">
        <v>1571</v>
      </c>
      <c r="D1334" s="121" t="s">
        <v>86</v>
      </c>
      <c r="E1334" s="121">
        <v>15</v>
      </c>
      <c r="F1334" s="35"/>
      <c r="G1334" s="35"/>
      <c r="H1334" s="35"/>
      <c r="I1334" s="35"/>
      <c r="J1334" s="35"/>
      <c r="K1334" s="35"/>
      <c r="L1334" s="35"/>
      <c r="M1334" s="35"/>
      <c r="N1334" s="121">
        <v>2</v>
      </c>
      <c r="O1334" s="35">
        <f t="shared" si="75"/>
        <v>30</v>
      </c>
    </row>
    <row r="1335" spans="1:15">
      <c r="A1335" s="121">
        <v>461</v>
      </c>
      <c r="B1335" s="35"/>
      <c r="C1335" s="36" t="s">
        <v>1572</v>
      </c>
      <c r="D1335" s="121" t="s">
        <v>86</v>
      </c>
      <c r="E1335" s="121">
        <v>1</v>
      </c>
      <c r="F1335" s="35"/>
      <c r="G1335" s="35"/>
      <c r="H1335" s="35"/>
      <c r="I1335" s="35"/>
      <c r="J1335" s="35"/>
      <c r="K1335" s="35"/>
      <c r="L1335" s="35"/>
      <c r="M1335" s="35"/>
      <c r="N1335" s="121">
        <v>2</v>
      </c>
      <c r="O1335" s="35">
        <f t="shared" si="75"/>
        <v>2</v>
      </c>
    </row>
    <row r="1336" spans="1:15">
      <c r="A1336" s="121">
        <v>462</v>
      </c>
      <c r="B1336" s="35"/>
      <c r="C1336" s="36" t="s">
        <v>1573</v>
      </c>
      <c r="D1336" s="121" t="s">
        <v>86</v>
      </c>
      <c r="E1336" s="121">
        <v>3</v>
      </c>
      <c r="F1336" s="35"/>
      <c r="G1336" s="35"/>
      <c r="H1336" s="35"/>
      <c r="I1336" s="35"/>
      <c r="J1336" s="35"/>
      <c r="K1336" s="35"/>
      <c r="L1336" s="35"/>
      <c r="M1336" s="35"/>
      <c r="N1336" s="121">
        <v>4</v>
      </c>
      <c r="O1336" s="35">
        <f t="shared" si="75"/>
        <v>12</v>
      </c>
    </row>
    <row r="1337" spans="1:15">
      <c r="A1337" s="121">
        <v>463</v>
      </c>
      <c r="B1337" s="35"/>
      <c r="C1337" s="36" t="s">
        <v>1574</v>
      </c>
      <c r="D1337" s="121" t="s">
        <v>86</v>
      </c>
      <c r="E1337" s="121">
        <v>0.5</v>
      </c>
      <c r="F1337" s="35"/>
      <c r="G1337" s="35"/>
      <c r="H1337" s="35"/>
      <c r="I1337" s="35"/>
      <c r="J1337" s="35"/>
      <c r="K1337" s="35"/>
      <c r="L1337" s="35"/>
      <c r="M1337" s="35"/>
      <c r="N1337" s="121">
        <v>140</v>
      </c>
      <c r="O1337" s="35">
        <f t="shared" si="75"/>
        <v>70</v>
      </c>
    </row>
    <row r="1338" spans="1:15">
      <c r="A1338" s="121">
        <v>464</v>
      </c>
      <c r="B1338" s="35"/>
      <c r="C1338" s="36" t="s">
        <v>1575</v>
      </c>
      <c r="D1338" s="121" t="s">
        <v>78</v>
      </c>
      <c r="E1338" s="121">
        <v>24</v>
      </c>
      <c r="F1338" s="35"/>
      <c r="G1338" s="35"/>
      <c r="H1338" s="35"/>
      <c r="I1338" s="35"/>
      <c r="J1338" s="35"/>
      <c r="K1338" s="35"/>
      <c r="L1338" s="35"/>
      <c r="M1338" s="35"/>
      <c r="N1338" s="121">
        <v>2</v>
      </c>
      <c r="O1338" s="35">
        <f t="shared" si="75"/>
        <v>48</v>
      </c>
    </row>
    <row r="1339" spans="1:15">
      <c r="A1339" s="121">
        <v>465</v>
      </c>
      <c r="B1339" s="35"/>
      <c r="C1339" s="36" t="s">
        <v>1576</v>
      </c>
      <c r="D1339" s="121" t="s">
        <v>86</v>
      </c>
      <c r="E1339" s="121">
        <v>6</v>
      </c>
      <c r="F1339" s="35"/>
      <c r="G1339" s="35"/>
      <c r="H1339" s="35"/>
      <c r="I1339" s="35"/>
      <c r="J1339" s="35"/>
      <c r="K1339" s="35"/>
      <c r="L1339" s="35"/>
      <c r="M1339" s="35"/>
      <c r="N1339" s="121">
        <v>6</v>
      </c>
      <c r="O1339" s="35">
        <f t="shared" si="75"/>
        <v>36</v>
      </c>
    </row>
    <row r="1340" spans="1:15">
      <c r="A1340" s="121">
        <v>466</v>
      </c>
      <c r="B1340" s="35"/>
      <c r="C1340" s="36" t="s">
        <v>1577</v>
      </c>
      <c r="D1340" s="121" t="s">
        <v>86</v>
      </c>
      <c r="E1340" s="121">
        <v>3.5</v>
      </c>
      <c r="F1340" s="35"/>
      <c r="G1340" s="35"/>
      <c r="H1340" s="35"/>
      <c r="I1340" s="35"/>
      <c r="J1340" s="35"/>
      <c r="K1340" s="35"/>
      <c r="L1340" s="35"/>
      <c r="M1340" s="35"/>
      <c r="N1340" s="121">
        <v>6</v>
      </c>
      <c r="O1340" s="35">
        <f t="shared" si="75"/>
        <v>21</v>
      </c>
    </row>
    <row r="1341" spans="1:15" ht="25.5">
      <c r="A1341" s="121">
        <v>467</v>
      </c>
      <c r="B1341" s="35"/>
      <c r="C1341" s="36" t="s">
        <v>1578</v>
      </c>
      <c r="D1341" s="121" t="s">
        <v>86</v>
      </c>
      <c r="E1341" s="121">
        <v>300</v>
      </c>
      <c r="F1341" s="35"/>
      <c r="G1341" s="35"/>
      <c r="H1341" s="35"/>
      <c r="I1341" s="35"/>
      <c r="J1341" s="35"/>
      <c r="K1341" s="35"/>
      <c r="L1341" s="35"/>
      <c r="M1341" s="35"/>
      <c r="N1341" s="121">
        <v>10</v>
      </c>
      <c r="O1341" s="35">
        <f t="shared" si="75"/>
        <v>3000</v>
      </c>
    </row>
    <row r="1342" spans="1:15" ht="25.5">
      <c r="A1342" s="121">
        <v>468</v>
      </c>
      <c r="B1342" s="35"/>
      <c r="C1342" s="36" t="s">
        <v>1579</v>
      </c>
      <c r="D1342" s="121" t="s">
        <v>86</v>
      </c>
      <c r="E1342" s="121">
        <v>200</v>
      </c>
      <c r="F1342" s="35"/>
      <c r="G1342" s="35"/>
      <c r="H1342" s="35"/>
      <c r="I1342" s="35"/>
      <c r="J1342" s="35"/>
      <c r="K1342" s="35"/>
      <c r="L1342" s="35"/>
      <c r="M1342" s="35"/>
      <c r="N1342" s="121">
        <v>1</v>
      </c>
      <c r="O1342" s="35">
        <f t="shared" si="75"/>
        <v>200</v>
      </c>
    </row>
    <row r="1343" spans="1:15" ht="25.5">
      <c r="A1343" s="121">
        <v>469</v>
      </c>
      <c r="B1343" s="35"/>
      <c r="C1343" s="36" t="s">
        <v>1580</v>
      </c>
      <c r="D1343" s="121" t="s">
        <v>86</v>
      </c>
      <c r="E1343" s="121">
        <v>200</v>
      </c>
      <c r="F1343" s="35"/>
      <c r="G1343" s="35"/>
      <c r="H1343" s="35"/>
      <c r="I1343" s="35"/>
      <c r="J1343" s="35"/>
      <c r="K1343" s="35"/>
      <c r="L1343" s="35"/>
      <c r="M1343" s="35"/>
      <c r="N1343" s="121">
        <v>2</v>
      </c>
      <c r="O1343" s="35">
        <f t="shared" si="75"/>
        <v>400</v>
      </c>
    </row>
    <row r="1344" spans="1:15">
      <c r="A1344" s="121">
        <v>470</v>
      </c>
      <c r="B1344" s="35"/>
      <c r="C1344" s="36" t="s">
        <v>1581</v>
      </c>
      <c r="D1344" s="121" t="s">
        <v>86</v>
      </c>
      <c r="E1344" s="121">
        <v>50</v>
      </c>
      <c r="F1344" s="35"/>
      <c r="G1344" s="35"/>
      <c r="H1344" s="35"/>
      <c r="I1344" s="35"/>
      <c r="J1344" s="35"/>
      <c r="K1344" s="35"/>
      <c r="L1344" s="35"/>
      <c r="M1344" s="35"/>
      <c r="N1344" s="121">
        <v>48</v>
      </c>
      <c r="O1344" s="35">
        <f t="shared" si="75"/>
        <v>2400</v>
      </c>
    </row>
    <row r="1345" spans="1:15">
      <c r="A1345" s="121">
        <v>471</v>
      </c>
      <c r="B1345" s="35"/>
      <c r="C1345" s="36" t="s">
        <v>1582</v>
      </c>
      <c r="D1345" s="121" t="s">
        <v>86</v>
      </c>
      <c r="E1345" s="121">
        <v>5</v>
      </c>
      <c r="F1345" s="35"/>
      <c r="G1345" s="35"/>
      <c r="H1345" s="35"/>
      <c r="I1345" s="35"/>
      <c r="J1345" s="35"/>
      <c r="K1345" s="35"/>
      <c r="L1345" s="35"/>
      <c r="M1345" s="35"/>
      <c r="N1345" s="121">
        <v>1</v>
      </c>
      <c r="O1345" s="35">
        <f t="shared" si="75"/>
        <v>5</v>
      </c>
    </row>
    <row r="1346" spans="1:15" ht="25.5">
      <c r="A1346" s="121">
        <v>472</v>
      </c>
      <c r="B1346" s="35"/>
      <c r="C1346" s="36" t="s">
        <v>1583</v>
      </c>
      <c r="D1346" s="121" t="s">
        <v>86</v>
      </c>
      <c r="E1346" s="121">
        <v>50</v>
      </c>
      <c r="F1346" s="35"/>
      <c r="G1346" s="35"/>
      <c r="H1346" s="35"/>
      <c r="I1346" s="35"/>
      <c r="J1346" s="35"/>
      <c r="K1346" s="35"/>
      <c r="L1346" s="35"/>
      <c r="M1346" s="35"/>
      <c r="N1346" s="121">
        <v>1</v>
      </c>
      <c r="O1346" s="35">
        <f t="shared" si="75"/>
        <v>50</v>
      </c>
    </row>
    <row r="1347" spans="1:15">
      <c r="A1347" s="121">
        <v>473</v>
      </c>
      <c r="B1347" s="35"/>
      <c r="C1347" s="36" t="s">
        <v>1584</v>
      </c>
      <c r="D1347" s="121" t="s">
        <v>86</v>
      </c>
      <c r="E1347" s="121">
        <v>0</v>
      </c>
      <c r="F1347" s="35"/>
      <c r="G1347" s="35"/>
      <c r="H1347" s="35"/>
      <c r="I1347" s="35"/>
      <c r="J1347" s="35"/>
      <c r="K1347" s="35"/>
      <c r="L1347" s="35"/>
      <c r="M1347" s="35"/>
      <c r="N1347" s="121">
        <v>4</v>
      </c>
      <c r="O1347" s="35">
        <f t="shared" si="75"/>
        <v>0</v>
      </c>
    </row>
    <row r="1348" spans="1:15">
      <c r="A1348" s="121">
        <v>474</v>
      </c>
      <c r="B1348" s="35"/>
      <c r="C1348" s="36" t="s">
        <v>1585</v>
      </c>
      <c r="D1348" s="121" t="s">
        <v>86</v>
      </c>
      <c r="E1348" s="121">
        <v>0</v>
      </c>
      <c r="F1348" s="35"/>
      <c r="G1348" s="35"/>
      <c r="H1348" s="35"/>
      <c r="I1348" s="35"/>
      <c r="J1348" s="35"/>
      <c r="K1348" s="35"/>
      <c r="L1348" s="35"/>
      <c r="M1348" s="35"/>
      <c r="N1348" s="121">
        <v>1</v>
      </c>
      <c r="O1348" s="35">
        <f t="shared" si="75"/>
        <v>0</v>
      </c>
    </row>
    <row r="1349" spans="1:15">
      <c r="A1349" s="121">
        <v>475</v>
      </c>
      <c r="B1349" s="35"/>
      <c r="C1349" s="36" t="s">
        <v>1586</v>
      </c>
      <c r="D1349" s="121" t="s">
        <v>86</v>
      </c>
      <c r="E1349" s="121">
        <v>0</v>
      </c>
      <c r="F1349" s="35"/>
      <c r="G1349" s="35"/>
      <c r="H1349" s="35"/>
      <c r="I1349" s="35"/>
      <c r="J1349" s="35"/>
      <c r="K1349" s="35"/>
      <c r="L1349" s="35"/>
      <c r="M1349" s="35"/>
      <c r="N1349" s="121">
        <v>3</v>
      </c>
      <c r="O1349" s="35">
        <f t="shared" si="75"/>
        <v>0</v>
      </c>
    </row>
    <row r="1350" spans="1:15">
      <c r="A1350" s="121">
        <v>476</v>
      </c>
      <c r="B1350" s="35"/>
      <c r="C1350" s="36" t="s">
        <v>1587</v>
      </c>
      <c r="D1350" s="121" t="s">
        <v>86</v>
      </c>
      <c r="E1350" s="121">
        <v>0</v>
      </c>
      <c r="F1350" s="35"/>
      <c r="G1350" s="35"/>
      <c r="H1350" s="35"/>
      <c r="I1350" s="35"/>
      <c r="J1350" s="35"/>
      <c r="K1350" s="35"/>
      <c r="L1350" s="35"/>
      <c r="M1350" s="35"/>
      <c r="N1350" s="121">
        <v>3</v>
      </c>
      <c r="O1350" s="35">
        <f t="shared" si="75"/>
        <v>0</v>
      </c>
    </row>
    <row r="1351" spans="1:15" ht="25.5">
      <c r="A1351" s="121">
        <v>477</v>
      </c>
      <c r="B1351" s="35"/>
      <c r="C1351" s="32" t="s">
        <v>1588</v>
      </c>
      <c r="D1351" s="121" t="s">
        <v>86</v>
      </c>
      <c r="E1351" s="121">
        <v>250863.25</v>
      </c>
      <c r="F1351" s="121">
        <v>1</v>
      </c>
      <c r="G1351" s="35">
        <f t="shared" ref="G1351:G1360" si="76">(E1351*F1351)</f>
        <v>250863.25</v>
      </c>
      <c r="H1351" s="35"/>
      <c r="I1351" s="35"/>
      <c r="J1351" s="35"/>
      <c r="K1351" s="35"/>
      <c r="L1351" s="35"/>
      <c r="M1351" s="35"/>
      <c r="N1351" s="121"/>
      <c r="O1351" s="35"/>
    </row>
    <row r="1352" spans="1:15">
      <c r="A1352" s="121">
        <v>478</v>
      </c>
      <c r="B1352" s="35"/>
      <c r="C1352" s="32" t="s">
        <v>1589</v>
      </c>
      <c r="D1352" s="121" t="s">
        <v>86</v>
      </c>
      <c r="E1352" s="121">
        <v>500</v>
      </c>
      <c r="F1352" s="121">
        <v>2</v>
      </c>
      <c r="G1352" s="35">
        <f t="shared" si="76"/>
        <v>1000</v>
      </c>
      <c r="H1352" s="35"/>
      <c r="I1352" s="35"/>
      <c r="J1352" s="35"/>
      <c r="K1352" s="35"/>
      <c r="L1352" s="35"/>
      <c r="M1352" s="35"/>
      <c r="N1352" s="121"/>
      <c r="O1352" s="35"/>
    </row>
    <row r="1353" spans="1:15">
      <c r="A1353" s="121">
        <v>479</v>
      </c>
      <c r="B1353" s="35"/>
      <c r="C1353" s="21" t="s">
        <v>1590</v>
      </c>
      <c r="D1353" s="121" t="s">
        <v>86</v>
      </c>
      <c r="E1353" s="121">
        <v>23423</v>
      </c>
      <c r="F1353" s="121">
        <v>7</v>
      </c>
      <c r="G1353" s="36">
        <f t="shared" si="76"/>
        <v>163961</v>
      </c>
      <c r="H1353" s="35"/>
      <c r="I1353" s="35"/>
      <c r="J1353" s="35"/>
      <c r="K1353" s="35"/>
      <c r="L1353" s="35"/>
      <c r="M1353" s="35"/>
      <c r="N1353" s="121"/>
      <c r="O1353" s="35"/>
    </row>
    <row r="1354" spans="1:15" ht="25.5">
      <c r="A1354" s="121">
        <v>480</v>
      </c>
      <c r="B1354" s="35"/>
      <c r="C1354" s="14" t="s">
        <v>1591</v>
      </c>
      <c r="D1354" s="130" t="s">
        <v>86</v>
      </c>
      <c r="E1354" s="38">
        <v>379016</v>
      </c>
      <c r="F1354" s="130">
        <v>1</v>
      </c>
      <c r="G1354" s="39">
        <f t="shared" si="76"/>
        <v>379016</v>
      </c>
      <c r="H1354" s="40"/>
      <c r="I1354" s="40"/>
      <c r="J1354" s="40"/>
      <c r="K1354" s="40"/>
      <c r="L1354" s="40"/>
      <c r="M1354" s="40"/>
      <c r="N1354" s="41"/>
      <c r="O1354" s="40"/>
    </row>
    <row r="1355" spans="1:15" ht="25.5">
      <c r="A1355" s="121">
        <v>481</v>
      </c>
      <c r="B1355" s="35"/>
      <c r="C1355" s="14" t="s">
        <v>1592</v>
      </c>
      <c r="D1355" s="130" t="s">
        <v>86</v>
      </c>
      <c r="E1355" s="38">
        <v>425567</v>
      </c>
      <c r="F1355" s="130">
        <v>2</v>
      </c>
      <c r="G1355" s="39">
        <f t="shared" si="76"/>
        <v>851134</v>
      </c>
      <c r="H1355" s="40"/>
      <c r="I1355" s="40"/>
      <c r="J1355" s="40"/>
      <c r="K1355" s="40"/>
      <c r="L1355" s="40"/>
      <c r="M1355" s="40"/>
      <c r="N1355" s="41"/>
      <c r="O1355" s="40"/>
    </row>
    <row r="1356" spans="1:15">
      <c r="A1356" s="121">
        <v>482</v>
      </c>
      <c r="B1356" s="35"/>
      <c r="C1356" s="14" t="s">
        <v>1593</v>
      </c>
      <c r="D1356" s="130" t="s">
        <v>86</v>
      </c>
      <c r="E1356" s="38">
        <v>487500</v>
      </c>
      <c r="F1356" s="130">
        <v>1</v>
      </c>
      <c r="G1356" s="39">
        <f t="shared" si="76"/>
        <v>487500</v>
      </c>
      <c r="H1356" s="40"/>
      <c r="I1356" s="40"/>
      <c r="J1356" s="40"/>
      <c r="K1356" s="40"/>
      <c r="L1356" s="40"/>
      <c r="M1356" s="40"/>
      <c r="N1356" s="41"/>
      <c r="O1356" s="40"/>
    </row>
    <row r="1357" spans="1:15">
      <c r="A1357" s="121">
        <v>483</v>
      </c>
      <c r="B1357" s="35"/>
      <c r="C1357" s="14" t="s">
        <v>1594</v>
      </c>
      <c r="D1357" s="130" t="s">
        <v>86</v>
      </c>
      <c r="E1357" s="38">
        <v>23.01</v>
      </c>
      <c r="F1357" s="130">
        <v>2926</v>
      </c>
      <c r="G1357" s="39">
        <f t="shared" si="76"/>
        <v>67327.260000000009</v>
      </c>
      <c r="H1357" s="40"/>
      <c r="I1357" s="40"/>
      <c r="J1357" s="40"/>
      <c r="K1357" s="40"/>
      <c r="L1357" s="40"/>
      <c r="M1357" s="40"/>
      <c r="N1357" s="41"/>
      <c r="O1357" s="40"/>
    </row>
    <row r="1358" spans="1:15">
      <c r="A1358" s="121">
        <v>484</v>
      </c>
      <c r="B1358" s="35"/>
      <c r="C1358" s="42" t="s">
        <v>1595</v>
      </c>
      <c r="D1358" s="130" t="s">
        <v>1596</v>
      </c>
      <c r="E1358" s="38">
        <v>57.82</v>
      </c>
      <c r="F1358" s="130">
        <v>20</v>
      </c>
      <c r="G1358" s="39">
        <f t="shared" si="76"/>
        <v>1156.4000000000001</v>
      </c>
      <c r="H1358" s="40"/>
      <c r="I1358" s="40"/>
      <c r="J1358" s="40"/>
      <c r="K1358" s="40"/>
      <c r="L1358" s="40"/>
      <c r="M1358" s="40"/>
      <c r="N1358" s="41"/>
      <c r="O1358" s="40"/>
    </row>
    <row r="1359" spans="1:15">
      <c r="A1359" s="121">
        <v>485</v>
      </c>
      <c r="B1359" s="35"/>
      <c r="C1359" s="21" t="s">
        <v>1597</v>
      </c>
      <c r="D1359" s="130" t="s">
        <v>86</v>
      </c>
      <c r="E1359" s="38">
        <v>75.52</v>
      </c>
      <c r="F1359" s="130">
        <v>45</v>
      </c>
      <c r="G1359" s="39">
        <f t="shared" si="76"/>
        <v>3398.3999999999996</v>
      </c>
      <c r="H1359" s="40"/>
      <c r="I1359" s="40"/>
      <c r="J1359" s="40"/>
      <c r="K1359" s="40"/>
      <c r="L1359" s="40"/>
      <c r="M1359" s="40"/>
      <c r="N1359" s="41"/>
      <c r="O1359" s="40"/>
    </row>
    <row r="1360" spans="1:15" ht="25.5">
      <c r="A1360" s="121">
        <v>486</v>
      </c>
      <c r="B1360" s="35"/>
      <c r="C1360" s="21" t="s">
        <v>1598</v>
      </c>
      <c r="D1360" s="130" t="s">
        <v>1596</v>
      </c>
      <c r="E1360" s="38">
        <v>49.56</v>
      </c>
      <c r="F1360" s="130">
        <v>20</v>
      </c>
      <c r="G1360" s="39">
        <f t="shared" si="76"/>
        <v>991.2</v>
      </c>
      <c r="H1360" s="40"/>
      <c r="I1360" s="40"/>
      <c r="J1360" s="40"/>
      <c r="K1360" s="40"/>
      <c r="L1360" s="40"/>
      <c r="M1360" s="40"/>
      <c r="N1360" s="41"/>
      <c r="O1360" s="40"/>
    </row>
    <row r="1361" spans="1:15">
      <c r="A1361" s="121">
        <v>487</v>
      </c>
      <c r="B1361" s="35"/>
      <c r="C1361" s="43" t="s">
        <v>1599</v>
      </c>
      <c r="D1361" s="130" t="s">
        <v>86</v>
      </c>
      <c r="E1361" s="38">
        <v>37.465000000000003</v>
      </c>
      <c r="F1361" s="130">
        <v>4618</v>
      </c>
      <c r="G1361" s="39">
        <f>(E1361*F1361)</f>
        <v>173013.37000000002</v>
      </c>
      <c r="H1361" s="40"/>
      <c r="I1361" s="40"/>
      <c r="J1361" s="40"/>
      <c r="K1361" s="40"/>
      <c r="L1361" s="40"/>
      <c r="M1361" s="40"/>
      <c r="N1361" s="41"/>
      <c r="O1361" s="40"/>
    </row>
    <row r="1362" spans="1:15">
      <c r="A1362" s="121">
        <v>488</v>
      </c>
      <c r="B1362" s="35"/>
      <c r="C1362" s="43" t="s">
        <v>1600</v>
      </c>
      <c r="D1362" s="130" t="s">
        <v>86</v>
      </c>
      <c r="E1362" s="38">
        <v>474.36</v>
      </c>
      <c r="F1362" s="130">
        <v>110</v>
      </c>
      <c r="G1362" s="39">
        <f>(E1362*F1362)</f>
        <v>52179.6</v>
      </c>
      <c r="H1362" s="40"/>
      <c r="I1362" s="40"/>
      <c r="J1362" s="40"/>
      <c r="K1362" s="40"/>
      <c r="L1362" s="40"/>
      <c r="M1362" s="40"/>
      <c r="N1362" s="41"/>
      <c r="O1362" s="40"/>
    </row>
    <row r="1363" spans="1:15">
      <c r="A1363" s="121">
        <v>489</v>
      </c>
      <c r="B1363" s="35"/>
      <c r="C1363" s="43" t="s">
        <v>1601</v>
      </c>
      <c r="D1363" s="130" t="s">
        <v>86</v>
      </c>
      <c r="E1363" s="38">
        <v>644.28</v>
      </c>
      <c r="F1363" s="130">
        <v>80</v>
      </c>
      <c r="G1363" s="39">
        <f>(E1363*F1363)</f>
        <v>51542.399999999994</v>
      </c>
      <c r="H1363" s="40"/>
      <c r="I1363" s="40"/>
      <c r="J1363" s="40"/>
      <c r="K1363" s="40"/>
      <c r="L1363" s="40"/>
      <c r="M1363" s="40"/>
      <c r="N1363" s="41"/>
      <c r="O1363" s="40"/>
    </row>
    <row r="1364" spans="1:15">
      <c r="A1364" s="121">
        <v>490</v>
      </c>
      <c r="B1364" s="35"/>
      <c r="C1364" s="43" t="s">
        <v>1602</v>
      </c>
      <c r="D1364" s="130" t="s">
        <v>86</v>
      </c>
      <c r="E1364" s="38">
        <v>656.08</v>
      </c>
      <c r="F1364" s="130">
        <v>20</v>
      </c>
      <c r="G1364" s="39">
        <f>(E1364*F1364)</f>
        <v>13121.6</v>
      </c>
      <c r="H1364" s="40"/>
      <c r="I1364" s="40"/>
      <c r="J1364" s="40"/>
      <c r="K1364" s="40"/>
      <c r="L1364" s="40"/>
      <c r="M1364" s="40"/>
      <c r="N1364" s="41"/>
      <c r="O1364" s="40"/>
    </row>
    <row r="1365" spans="1:15">
      <c r="A1365" s="121">
        <v>491</v>
      </c>
      <c r="B1365" s="35"/>
      <c r="C1365" s="43" t="s">
        <v>1603</v>
      </c>
      <c r="D1365" s="130" t="s">
        <v>86</v>
      </c>
      <c r="E1365" s="38">
        <v>29382</v>
      </c>
      <c r="F1365" s="130">
        <v>4</v>
      </c>
      <c r="G1365" s="39">
        <f>(E1365*F1365)</f>
        <v>117528</v>
      </c>
      <c r="H1365" s="40"/>
      <c r="I1365" s="40"/>
      <c r="J1365" s="40"/>
      <c r="K1365" s="40"/>
      <c r="L1365" s="40"/>
      <c r="M1365" s="40"/>
      <c r="N1365" s="41"/>
      <c r="O1365" s="40"/>
    </row>
    <row r="1366" spans="1:15">
      <c r="A1366" s="284" t="s">
        <v>1604</v>
      </c>
      <c r="B1366" s="284"/>
      <c r="C1366" s="284"/>
      <c r="D1366" s="284"/>
      <c r="E1366" s="121"/>
      <c r="F1366" s="121"/>
      <c r="G1366" s="121">
        <f>SUM(G875:G1365)</f>
        <v>2613732.48</v>
      </c>
      <c r="H1366" s="121"/>
      <c r="I1366" s="121"/>
      <c r="J1366" s="121"/>
      <c r="K1366" s="121"/>
      <c r="L1366" s="121"/>
      <c r="M1366" s="121"/>
      <c r="N1366" s="121"/>
      <c r="O1366" s="121">
        <f>SUM(O875:O1353)</f>
        <v>1681280.4200000002</v>
      </c>
    </row>
    <row r="1367" spans="1:15">
      <c r="A1367" s="285" t="s">
        <v>1605</v>
      </c>
      <c r="B1367" s="287"/>
      <c r="C1367" s="287"/>
      <c r="D1367" s="286"/>
      <c r="E1367" s="121"/>
      <c r="F1367" s="121"/>
      <c r="G1367" s="288">
        <f>(G1366+I1366+K1366+M1366+O1366)</f>
        <v>4295012.9000000004</v>
      </c>
      <c r="H1367" s="289"/>
      <c r="I1367" s="289"/>
      <c r="J1367" s="289"/>
      <c r="K1367" s="289"/>
      <c r="L1367" s="289"/>
      <c r="M1367" s="289"/>
      <c r="N1367" s="289"/>
      <c r="O1367" s="290"/>
    </row>
    <row r="1369" spans="1:15">
      <c r="A1369" s="124"/>
      <c r="B1369" s="296" t="s">
        <v>1606</v>
      </c>
      <c r="C1369" s="296"/>
      <c r="D1369" s="296"/>
      <c r="E1369" s="296"/>
      <c r="F1369" s="296"/>
      <c r="G1369" s="296"/>
      <c r="H1369" s="296"/>
      <c r="I1369" s="296"/>
      <c r="J1369" s="296"/>
      <c r="K1369" s="296"/>
      <c r="L1369" s="296"/>
      <c r="M1369" s="296"/>
      <c r="N1369" s="296"/>
      <c r="O1369" s="296"/>
    </row>
    <row r="1370" spans="1:15">
      <c r="A1370" s="124"/>
      <c r="B1370" s="293" t="s">
        <v>1</v>
      </c>
      <c r="C1370" s="293"/>
      <c r="D1370" s="293" t="s">
        <v>1107</v>
      </c>
      <c r="E1370" s="293"/>
      <c r="F1370" s="47"/>
      <c r="G1370" s="47"/>
      <c r="H1370" s="47"/>
      <c r="I1370" s="47"/>
      <c r="J1370" s="47"/>
      <c r="K1370" s="47"/>
      <c r="L1370" s="47"/>
      <c r="M1370" s="47"/>
      <c r="N1370" s="47"/>
      <c r="O1370" s="47"/>
    </row>
    <row r="1371" spans="1:15">
      <c r="A1371" s="124"/>
      <c r="B1371" s="293" t="s">
        <v>3</v>
      </c>
      <c r="C1371" s="293"/>
      <c r="D1371" s="294" t="s">
        <v>1108</v>
      </c>
      <c r="E1371" s="294"/>
      <c r="F1371" s="294"/>
      <c r="G1371" s="294"/>
      <c r="H1371" s="294"/>
      <c r="I1371" s="294"/>
      <c r="J1371" s="294"/>
      <c r="K1371" s="47"/>
      <c r="L1371" s="47"/>
      <c r="M1371" s="47"/>
      <c r="N1371" s="47"/>
      <c r="O1371" s="47"/>
    </row>
    <row r="1372" spans="1:15">
      <c r="A1372" s="124"/>
      <c r="B1372" s="293" t="s">
        <v>5</v>
      </c>
      <c r="C1372" s="293"/>
      <c r="D1372" s="295" t="s">
        <v>1109</v>
      </c>
      <c r="E1372" s="295"/>
      <c r="F1372" s="295"/>
      <c r="G1372" s="295"/>
      <c r="H1372" s="295"/>
      <c r="I1372" s="295"/>
      <c r="J1372" s="295"/>
      <c r="K1372" s="295"/>
      <c r="L1372" s="47"/>
      <c r="M1372" s="47"/>
      <c r="N1372" s="47"/>
      <c r="O1372" s="47"/>
    </row>
    <row r="1373" spans="1:15">
      <c r="A1373" s="124"/>
      <c r="B1373" s="293" t="s">
        <v>1110</v>
      </c>
      <c r="C1373" s="293"/>
      <c r="D1373" s="295" t="s">
        <v>1111</v>
      </c>
      <c r="E1373" s="295"/>
      <c r="F1373" s="295"/>
      <c r="G1373" s="295"/>
      <c r="H1373" s="295"/>
      <c r="I1373" s="295"/>
      <c r="J1373" s="295"/>
      <c r="K1373" s="295"/>
      <c r="L1373" s="47"/>
      <c r="M1373" s="47"/>
      <c r="N1373" s="47"/>
      <c r="O1373" s="47"/>
    </row>
    <row r="1374" spans="1:15">
      <c r="A1374" s="124"/>
      <c r="B1374" s="124" t="s">
        <v>711</v>
      </c>
      <c r="C1374" s="47"/>
      <c r="D1374" s="291">
        <v>45809</v>
      </c>
      <c r="E1374" s="292"/>
      <c r="F1374" s="292"/>
      <c r="G1374" s="292"/>
      <c r="H1374" s="47"/>
      <c r="I1374" s="47"/>
      <c r="J1374" s="47"/>
      <c r="K1374" s="47"/>
      <c r="L1374" s="47"/>
      <c r="M1374" s="47"/>
      <c r="N1374" s="47"/>
      <c r="O1374" s="47"/>
    </row>
    <row r="1375" spans="1:15">
      <c r="A1375" s="284" t="s">
        <v>949</v>
      </c>
      <c r="B1375" s="284" t="s">
        <v>11</v>
      </c>
      <c r="C1375" s="284" t="s">
        <v>12</v>
      </c>
      <c r="D1375" s="284" t="s">
        <v>13</v>
      </c>
      <c r="E1375" s="276" t="s">
        <v>236</v>
      </c>
      <c r="F1375" s="284" t="s">
        <v>15</v>
      </c>
      <c r="G1375" s="284"/>
      <c r="H1375" s="284" t="s">
        <v>118</v>
      </c>
      <c r="I1375" s="284"/>
      <c r="J1375" s="284" t="s">
        <v>17</v>
      </c>
      <c r="K1375" s="284"/>
      <c r="L1375" s="284" t="s">
        <v>18</v>
      </c>
      <c r="M1375" s="284"/>
      <c r="N1375" s="284" t="s">
        <v>238</v>
      </c>
      <c r="O1375" s="284"/>
    </row>
    <row r="1376" spans="1:15" ht="63.75">
      <c r="A1376" s="284"/>
      <c r="B1376" s="284"/>
      <c r="C1376" s="284"/>
      <c r="D1376" s="284"/>
      <c r="E1376" s="277"/>
      <c r="F1376" s="121" t="s">
        <v>21</v>
      </c>
      <c r="G1376" s="121" t="s">
        <v>23</v>
      </c>
      <c r="H1376" s="121" t="s">
        <v>21</v>
      </c>
      <c r="I1376" s="121" t="s">
        <v>23</v>
      </c>
      <c r="J1376" s="121" t="s">
        <v>21</v>
      </c>
      <c r="K1376" s="121" t="s">
        <v>23</v>
      </c>
      <c r="L1376" s="121" t="s">
        <v>21</v>
      </c>
      <c r="M1376" s="121" t="s">
        <v>23</v>
      </c>
      <c r="N1376" s="121" t="s">
        <v>21</v>
      </c>
      <c r="O1376" s="121" t="s">
        <v>23</v>
      </c>
    </row>
    <row r="1377" spans="1:15">
      <c r="A1377" s="121">
        <v>1</v>
      </c>
      <c r="B1377" s="35"/>
      <c r="C1377" s="14" t="s">
        <v>1607</v>
      </c>
      <c r="D1377" s="130" t="s">
        <v>86</v>
      </c>
      <c r="E1377" s="44">
        <v>300</v>
      </c>
      <c r="F1377" s="44"/>
      <c r="G1377" s="35"/>
      <c r="H1377" s="35"/>
      <c r="I1377" s="35"/>
      <c r="J1377" s="35"/>
      <c r="K1377" s="35"/>
      <c r="L1377" s="35"/>
      <c r="M1377" s="35"/>
      <c r="N1377" s="44">
        <v>1</v>
      </c>
      <c r="O1377" s="35">
        <f>(E1377*N1377)</f>
        <v>300</v>
      </c>
    </row>
    <row r="1378" spans="1:15">
      <c r="A1378" s="121">
        <v>2</v>
      </c>
      <c r="B1378" s="35"/>
      <c r="C1378" s="14" t="s">
        <v>1608</v>
      </c>
      <c r="D1378" s="130" t="s">
        <v>86</v>
      </c>
      <c r="E1378" s="44">
        <v>300</v>
      </c>
      <c r="F1378" s="44"/>
      <c r="G1378" s="35"/>
      <c r="H1378" s="35"/>
      <c r="I1378" s="35"/>
      <c r="J1378" s="35"/>
      <c r="K1378" s="35"/>
      <c r="L1378" s="35"/>
      <c r="M1378" s="35"/>
      <c r="N1378" s="44">
        <v>1</v>
      </c>
      <c r="O1378" s="35">
        <f t="shared" ref="O1378:O1441" si="77">(E1378*N1378)</f>
        <v>300</v>
      </c>
    </row>
    <row r="1379" spans="1:15">
      <c r="A1379" s="121">
        <v>3</v>
      </c>
      <c r="B1379" s="35"/>
      <c r="C1379" s="14" t="s">
        <v>1609</v>
      </c>
      <c r="D1379" s="130" t="s">
        <v>86</v>
      </c>
      <c r="E1379" s="44">
        <v>300</v>
      </c>
      <c r="F1379" s="44"/>
      <c r="G1379" s="35"/>
      <c r="H1379" s="35"/>
      <c r="I1379" s="35"/>
      <c r="J1379" s="35"/>
      <c r="K1379" s="35"/>
      <c r="L1379" s="35"/>
      <c r="M1379" s="35"/>
      <c r="N1379" s="44">
        <v>1</v>
      </c>
      <c r="O1379" s="35">
        <f t="shared" si="77"/>
        <v>300</v>
      </c>
    </row>
    <row r="1380" spans="1:15">
      <c r="A1380" s="121">
        <v>4</v>
      </c>
      <c r="B1380" s="35"/>
      <c r="C1380" s="14" t="s">
        <v>1610</v>
      </c>
      <c r="D1380" s="130" t="s">
        <v>86</v>
      </c>
      <c r="E1380" s="44">
        <v>30</v>
      </c>
      <c r="F1380" s="44"/>
      <c r="G1380" s="35"/>
      <c r="H1380" s="35"/>
      <c r="I1380" s="35"/>
      <c r="J1380" s="35"/>
      <c r="K1380" s="35"/>
      <c r="L1380" s="35"/>
      <c r="M1380" s="35"/>
      <c r="N1380" s="44">
        <v>1</v>
      </c>
      <c r="O1380" s="35">
        <f t="shared" si="77"/>
        <v>30</v>
      </c>
    </row>
    <row r="1381" spans="1:15">
      <c r="A1381" s="121">
        <v>5</v>
      </c>
      <c r="B1381" s="35"/>
      <c r="C1381" s="14" t="s">
        <v>1611</v>
      </c>
      <c r="D1381" s="130" t="s">
        <v>86</v>
      </c>
      <c r="E1381" s="44">
        <v>650</v>
      </c>
      <c r="F1381" s="44"/>
      <c r="G1381" s="35"/>
      <c r="H1381" s="35"/>
      <c r="I1381" s="35"/>
      <c r="J1381" s="35"/>
      <c r="K1381" s="35"/>
      <c r="L1381" s="35"/>
      <c r="M1381" s="35"/>
      <c r="N1381" s="44">
        <v>2</v>
      </c>
      <c r="O1381" s="35">
        <f t="shared" si="77"/>
        <v>1300</v>
      </c>
    </row>
    <row r="1382" spans="1:15">
      <c r="A1382" s="121">
        <v>6</v>
      </c>
      <c r="B1382" s="35"/>
      <c r="C1382" s="14" t="s">
        <v>1612</v>
      </c>
      <c r="D1382" s="130" t="s">
        <v>86</v>
      </c>
      <c r="E1382" s="44">
        <v>250</v>
      </c>
      <c r="F1382" s="44"/>
      <c r="G1382" s="35"/>
      <c r="H1382" s="35"/>
      <c r="I1382" s="35"/>
      <c r="J1382" s="35"/>
      <c r="K1382" s="35"/>
      <c r="L1382" s="35"/>
      <c r="M1382" s="35"/>
      <c r="N1382" s="44">
        <v>1</v>
      </c>
      <c r="O1382" s="35">
        <f t="shared" si="77"/>
        <v>250</v>
      </c>
    </row>
    <row r="1383" spans="1:15">
      <c r="A1383" s="121">
        <v>7</v>
      </c>
      <c r="B1383" s="35"/>
      <c r="C1383" s="14" t="s">
        <v>1613</v>
      </c>
      <c r="D1383" s="130" t="s">
        <v>86</v>
      </c>
      <c r="E1383" s="44">
        <v>600</v>
      </c>
      <c r="F1383" s="44"/>
      <c r="G1383" s="35"/>
      <c r="H1383" s="35"/>
      <c r="I1383" s="35"/>
      <c r="J1383" s="35"/>
      <c r="K1383" s="35"/>
      <c r="L1383" s="35"/>
      <c r="M1383" s="35"/>
      <c r="N1383" s="44">
        <v>1</v>
      </c>
      <c r="O1383" s="35">
        <f t="shared" si="77"/>
        <v>600</v>
      </c>
    </row>
    <row r="1384" spans="1:15">
      <c r="A1384" s="121">
        <v>8</v>
      </c>
      <c r="B1384" s="35"/>
      <c r="C1384" s="14" t="s">
        <v>1614</v>
      </c>
      <c r="D1384" s="130" t="s">
        <v>86</v>
      </c>
      <c r="E1384" s="44">
        <v>5</v>
      </c>
      <c r="F1384" s="44"/>
      <c r="G1384" s="35"/>
      <c r="H1384" s="35"/>
      <c r="I1384" s="35"/>
      <c r="J1384" s="35"/>
      <c r="K1384" s="35"/>
      <c r="L1384" s="35"/>
      <c r="M1384" s="35"/>
      <c r="N1384" s="44">
        <v>7</v>
      </c>
      <c r="O1384" s="35">
        <f t="shared" si="77"/>
        <v>35</v>
      </c>
    </row>
    <row r="1385" spans="1:15">
      <c r="A1385" s="121">
        <v>9</v>
      </c>
      <c r="B1385" s="35"/>
      <c r="C1385" s="14" t="s">
        <v>1615</v>
      </c>
      <c r="D1385" s="130" t="s">
        <v>86</v>
      </c>
      <c r="E1385" s="44">
        <v>13</v>
      </c>
      <c r="F1385" s="44"/>
      <c r="G1385" s="35"/>
      <c r="H1385" s="35"/>
      <c r="I1385" s="35"/>
      <c r="J1385" s="35"/>
      <c r="K1385" s="35"/>
      <c r="L1385" s="35"/>
      <c r="M1385" s="35"/>
      <c r="N1385" s="44">
        <v>16</v>
      </c>
      <c r="O1385" s="35">
        <f t="shared" si="77"/>
        <v>208</v>
      </c>
    </row>
    <row r="1386" spans="1:15">
      <c r="A1386" s="121">
        <v>10</v>
      </c>
      <c r="B1386" s="35"/>
      <c r="C1386" s="14" t="s">
        <v>1616</v>
      </c>
      <c r="D1386" s="130" t="s">
        <v>86</v>
      </c>
      <c r="E1386" s="44">
        <v>2.5</v>
      </c>
      <c r="F1386" s="44"/>
      <c r="G1386" s="35"/>
      <c r="H1386" s="35"/>
      <c r="I1386" s="35"/>
      <c r="J1386" s="35"/>
      <c r="K1386" s="35"/>
      <c r="L1386" s="35"/>
      <c r="M1386" s="35"/>
      <c r="N1386" s="44">
        <v>20</v>
      </c>
      <c r="O1386" s="35">
        <f t="shared" si="77"/>
        <v>50</v>
      </c>
    </row>
    <row r="1387" spans="1:15" ht="25.5">
      <c r="A1387" s="121">
        <v>11</v>
      </c>
      <c r="B1387" s="35"/>
      <c r="C1387" s="14" t="s">
        <v>1617</v>
      </c>
      <c r="D1387" s="130" t="s">
        <v>1618</v>
      </c>
      <c r="E1387" s="44">
        <v>65</v>
      </c>
      <c r="F1387" s="44"/>
      <c r="G1387" s="35"/>
      <c r="H1387" s="35"/>
      <c r="I1387" s="35"/>
      <c r="J1387" s="35"/>
      <c r="K1387" s="35"/>
      <c r="L1387" s="35"/>
      <c r="M1387" s="35"/>
      <c r="N1387" s="44">
        <v>44</v>
      </c>
      <c r="O1387" s="35">
        <f t="shared" si="77"/>
        <v>2860</v>
      </c>
    </row>
    <row r="1388" spans="1:15">
      <c r="A1388" s="121">
        <v>12</v>
      </c>
      <c r="B1388" s="35"/>
      <c r="C1388" s="14" t="s">
        <v>1619</v>
      </c>
      <c r="D1388" s="130" t="s">
        <v>86</v>
      </c>
      <c r="E1388" s="44">
        <v>600</v>
      </c>
      <c r="F1388" s="44"/>
      <c r="G1388" s="35"/>
      <c r="H1388" s="35"/>
      <c r="I1388" s="35"/>
      <c r="J1388" s="35"/>
      <c r="K1388" s="35"/>
      <c r="L1388" s="35"/>
      <c r="M1388" s="35"/>
      <c r="N1388" s="44">
        <v>1</v>
      </c>
      <c r="O1388" s="35">
        <f t="shared" si="77"/>
        <v>600</v>
      </c>
    </row>
    <row r="1389" spans="1:15">
      <c r="A1389" s="121">
        <v>13</v>
      </c>
      <c r="B1389" s="35"/>
      <c r="C1389" s="14" t="s">
        <v>1620</v>
      </c>
      <c r="D1389" s="130" t="s">
        <v>86</v>
      </c>
      <c r="E1389" s="44">
        <v>350</v>
      </c>
      <c r="F1389" s="44"/>
      <c r="G1389" s="35"/>
      <c r="H1389" s="35"/>
      <c r="I1389" s="35"/>
      <c r="J1389" s="35"/>
      <c r="K1389" s="35"/>
      <c r="L1389" s="35"/>
      <c r="M1389" s="35"/>
      <c r="N1389" s="44">
        <v>1</v>
      </c>
      <c r="O1389" s="35">
        <f t="shared" si="77"/>
        <v>350</v>
      </c>
    </row>
    <row r="1390" spans="1:15">
      <c r="A1390" s="121">
        <v>14</v>
      </c>
      <c r="B1390" s="35"/>
      <c r="C1390" s="14" t="s">
        <v>1621</v>
      </c>
      <c r="D1390" s="130" t="s">
        <v>86</v>
      </c>
      <c r="E1390" s="44">
        <v>4200</v>
      </c>
      <c r="F1390" s="44"/>
      <c r="G1390" s="35"/>
      <c r="H1390" s="35"/>
      <c r="I1390" s="35"/>
      <c r="J1390" s="35"/>
      <c r="K1390" s="35"/>
      <c r="L1390" s="35"/>
      <c r="M1390" s="35"/>
      <c r="N1390" s="44">
        <v>1</v>
      </c>
      <c r="O1390" s="35">
        <f t="shared" si="77"/>
        <v>4200</v>
      </c>
    </row>
    <row r="1391" spans="1:15">
      <c r="A1391" s="121">
        <v>15</v>
      </c>
      <c r="B1391" s="35"/>
      <c r="C1391" s="14" t="s">
        <v>1622</v>
      </c>
      <c r="D1391" s="130" t="s">
        <v>86</v>
      </c>
      <c r="E1391" s="44">
        <v>4200</v>
      </c>
      <c r="F1391" s="44"/>
      <c r="G1391" s="35"/>
      <c r="H1391" s="35"/>
      <c r="I1391" s="35"/>
      <c r="J1391" s="35"/>
      <c r="K1391" s="35"/>
      <c r="L1391" s="35"/>
      <c r="M1391" s="35"/>
      <c r="N1391" s="44">
        <v>1</v>
      </c>
      <c r="O1391" s="35">
        <f t="shared" si="77"/>
        <v>4200</v>
      </c>
    </row>
    <row r="1392" spans="1:15">
      <c r="A1392" s="121">
        <v>16</v>
      </c>
      <c r="B1392" s="35"/>
      <c r="C1392" s="14" t="s">
        <v>1623</v>
      </c>
      <c r="D1392" s="130" t="s">
        <v>86</v>
      </c>
      <c r="E1392" s="44">
        <v>4200</v>
      </c>
      <c r="F1392" s="44"/>
      <c r="G1392" s="35"/>
      <c r="H1392" s="35"/>
      <c r="I1392" s="35"/>
      <c r="J1392" s="35"/>
      <c r="K1392" s="35"/>
      <c r="L1392" s="35"/>
      <c r="M1392" s="35"/>
      <c r="N1392" s="44">
        <v>1</v>
      </c>
      <c r="O1392" s="35">
        <f t="shared" si="77"/>
        <v>4200</v>
      </c>
    </row>
    <row r="1393" spans="1:15">
      <c r="A1393" s="121">
        <v>17</v>
      </c>
      <c r="B1393" s="35"/>
      <c r="C1393" s="14" t="s">
        <v>1624</v>
      </c>
      <c r="D1393" s="130" t="s">
        <v>86</v>
      </c>
      <c r="E1393" s="44">
        <v>4200</v>
      </c>
      <c r="F1393" s="44"/>
      <c r="G1393" s="35"/>
      <c r="H1393" s="35"/>
      <c r="I1393" s="35"/>
      <c r="J1393" s="35"/>
      <c r="K1393" s="35"/>
      <c r="L1393" s="35"/>
      <c r="M1393" s="35"/>
      <c r="N1393" s="44">
        <v>1</v>
      </c>
      <c r="O1393" s="35">
        <f t="shared" si="77"/>
        <v>4200</v>
      </c>
    </row>
    <row r="1394" spans="1:15">
      <c r="A1394" s="121">
        <v>18</v>
      </c>
      <c r="B1394" s="35"/>
      <c r="C1394" s="14" t="s">
        <v>1625</v>
      </c>
      <c r="D1394" s="130" t="s">
        <v>86</v>
      </c>
      <c r="E1394" s="44">
        <v>4200</v>
      </c>
      <c r="F1394" s="44"/>
      <c r="G1394" s="35"/>
      <c r="H1394" s="35"/>
      <c r="I1394" s="35"/>
      <c r="J1394" s="35"/>
      <c r="K1394" s="35"/>
      <c r="L1394" s="35"/>
      <c r="M1394" s="35"/>
      <c r="N1394" s="44">
        <v>1</v>
      </c>
      <c r="O1394" s="35">
        <f t="shared" si="77"/>
        <v>4200</v>
      </c>
    </row>
    <row r="1395" spans="1:15">
      <c r="A1395" s="121">
        <v>19</v>
      </c>
      <c r="B1395" s="35"/>
      <c r="C1395" s="14" t="s">
        <v>1626</v>
      </c>
      <c r="D1395" s="130" t="s">
        <v>86</v>
      </c>
      <c r="E1395" s="44">
        <v>4200</v>
      </c>
      <c r="F1395" s="44"/>
      <c r="G1395" s="35"/>
      <c r="H1395" s="35"/>
      <c r="I1395" s="35"/>
      <c r="J1395" s="35"/>
      <c r="K1395" s="35"/>
      <c r="L1395" s="35"/>
      <c r="M1395" s="35"/>
      <c r="N1395" s="44">
        <v>1</v>
      </c>
      <c r="O1395" s="35">
        <f t="shared" si="77"/>
        <v>4200</v>
      </c>
    </row>
    <row r="1396" spans="1:15">
      <c r="A1396" s="121">
        <v>20</v>
      </c>
      <c r="B1396" s="35"/>
      <c r="C1396" s="14" t="s">
        <v>1627</v>
      </c>
      <c r="D1396" s="130" t="s">
        <v>86</v>
      </c>
      <c r="E1396" s="44">
        <v>4200</v>
      </c>
      <c r="F1396" s="44"/>
      <c r="G1396" s="35"/>
      <c r="H1396" s="35"/>
      <c r="I1396" s="35"/>
      <c r="J1396" s="35"/>
      <c r="K1396" s="35"/>
      <c r="L1396" s="35"/>
      <c r="M1396" s="35"/>
      <c r="N1396" s="44">
        <v>1</v>
      </c>
      <c r="O1396" s="35">
        <f t="shared" si="77"/>
        <v>4200</v>
      </c>
    </row>
    <row r="1397" spans="1:15">
      <c r="A1397" s="121">
        <v>21</v>
      </c>
      <c r="B1397" s="35"/>
      <c r="C1397" s="14" t="s">
        <v>1628</v>
      </c>
      <c r="D1397" s="130" t="s">
        <v>86</v>
      </c>
      <c r="E1397" s="44">
        <v>4200</v>
      </c>
      <c r="F1397" s="44"/>
      <c r="G1397" s="35"/>
      <c r="H1397" s="35"/>
      <c r="I1397" s="35"/>
      <c r="J1397" s="35"/>
      <c r="K1397" s="35"/>
      <c r="L1397" s="35"/>
      <c r="M1397" s="35"/>
      <c r="N1397" s="44">
        <v>1</v>
      </c>
      <c r="O1397" s="35">
        <f t="shared" si="77"/>
        <v>4200</v>
      </c>
    </row>
    <row r="1398" spans="1:15">
      <c r="A1398" s="121">
        <v>22</v>
      </c>
      <c r="B1398" s="35"/>
      <c r="C1398" s="14" t="s">
        <v>1629</v>
      </c>
      <c r="D1398" s="130" t="s">
        <v>86</v>
      </c>
      <c r="E1398" s="44">
        <v>4200</v>
      </c>
      <c r="F1398" s="44"/>
      <c r="G1398" s="35"/>
      <c r="H1398" s="35"/>
      <c r="I1398" s="35"/>
      <c r="J1398" s="35"/>
      <c r="K1398" s="35"/>
      <c r="L1398" s="35"/>
      <c r="M1398" s="35"/>
      <c r="N1398" s="44">
        <v>1</v>
      </c>
      <c r="O1398" s="35">
        <f t="shared" si="77"/>
        <v>4200</v>
      </c>
    </row>
    <row r="1399" spans="1:15">
      <c r="A1399" s="121">
        <v>23</v>
      </c>
      <c r="B1399" s="35"/>
      <c r="C1399" s="14" t="s">
        <v>1630</v>
      </c>
      <c r="D1399" s="130" t="s">
        <v>86</v>
      </c>
      <c r="E1399" s="44">
        <v>4200</v>
      </c>
      <c r="F1399" s="44"/>
      <c r="G1399" s="35"/>
      <c r="H1399" s="35"/>
      <c r="I1399" s="35"/>
      <c r="J1399" s="35"/>
      <c r="K1399" s="35"/>
      <c r="L1399" s="35"/>
      <c r="M1399" s="35"/>
      <c r="N1399" s="44">
        <v>1</v>
      </c>
      <c r="O1399" s="35">
        <f t="shared" si="77"/>
        <v>4200</v>
      </c>
    </row>
    <row r="1400" spans="1:15">
      <c r="A1400" s="121">
        <v>24</v>
      </c>
      <c r="B1400" s="35"/>
      <c r="C1400" s="14" t="s">
        <v>1631</v>
      </c>
      <c r="D1400" s="130" t="s">
        <v>86</v>
      </c>
      <c r="E1400" s="44">
        <v>4200</v>
      </c>
      <c r="F1400" s="44"/>
      <c r="G1400" s="35"/>
      <c r="H1400" s="35"/>
      <c r="I1400" s="35"/>
      <c r="J1400" s="35"/>
      <c r="K1400" s="35"/>
      <c r="L1400" s="35"/>
      <c r="M1400" s="35"/>
      <c r="N1400" s="44">
        <v>1</v>
      </c>
      <c r="O1400" s="35">
        <f t="shared" si="77"/>
        <v>4200</v>
      </c>
    </row>
    <row r="1401" spans="1:15">
      <c r="A1401" s="121">
        <v>25</v>
      </c>
      <c r="B1401" s="35"/>
      <c r="C1401" s="14" t="s">
        <v>1632</v>
      </c>
      <c r="D1401" s="130" t="s">
        <v>86</v>
      </c>
      <c r="E1401" s="44">
        <v>4200</v>
      </c>
      <c r="F1401" s="44"/>
      <c r="G1401" s="35"/>
      <c r="H1401" s="35"/>
      <c r="I1401" s="35"/>
      <c r="J1401" s="35"/>
      <c r="K1401" s="35"/>
      <c r="L1401" s="35"/>
      <c r="M1401" s="35"/>
      <c r="N1401" s="44">
        <v>1</v>
      </c>
      <c r="O1401" s="35">
        <f t="shared" si="77"/>
        <v>4200</v>
      </c>
    </row>
    <row r="1402" spans="1:15">
      <c r="A1402" s="121">
        <v>26</v>
      </c>
      <c r="B1402" s="35"/>
      <c r="C1402" s="14" t="s">
        <v>1633</v>
      </c>
      <c r="D1402" s="130" t="s">
        <v>86</v>
      </c>
      <c r="E1402" s="44">
        <v>4200</v>
      </c>
      <c r="F1402" s="44"/>
      <c r="G1402" s="35"/>
      <c r="H1402" s="35"/>
      <c r="I1402" s="35"/>
      <c r="J1402" s="35"/>
      <c r="K1402" s="35"/>
      <c r="L1402" s="35"/>
      <c r="M1402" s="35"/>
      <c r="N1402" s="44">
        <v>1</v>
      </c>
      <c r="O1402" s="35">
        <f t="shared" si="77"/>
        <v>4200</v>
      </c>
    </row>
    <row r="1403" spans="1:15">
      <c r="A1403" s="121">
        <v>27</v>
      </c>
      <c r="B1403" s="35"/>
      <c r="C1403" s="14" t="s">
        <v>1634</v>
      </c>
      <c r="D1403" s="130" t="s">
        <v>86</v>
      </c>
      <c r="E1403" s="44">
        <v>4200</v>
      </c>
      <c r="F1403" s="44"/>
      <c r="G1403" s="35"/>
      <c r="H1403" s="35"/>
      <c r="I1403" s="35"/>
      <c r="J1403" s="35"/>
      <c r="K1403" s="35"/>
      <c r="L1403" s="35"/>
      <c r="M1403" s="35"/>
      <c r="N1403" s="44">
        <v>1</v>
      </c>
      <c r="O1403" s="35">
        <f t="shared" si="77"/>
        <v>4200</v>
      </c>
    </row>
    <row r="1404" spans="1:15">
      <c r="A1404" s="121">
        <v>28</v>
      </c>
      <c r="B1404" s="35"/>
      <c r="C1404" s="14" t="s">
        <v>1635</v>
      </c>
      <c r="D1404" s="130" t="s">
        <v>86</v>
      </c>
      <c r="E1404" s="44">
        <v>4200</v>
      </c>
      <c r="F1404" s="44"/>
      <c r="G1404" s="35"/>
      <c r="H1404" s="35"/>
      <c r="I1404" s="35"/>
      <c r="J1404" s="35"/>
      <c r="K1404" s="35"/>
      <c r="L1404" s="35"/>
      <c r="M1404" s="35"/>
      <c r="N1404" s="44">
        <v>1</v>
      </c>
      <c r="O1404" s="35">
        <f t="shared" si="77"/>
        <v>4200</v>
      </c>
    </row>
    <row r="1405" spans="1:15">
      <c r="A1405" s="121">
        <v>29</v>
      </c>
      <c r="B1405" s="35"/>
      <c r="C1405" s="14" t="s">
        <v>1636</v>
      </c>
      <c r="D1405" s="130" t="s">
        <v>86</v>
      </c>
      <c r="E1405" s="44">
        <v>4200</v>
      </c>
      <c r="F1405" s="44"/>
      <c r="G1405" s="35"/>
      <c r="H1405" s="35"/>
      <c r="I1405" s="35"/>
      <c r="J1405" s="35"/>
      <c r="K1405" s="35"/>
      <c r="L1405" s="35"/>
      <c r="M1405" s="35"/>
      <c r="N1405" s="44">
        <v>1</v>
      </c>
      <c r="O1405" s="35">
        <f t="shared" si="77"/>
        <v>4200</v>
      </c>
    </row>
    <row r="1406" spans="1:15">
      <c r="A1406" s="121">
        <v>30</v>
      </c>
      <c r="B1406" s="35"/>
      <c r="C1406" s="14" t="s">
        <v>1637</v>
      </c>
      <c r="D1406" s="130" t="s">
        <v>86</v>
      </c>
      <c r="E1406" s="44">
        <v>3500</v>
      </c>
      <c r="F1406" s="44"/>
      <c r="G1406" s="35"/>
      <c r="H1406" s="35"/>
      <c r="I1406" s="35"/>
      <c r="J1406" s="35"/>
      <c r="K1406" s="35"/>
      <c r="L1406" s="35"/>
      <c r="M1406" s="35"/>
      <c r="N1406" s="44">
        <v>1</v>
      </c>
      <c r="O1406" s="35">
        <f t="shared" si="77"/>
        <v>3500</v>
      </c>
    </row>
    <row r="1407" spans="1:15">
      <c r="A1407" s="121">
        <v>31</v>
      </c>
      <c r="B1407" s="35"/>
      <c r="C1407" s="14" t="s">
        <v>1638</v>
      </c>
      <c r="D1407" s="130" t="s">
        <v>86</v>
      </c>
      <c r="E1407" s="44">
        <v>3650</v>
      </c>
      <c r="F1407" s="44"/>
      <c r="G1407" s="35"/>
      <c r="H1407" s="35"/>
      <c r="I1407" s="35"/>
      <c r="J1407" s="35"/>
      <c r="K1407" s="35"/>
      <c r="L1407" s="35"/>
      <c r="M1407" s="35"/>
      <c r="N1407" s="44">
        <v>1</v>
      </c>
      <c r="O1407" s="35">
        <f t="shared" si="77"/>
        <v>3650</v>
      </c>
    </row>
    <row r="1408" spans="1:15">
      <c r="A1408" s="121">
        <v>32</v>
      </c>
      <c r="B1408" s="35"/>
      <c r="C1408" s="14" t="s">
        <v>1639</v>
      </c>
      <c r="D1408" s="130" t="s">
        <v>86</v>
      </c>
      <c r="E1408" s="44">
        <v>3650</v>
      </c>
      <c r="F1408" s="44"/>
      <c r="G1408" s="35"/>
      <c r="H1408" s="35"/>
      <c r="I1408" s="35"/>
      <c r="J1408" s="35"/>
      <c r="K1408" s="35"/>
      <c r="L1408" s="35"/>
      <c r="M1408" s="35"/>
      <c r="N1408" s="44">
        <v>2</v>
      </c>
      <c r="O1408" s="35">
        <f t="shared" si="77"/>
        <v>7300</v>
      </c>
    </row>
    <row r="1409" spans="1:15">
      <c r="A1409" s="121">
        <v>33</v>
      </c>
      <c r="B1409" s="35"/>
      <c r="C1409" s="14" t="s">
        <v>1640</v>
      </c>
      <c r="D1409" s="130" t="s">
        <v>86</v>
      </c>
      <c r="E1409" s="44">
        <v>3650</v>
      </c>
      <c r="F1409" s="44"/>
      <c r="G1409" s="35"/>
      <c r="H1409" s="35"/>
      <c r="I1409" s="35"/>
      <c r="J1409" s="35"/>
      <c r="K1409" s="35"/>
      <c r="L1409" s="35"/>
      <c r="M1409" s="35"/>
      <c r="N1409" s="44">
        <v>1</v>
      </c>
      <c r="O1409" s="35">
        <f t="shared" si="77"/>
        <v>3650</v>
      </c>
    </row>
    <row r="1410" spans="1:15">
      <c r="A1410" s="121">
        <v>34</v>
      </c>
      <c r="B1410" s="35"/>
      <c r="C1410" s="14" t="s">
        <v>1641</v>
      </c>
      <c r="D1410" s="130" t="s">
        <v>86</v>
      </c>
      <c r="E1410" s="44">
        <v>3650</v>
      </c>
      <c r="F1410" s="44"/>
      <c r="G1410" s="35"/>
      <c r="H1410" s="35"/>
      <c r="I1410" s="35"/>
      <c r="J1410" s="35"/>
      <c r="K1410" s="35"/>
      <c r="L1410" s="35"/>
      <c r="M1410" s="35"/>
      <c r="N1410" s="44">
        <v>1</v>
      </c>
      <c r="O1410" s="35">
        <f t="shared" si="77"/>
        <v>3650</v>
      </c>
    </row>
    <row r="1411" spans="1:15">
      <c r="A1411" s="121">
        <v>35</v>
      </c>
      <c r="B1411" s="35"/>
      <c r="C1411" s="14" t="s">
        <v>1642</v>
      </c>
      <c r="D1411" s="130" t="s">
        <v>86</v>
      </c>
      <c r="E1411" s="44">
        <v>3500</v>
      </c>
      <c r="F1411" s="44"/>
      <c r="G1411" s="35"/>
      <c r="H1411" s="35"/>
      <c r="I1411" s="35"/>
      <c r="J1411" s="35"/>
      <c r="K1411" s="35"/>
      <c r="L1411" s="35"/>
      <c r="M1411" s="35"/>
      <c r="N1411" s="44">
        <v>1</v>
      </c>
      <c r="O1411" s="35">
        <f t="shared" si="77"/>
        <v>3500</v>
      </c>
    </row>
    <row r="1412" spans="1:15">
      <c r="A1412" s="121">
        <v>36</v>
      </c>
      <c r="B1412" s="35"/>
      <c r="C1412" s="14" t="s">
        <v>1643</v>
      </c>
      <c r="D1412" s="130" t="s">
        <v>86</v>
      </c>
      <c r="E1412" s="44">
        <v>6900</v>
      </c>
      <c r="F1412" s="44"/>
      <c r="G1412" s="35"/>
      <c r="H1412" s="35"/>
      <c r="I1412" s="35"/>
      <c r="J1412" s="35"/>
      <c r="K1412" s="35"/>
      <c r="L1412" s="35"/>
      <c r="M1412" s="35"/>
      <c r="N1412" s="44">
        <v>1</v>
      </c>
      <c r="O1412" s="35">
        <f t="shared" si="77"/>
        <v>6900</v>
      </c>
    </row>
    <row r="1413" spans="1:15">
      <c r="A1413" s="121">
        <v>37</v>
      </c>
      <c r="B1413" s="35"/>
      <c r="C1413" s="14" t="s">
        <v>1644</v>
      </c>
      <c r="D1413" s="130" t="s">
        <v>86</v>
      </c>
      <c r="E1413" s="44">
        <v>4200</v>
      </c>
      <c r="F1413" s="44"/>
      <c r="G1413" s="35"/>
      <c r="H1413" s="35"/>
      <c r="I1413" s="35"/>
      <c r="J1413" s="35"/>
      <c r="K1413" s="35"/>
      <c r="L1413" s="35"/>
      <c r="M1413" s="35"/>
      <c r="N1413" s="44">
        <v>1</v>
      </c>
      <c r="O1413" s="35">
        <f t="shared" si="77"/>
        <v>4200</v>
      </c>
    </row>
    <row r="1414" spans="1:15">
      <c r="A1414" s="121">
        <v>38</v>
      </c>
      <c r="B1414" s="35"/>
      <c r="C1414" s="14" t="s">
        <v>1645</v>
      </c>
      <c r="D1414" s="130" t="s">
        <v>86</v>
      </c>
      <c r="E1414" s="44">
        <v>3500</v>
      </c>
      <c r="F1414" s="44"/>
      <c r="G1414" s="35"/>
      <c r="H1414" s="35"/>
      <c r="I1414" s="35"/>
      <c r="J1414" s="35"/>
      <c r="K1414" s="35"/>
      <c r="L1414" s="35"/>
      <c r="M1414" s="35"/>
      <c r="N1414" s="44">
        <v>1</v>
      </c>
      <c r="O1414" s="35">
        <f t="shared" si="77"/>
        <v>3500</v>
      </c>
    </row>
    <row r="1415" spans="1:15">
      <c r="A1415" s="121">
        <v>39</v>
      </c>
      <c r="B1415" s="35"/>
      <c r="C1415" s="14" t="s">
        <v>1646</v>
      </c>
      <c r="D1415" s="130" t="s">
        <v>86</v>
      </c>
      <c r="E1415" s="44">
        <v>125</v>
      </c>
      <c r="F1415" s="44"/>
      <c r="G1415" s="35"/>
      <c r="H1415" s="35"/>
      <c r="I1415" s="35"/>
      <c r="J1415" s="35"/>
      <c r="K1415" s="35"/>
      <c r="L1415" s="35"/>
      <c r="M1415" s="35"/>
      <c r="N1415" s="44">
        <v>2</v>
      </c>
      <c r="O1415" s="35">
        <f t="shared" si="77"/>
        <v>250</v>
      </c>
    </row>
    <row r="1416" spans="1:15">
      <c r="A1416" s="121">
        <v>40</v>
      </c>
      <c r="B1416" s="35"/>
      <c r="C1416" s="14" t="s">
        <v>1647</v>
      </c>
      <c r="D1416" s="130" t="s">
        <v>86</v>
      </c>
      <c r="E1416" s="44">
        <v>8000</v>
      </c>
      <c r="F1416" s="44"/>
      <c r="G1416" s="35"/>
      <c r="H1416" s="35"/>
      <c r="I1416" s="35"/>
      <c r="J1416" s="35"/>
      <c r="K1416" s="35"/>
      <c r="L1416" s="35"/>
      <c r="M1416" s="35"/>
      <c r="N1416" s="44">
        <v>1</v>
      </c>
      <c r="O1416" s="35">
        <f t="shared" si="77"/>
        <v>8000</v>
      </c>
    </row>
    <row r="1417" spans="1:15">
      <c r="A1417" s="121">
        <v>41</v>
      </c>
      <c r="B1417" s="35"/>
      <c r="C1417" s="14" t="s">
        <v>1648</v>
      </c>
      <c r="D1417" s="130" t="s">
        <v>86</v>
      </c>
      <c r="E1417" s="44">
        <v>8000</v>
      </c>
      <c r="F1417" s="44"/>
      <c r="G1417" s="35"/>
      <c r="H1417" s="35"/>
      <c r="I1417" s="35"/>
      <c r="J1417" s="35"/>
      <c r="K1417" s="35"/>
      <c r="L1417" s="35"/>
      <c r="M1417" s="35"/>
      <c r="N1417" s="44">
        <v>1</v>
      </c>
      <c r="O1417" s="35">
        <f t="shared" si="77"/>
        <v>8000</v>
      </c>
    </row>
    <row r="1418" spans="1:15">
      <c r="A1418" s="121">
        <v>42</v>
      </c>
      <c r="B1418" s="35"/>
      <c r="C1418" s="14" t="s">
        <v>1649</v>
      </c>
      <c r="D1418" s="130" t="s">
        <v>86</v>
      </c>
      <c r="E1418" s="44">
        <v>8000</v>
      </c>
      <c r="F1418" s="44"/>
      <c r="G1418" s="35"/>
      <c r="H1418" s="35"/>
      <c r="I1418" s="35"/>
      <c r="J1418" s="35"/>
      <c r="K1418" s="35"/>
      <c r="L1418" s="35"/>
      <c r="M1418" s="35"/>
      <c r="N1418" s="44">
        <v>1</v>
      </c>
      <c r="O1418" s="35">
        <f t="shared" si="77"/>
        <v>8000</v>
      </c>
    </row>
    <row r="1419" spans="1:15">
      <c r="A1419" s="121">
        <v>43</v>
      </c>
      <c r="B1419" s="35"/>
      <c r="C1419" s="14" t="s">
        <v>1650</v>
      </c>
      <c r="D1419" s="130" t="s">
        <v>86</v>
      </c>
      <c r="E1419" s="44">
        <v>8000</v>
      </c>
      <c r="F1419" s="44"/>
      <c r="G1419" s="35"/>
      <c r="H1419" s="35"/>
      <c r="I1419" s="35"/>
      <c r="J1419" s="35"/>
      <c r="K1419" s="35"/>
      <c r="L1419" s="35"/>
      <c r="M1419" s="35"/>
      <c r="N1419" s="44">
        <v>1</v>
      </c>
      <c r="O1419" s="35">
        <f t="shared" si="77"/>
        <v>8000</v>
      </c>
    </row>
    <row r="1420" spans="1:15">
      <c r="A1420" s="121">
        <v>44</v>
      </c>
      <c r="B1420" s="35"/>
      <c r="C1420" s="14" t="s">
        <v>1651</v>
      </c>
      <c r="D1420" s="130" t="s">
        <v>86</v>
      </c>
      <c r="E1420" s="44">
        <v>8000</v>
      </c>
      <c r="F1420" s="44"/>
      <c r="G1420" s="35"/>
      <c r="H1420" s="35"/>
      <c r="I1420" s="35"/>
      <c r="J1420" s="35"/>
      <c r="K1420" s="35"/>
      <c r="L1420" s="35"/>
      <c r="M1420" s="35"/>
      <c r="N1420" s="44">
        <v>1</v>
      </c>
      <c r="O1420" s="35">
        <f t="shared" si="77"/>
        <v>8000</v>
      </c>
    </row>
    <row r="1421" spans="1:15">
      <c r="A1421" s="121">
        <v>45</v>
      </c>
      <c r="B1421" s="35"/>
      <c r="C1421" s="14" t="s">
        <v>1652</v>
      </c>
      <c r="D1421" s="130" t="s">
        <v>86</v>
      </c>
      <c r="E1421" s="44">
        <v>8000</v>
      </c>
      <c r="F1421" s="44"/>
      <c r="G1421" s="35"/>
      <c r="H1421" s="35"/>
      <c r="I1421" s="35"/>
      <c r="J1421" s="35"/>
      <c r="K1421" s="35"/>
      <c r="L1421" s="35"/>
      <c r="M1421" s="35"/>
      <c r="N1421" s="44">
        <v>1</v>
      </c>
      <c r="O1421" s="35">
        <f t="shared" si="77"/>
        <v>8000</v>
      </c>
    </row>
    <row r="1422" spans="1:15">
      <c r="A1422" s="121">
        <v>46</v>
      </c>
      <c r="B1422" s="35"/>
      <c r="C1422" s="14" t="s">
        <v>1653</v>
      </c>
      <c r="D1422" s="130" t="s">
        <v>86</v>
      </c>
      <c r="E1422" s="44">
        <v>8000</v>
      </c>
      <c r="F1422" s="44"/>
      <c r="G1422" s="35"/>
      <c r="H1422" s="35"/>
      <c r="I1422" s="35"/>
      <c r="J1422" s="35"/>
      <c r="K1422" s="35"/>
      <c r="L1422" s="35"/>
      <c r="M1422" s="35"/>
      <c r="N1422" s="44">
        <v>1</v>
      </c>
      <c r="O1422" s="35">
        <f t="shared" si="77"/>
        <v>8000</v>
      </c>
    </row>
    <row r="1423" spans="1:15">
      <c r="A1423" s="121">
        <v>47</v>
      </c>
      <c r="B1423" s="35"/>
      <c r="C1423" s="14" t="s">
        <v>1654</v>
      </c>
      <c r="D1423" s="130" t="s">
        <v>86</v>
      </c>
      <c r="E1423" s="44">
        <v>24000</v>
      </c>
      <c r="F1423" s="44"/>
      <c r="G1423" s="35"/>
      <c r="H1423" s="35"/>
      <c r="I1423" s="35"/>
      <c r="J1423" s="35"/>
      <c r="K1423" s="35"/>
      <c r="L1423" s="35"/>
      <c r="M1423" s="35"/>
      <c r="N1423" s="44">
        <v>1</v>
      </c>
      <c r="O1423" s="35">
        <f t="shared" si="77"/>
        <v>24000</v>
      </c>
    </row>
    <row r="1424" spans="1:15">
      <c r="A1424" s="121">
        <v>48</v>
      </c>
      <c r="B1424" s="35"/>
      <c r="C1424" s="14" t="s">
        <v>1655</v>
      </c>
      <c r="D1424" s="130" t="s">
        <v>86</v>
      </c>
      <c r="E1424" s="44">
        <v>6900</v>
      </c>
      <c r="F1424" s="44"/>
      <c r="G1424" s="35"/>
      <c r="H1424" s="35"/>
      <c r="I1424" s="35"/>
      <c r="J1424" s="35"/>
      <c r="K1424" s="35"/>
      <c r="L1424" s="35"/>
      <c r="M1424" s="35"/>
      <c r="N1424" s="44">
        <v>1</v>
      </c>
      <c r="O1424" s="35">
        <f t="shared" si="77"/>
        <v>6900</v>
      </c>
    </row>
    <row r="1425" spans="1:15">
      <c r="A1425" s="121">
        <v>49</v>
      </c>
      <c r="B1425" s="35"/>
      <c r="C1425" s="14" t="s">
        <v>1656</v>
      </c>
      <c r="D1425" s="130" t="s">
        <v>86</v>
      </c>
      <c r="E1425" s="44">
        <v>6900</v>
      </c>
      <c r="F1425" s="44"/>
      <c r="G1425" s="35"/>
      <c r="H1425" s="35"/>
      <c r="I1425" s="35"/>
      <c r="J1425" s="35"/>
      <c r="K1425" s="35"/>
      <c r="L1425" s="35"/>
      <c r="M1425" s="35"/>
      <c r="N1425" s="44">
        <v>1</v>
      </c>
      <c r="O1425" s="35">
        <f t="shared" si="77"/>
        <v>6900</v>
      </c>
    </row>
    <row r="1426" spans="1:15">
      <c r="A1426" s="121">
        <v>50</v>
      </c>
      <c r="B1426" s="35"/>
      <c r="C1426" s="14" t="s">
        <v>1657</v>
      </c>
      <c r="D1426" s="130" t="s">
        <v>86</v>
      </c>
      <c r="E1426" s="44">
        <v>6900</v>
      </c>
      <c r="F1426" s="44"/>
      <c r="G1426" s="35"/>
      <c r="H1426" s="35"/>
      <c r="I1426" s="35"/>
      <c r="J1426" s="35"/>
      <c r="K1426" s="35"/>
      <c r="L1426" s="35"/>
      <c r="M1426" s="35"/>
      <c r="N1426" s="44">
        <v>1</v>
      </c>
      <c r="O1426" s="35">
        <f t="shared" si="77"/>
        <v>6900</v>
      </c>
    </row>
    <row r="1427" spans="1:15">
      <c r="A1427" s="121">
        <v>51</v>
      </c>
      <c r="B1427" s="35"/>
      <c r="C1427" s="14" t="s">
        <v>1658</v>
      </c>
      <c r="D1427" s="130" t="s">
        <v>86</v>
      </c>
      <c r="E1427" s="44">
        <v>9500</v>
      </c>
      <c r="F1427" s="44"/>
      <c r="G1427" s="35"/>
      <c r="H1427" s="35"/>
      <c r="I1427" s="35"/>
      <c r="J1427" s="35"/>
      <c r="K1427" s="35"/>
      <c r="L1427" s="35"/>
      <c r="M1427" s="35"/>
      <c r="N1427" s="44">
        <v>1</v>
      </c>
      <c r="O1427" s="35">
        <f t="shared" si="77"/>
        <v>9500</v>
      </c>
    </row>
    <row r="1428" spans="1:15">
      <c r="A1428" s="121">
        <v>52</v>
      </c>
      <c r="B1428" s="35"/>
      <c r="C1428" s="14" t="s">
        <v>1659</v>
      </c>
      <c r="D1428" s="130" t="s">
        <v>86</v>
      </c>
      <c r="E1428" s="44">
        <v>9500</v>
      </c>
      <c r="F1428" s="44"/>
      <c r="G1428" s="35"/>
      <c r="H1428" s="35"/>
      <c r="I1428" s="35"/>
      <c r="J1428" s="35"/>
      <c r="K1428" s="35"/>
      <c r="L1428" s="35"/>
      <c r="M1428" s="35"/>
      <c r="N1428" s="44">
        <v>1</v>
      </c>
      <c r="O1428" s="35">
        <f t="shared" si="77"/>
        <v>9500</v>
      </c>
    </row>
    <row r="1429" spans="1:15">
      <c r="A1429" s="121">
        <v>53</v>
      </c>
      <c r="B1429" s="35"/>
      <c r="C1429" s="14" t="s">
        <v>1660</v>
      </c>
      <c r="D1429" s="130" t="s">
        <v>86</v>
      </c>
      <c r="E1429" s="44">
        <v>20</v>
      </c>
      <c r="F1429" s="44"/>
      <c r="G1429" s="35"/>
      <c r="H1429" s="35"/>
      <c r="I1429" s="35"/>
      <c r="J1429" s="35"/>
      <c r="K1429" s="35"/>
      <c r="L1429" s="35"/>
      <c r="M1429" s="35"/>
      <c r="N1429" s="44">
        <v>2</v>
      </c>
      <c r="O1429" s="35">
        <f t="shared" si="77"/>
        <v>40</v>
      </c>
    </row>
    <row r="1430" spans="1:15" ht="38.25">
      <c r="A1430" s="121">
        <v>54</v>
      </c>
      <c r="B1430" s="35"/>
      <c r="C1430" s="14" t="s">
        <v>1661</v>
      </c>
      <c r="D1430" s="130" t="s">
        <v>86</v>
      </c>
      <c r="E1430" s="44">
        <v>36600</v>
      </c>
      <c r="F1430" s="44"/>
      <c r="G1430" s="35"/>
      <c r="H1430" s="35"/>
      <c r="I1430" s="35"/>
      <c r="J1430" s="35"/>
      <c r="K1430" s="35"/>
      <c r="L1430" s="35"/>
      <c r="M1430" s="35"/>
      <c r="N1430" s="44">
        <v>1</v>
      </c>
      <c r="O1430" s="35">
        <f t="shared" si="77"/>
        <v>36600</v>
      </c>
    </row>
    <row r="1431" spans="1:15" ht="25.5">
      <c r="A1431" s="121">
        <v>55</v>
      </c>
      <c r="B1431" s="35"/>
      <c r="C1431" s="14" t="s">
        <v>1662</v>
      </c>
      <c r="D1431" s="130" t="s">
        <v>86</v>
      </c>
      <c r="E1431" s="44">
        <v>500</v>
      </c>
      <c r="F1431" s="44"/>
      <c r="G1431" s="35"/>
      <c r="H1431" s="35"/>
      <c r="I1431" s="35"/>
      <c r="J1431" s="35"/>
      <c r="K1431" s="35"/>
      <c r="L1431" s="35"/>
      <c r="M1431" s="35"/>
      <c r="N1431" s="44">
        <v>1</v>
      </c>
      <c r="O1431" s="35">
        <f t="shared" si="77"/>
        <v>500</v>
      </c>
    </row>
    <row r="1432" spans="1:15" ht="25.5">
      <c r="A1432" s="121">
        <v>56</v>
      </c>
      <c r="B1432" s="35"/>
      <c r="C1432" s="14" t="s">
        <v>1663</v>
      </c>
      <c r="D1432" s="130" t="s">
        <v>86</v>
      </c>
      <c r="E1432" s="44">
        <v>50</v>
      </c>
      <c r="F1432" s="44"/>
      <c r="G1432" s="35"/>
      <c r="H1432" s="35"/>
      <c r="I1432" s="35"/>
      <c r="J1432" s="35"/>
      <c r="K1432" s="35"/>
      <c r="L1432" s="35"/>
      <c r="M1432" s="35"/>
      <c r="N1432" s="44">
        <v>2</v>
      </c>
      <c r="O1432" s="35">
        <f t="shared" si="77"/>
        <v>100</v>
      </c>
    </row>
    <row r="1433" spans="1:15" ht="25.5">
      <c r="A1433" s="121">
        <v>57</v>
      </c>
      <c r="B1433" s="35"/>
      <c r="C1433" s="14" t="s">
        <v>1664</v>
      </c>
      <c r="D1433" s="130" t="s">
        <v>86</v>
      </c>
      <c r="E1433" s="44" t="s">
        <v>1665</v>
      </c>
      <c r="F1433" s="44"/>
      <c r="G1433" s="35"/>
      <c r="H1433" s="35"/>
      <c r="I1433" s="35"/>
      <c r="J1433" s="35"/>
      <c r="K1433" s="35"/>
      <c r="L1433" s="35"/>
      <c r="M1433" s="35"/>
      <c r="N1433" s="44">
        <v>1</v>
      </c>
      <c r="O1433" s="35">
        <v>0</v>
      </c>
    </row>
    <row r="1434" spans="1:15" ht="25.5">
      <c r="A1434" s="121">
        <v>58</v>
      </c>
      <c r="B1434" s="35"/>
      <c r="C1434" s="14" t="s">
        <v>1666</v>
      </c>
      <c r="D1434" s="130" t="s">
        <v>86</v>
      </c>
      <c r="E1434" s="44">
        <v>200</v>
      </c>
      <c r="F1434" s="44"/>
      <c r="G1434" s="35"/>
      <c r="H1434" s="35"/>
      <c r="I1434" s="35"/>
      <c r="J1434" s="35"/>
      <c r="K1434" s="35"/>
      <c r="L1434" s="35"/>
      <c r="M1434" s="35"/>
      <c r="N1434" s="44">
        <v>1</v>
      </c>
      <c r="O1434" s="35">
        <f t="shared" si="77"/>
        <v>200</v>
      </c>
    </row>
    <row r="1435" spans="1:15" ht="25.5">
      <c r="A1435" s="121">
        <v>59</v>
      </c>
      <c r="B1435" s="35"/>
      <c r="C1435" s="14" t="s">
        <v>1667</v>
      </c>
      <c r="D1435" s="130" t="s">
        <v>86</v>
      </c>
      <c r="E1435" s="44">
        <v>200</v>
      </c>
      <c r="F1435" s="44"/>
      <c r="G1435" s="35"/>
      <c r="H1435" s="35"/>
      <c r="I1435" s="35"/>
      <c r="J1435" s="35"/>
      <c r="K1435" s="35"/>
      <c r="L1435" s="35"/>
      <c r="M1435" s="35"/>
      <c r="N1435" s="44">
        <v>1</v>
      </c>
      <c r="O1435" s="35">
        <f t="shared" si="77"/>
        <v>200</v>
      </c>
    </row>
    <row r="1436" spans="1:15" ht="25.5">
      <c r="A1436" s="121">
        <v>60</v>
      </c>
      <c r="B1436" s="35"/>
      <c r="C1436" s="14" t="s">
        <v>1668</v>
      </c>
      <c r="D1436" s="130" t="s">
        <v>86</v>
      </c>
      <c r="E1436" s="44">
        <v>200</v>
      </c>
      <c r="F1436" s="44"/>
      <c r="G1436" s="35"/>
      <c r="H1436" s="35"/>
      <c r="I1436" s="35"/>
      <c r="J1436" s="35"/>
      <c r="K1436" s="35"/>
      <c r="L1436" s="35"/>
      <c r="M1436" s="35"/>
      <c r="N1436" s="44">
        <v>1</v>
      </c>
      <c r="O1436" s="35">
        <f t="shared" si="77"/>
        <v>200</v>
      </c>
    </row>
    <row r="1437" spans="1:15" ht="25.5">
      <c r="A1437" s="121">
        <v>61</v>
      </c>
      <c r="B1437" s="35"/>
      <c r="C1437" s="14" t="s">
        <v>1669</v>
      </c>
      <c r="D1437" s="130" t="s">
        <v>86</v>
      </c>
      <c r="E1437" s="44">
        <v>200</v>
      </c>
      <c r="F1437" s="44"/>
      <c r="G1437" s="35"/>
      <c r="H1437" s="35"/>
      <c r="I1437" s="35"/>
      <c r="J1437" s="35"/>
      <c r="K1437" s="35"/>
      <c r="L1437" s="35"/>
      <c r="M1437" s="35"/>
      <c r="N1437" s="44">
        <v>1</v>
      </c>
      <c r="O1437" s="35">
        <f t="shared" si="77"/>
        <v>200</v>
      </c>
    </row>
    <row r="1438" spans="1:15" ht="25.5">
      <c r="A1438" s="121">
        <v>62</v>
      </c>
      <c r="B1438" s="35"/>
      <c r="C1438" s="14" t="s">
        <v>1670</v>
      </c>
      <c r="D1438" s="130" t="s">
        <v>86</v>
      </c>
      <c r="E1438" s="44">
        <v>1000</v>
      </c>
      <c r="F1438" s="44"/>
      <c r="G1438" s="35"/>
      <c r="H1438" s="35"/>
      <c r="I1438" s="35"/>
      <c r="J1438" s="35"/>
      <c r="K1438" s="35"/>
      <c r="L1438" s="35"/>
      <c r="M1438" s="35"/>
      <c r="N1438" s="44">
        <v>1</v>
      </c>
      <c r="O1438" s="35">
        <f t="shared" si="77"/>
        <v>1000</v>
      </c>
    </row>
    <row r="1439" spans="1:15" ht="38.25">
      <c r="A1439" s="121">
        <v>63</v>
      </c>
      <c r="B1439" s="35"/>
      <c r="C1439" s="14" t="s">
        <v>1671</v>
      </c>
      <c r="D1439" s="130" t="s">
        <v>86</v>
      </c>
      <c r="E1439" s="44">
        <v>1000</v>
      </c>
      <c r="F1439" s="44"/>
      <c r="G1439" s="35"/>
      <c r="H1439" s="35"/>
      <c r="I1439" s="35"/>
      <c r="J1439" s="35"/>
      <c r="K1439" s="35"/>
      <c r="L1439" s="35"/>
      <c r="M1439" s="35"/>
      <c r="N1439" s="44">
        <v>3</v>
      </c>
      <c r="O1439" s="35">
        <f t="shared" si="77"/>
        <v>3000</v>
      </c>
    </row>
    <row r="1440" spans="1:15" ht="25.5">
      <c r="A1440" s="121">
        <v>64</v>
      </c>
      <c r="B1440" s="35"/>
      <c r="C1440" s="14" t="s">
        <v>1672</v>
      </c>
      <c r="D1440" s="130" t="s">
        <v>86</v>
      </c>
      <c r="E1440" s="44">
        <v>500</v>
      </c>
      <c r="F1440" s="44"/>
      <c r="G1440" s="35"/>
      <c r="H1440" s="35"/>
      <c r="I1440" s="35"/>
      <c r="J1440" s="35"/>
      <c r="K1440" s="35"/>
      <c r="L1440" s="35"/>
      <c r="M1440" s="35"/>
      <c r="N1440" s="44">
        <v>1</v>
      </c>
      <c r="O1440" s="35">
        <f t="shared" si="77"/>
        <v>500</v>
      </c>
    </row>
    <row r="1441" spans="1:21">
      <c r="A1441" s="121">
        <v>65</v>
      </c>
      <c r="B1441" s="35"/>
      <c r="C1441" s="14" t="s">
        <v>1673</v>
      </c>
      <c r="D1441" s="130" t="s">
        <v>86</v>
      </c>
      <c r="E1441" s="44">
        <v>13000</v>
      </c>
      <c r="F1441" s="44"/>
      <c r="G1441" s="35"/>
      <c r="H1441" s="35"/>
      <c r="I1441" s="35"/>
      <c r="J1441" s="35"/>
      <c r="K1441" s="35"/>
      <c r="L1441" s="35"/>
      <c r="M1441" s="35"/>
      <c r="N1441" s="44">
        <v>1</v>
      </c>
      <c r="O1441" s="35">
        <f t="shared" si="77"/>
        <v>13000</v>
      </c>
    </row>
    <row r="1442" spans="1:21" ht="25.5">
      <c r="A1442" s="121">
        <v>66</v>
      </c>
      <c r="B1442" s="35"/>
      <c r="C1442" s="14" t="s">
        <v>1674</v>
      </c>
      <c r="D1442" s="130" t="s">
        <v>86</v>
      </c>
      <c r="E1442" s="44" t="s">
        <v>1665</v>
      </c>
      <c r="F1442" s="44"/>
      <c r="G1442" s="35"/>
      <c r="H1442" s="35"/>
      <c r="I1442" s="35"/>
      <c r="J1442" s="35"/>
      <c r="K1442" s="35"/>
      <c r="L1442" s="35"/>
      <c r="M1442" s="35"/>
      <c r="N1442" s="44">
        <v>1</v>
      </c>
      <c r="O1442" s="35">
        <v>0</v>
      </c>
    </row>
    <row r="1443" spans="1:21">
      <c r="A1443" s="121">
        <v>67</v>
      </c>
      <c r="B1443" s="35"/>
      <c r="C1443" s="14" t="s">
        <v>1675</v>
      </c>
      <c r="D1443" s="130" t="s">
        <v>86</v>
      </c>
      <c r="E1443" s="44">
        <v>10000</v>
      </c>
      <c r="F1443" s="44"/>
      <c r="G1443" s="35"/>
      <c r="H1443" s="35"/>
      <c r="I1443" s="35"/>
      <c r="J1443" s="35"/>
      <c r="K1443" s="35"/>
      <c r="L1443" s="35"/>
      <c r="M1443" s="35"/>
      <c r="N1443" s="44">
        <v>1</v>
      </c>
      <c r="O1443" s="35">
        <f>(E1443*N1443)</f>
        <v>10000</v>
      </c>
    </row>
    <row r="1444" spans="1:21" ht="25.5">
      <c r="A1444" s="121">
        <v>68</v>
      </c>
      <c r="B1444" s="35"/>
      <c r="C1444" s="14" t="s">
        <v>1676</v>
      </c>
      <c r="D1444" s="130" t="s">
        <v>86</v>
      </c>
      <c r="E1444" s="44">
        <v>5000</v>
      </c>
      <c r="F1444" s="44"/>
      <c r="G1444" s="35"/>
      <c r="H1444" s="35"/>
      <c r="I1444" s="35"/>
      <c r="J1444" s="35"/>
      <c r="K1444" s="35"/>
      <c r="L1444" s="35"/>
      <c r="M1444" s="35"/>
      <c r="N1444" s="44">
        <v>1</v>
      </c>
      <c r="O1444" s="35">
        <f>(E1444*N1444)</f>
        <v>5000</v>
      </c>
    </row>
    <row r="1445" spans="1:21" ht="25.5">
      <c r="A1445" s="121">
        <v>69</v>
      </c>
      <c r="B1445" s="35"/>
      <c r="C1445" s="14" t="s">
        <v>1677</v>
      </c>
      <c r="D1445" s="130" t="s">
        <v>86</v>
      </c>
      <c r="E1445" s="44">
        <v>400</v>
      </c>
      <c r="F1445" s="44"/>
      <c r="G1445" s="35"/>
      <c r="H1445" s="35"/>
      <c r="I1445" s="35"/>
      <c r="J1445" s="35"/>
      <c r="K1445" s="35"/>
      <c r="L1445" s="35"/>
      <c r="M1445" s="35"/>
      <c r="N1445" s="44">
        <v>4</v>
      </c>
      <c r="O1445" s="35">
        <f>(E1445*N1445)</f>
        <v>1600</v>
      </c>
    </row>
    <row r="1446" spans="1:21" ht="25.5">
      <c r="A1446" s="121">
        <v>70</v>
      </c>
      <c r="B1446" s="35"/>
      <c r="C1446" s="14" t="s">
        <v>1678</v>
      </c>
      <c r="D1446" s="130" t="s">
        <v>86</v>
      </c>
      <c r="E1446" s="44">
        <v>500</v>
      </c>
      <c r="F1446" s="44"/>
      <c r="G1446" s="35"/>
      <c r="H1446" s="35"/>
      <c r="I1446" s="35"/>
      <c r="J1446" s="35"/>
      <c r="K1446" s="35"/>
      <c r="L1446" s="35"/>
      <c r="M1446" s="35"/>
      <c r="N1446" s="44">
        <v>1</v>
      </c>
      <c r="O1446" s="35">
        <f>(E1446*N1446)</f>
        <v>500</v>
      </c>
    </row>
    <row r="1447" spans="1:21">
      <c r="A1447" s="121">
        <v>71</v>
      </c>
      <c r="B1447" s="35"/>
      <c r="C1447" s="45" t="s">
        <v>1679</v>
      </c>
      <c r="D1447" s="130" t="s">
        <v>86</v>
      </c>
      <c r="E1447" s="46">
        <v>91382.7</v>
      </c>
      <c r="F1447" s="130">
        <v>2</v>
      </c>
      <c r="G1447" s="121">
        <f>(E1447*F1447)</f>
        <v>182765.4</v>
      </c>
      <c r="H1447" s="35"/>
      <c r="I1447" s="35"/>
      <c r="J1447" s="35"/>
      <c r="K1447" s="35"/>
      <c r="L1447" s="35"/>
      <c r="M1447" s="35"/>
      <c r="N1447" s="121"/>
      <c r="O1447" s="35"/>
    </row>
    <row r="1448" spans="1:21">
      <c r="A1448" s="121">
        <v>72</v>
      </c>
      <c r="B1448" s="35"/>
      <c r="C1448" s="45" t="s">
        <v>1680</v>
      </c>
      <c r="D1448" s="130" t="s">
        <v>86</v>
      </c>
      <c r="E1448" s="46">
        <v>7451.67</v>
      </c>
      <c r="F1448" s="130">
        <v>2</v>
      </c>
      <c r="G1448" s="121">
        <f>(E1448*F1448)</f>
        <v>14903.34</v>
      </c>
      <c r="H1448" s="35"/>
      <c r="I1448" s="35"/>
      <c r="J1448" s="35"/>
      <c r="K1448" s="35"/>
      <c r="L1448" s="35"/>
      <c r="M1448" s="35"/>
      <c r="N1448" s="121"/>
      <c r="O1448" s="35"/>
    </row>
    <row r="1449" spans="1:21">
      <c r="A1449" s="121">
        <v>73</v>
      </c>
      <c r="B1449" s="35"/>
      <c r="C1449" s="45" t="s">
        <v>1681</v>
      </c>
      <c r="D1449" s="130" t="s">
        <v>86</v>
      </c>
      <c r="E1449" s="46">
        <v>123879</v>
      </c>
      <c r="F1449" s="130">
        <v>2</v>
      </c>
      <c r="G1449" s="29">
        <f>(E1449*F1449)</f>
        <v>247758</v>
      </c>
      <c r="H1449" s="35"/>
      <c r="I1449" s="35"/>
      <c r="J1449" s="35"/>
      <c r="K1449" s="35"/>
      <c r="L1449" s="35"/>
      <c r="M1449" s="35"/>
      <c r="N1449" s="121"/>
      <c r="O1449" s="35"/>
    </row>
    <row r="1450" spans="1:21">
      <c r="A1450" s="121">
        <v>74</v>
      </c>
      <c r="B1450" s="35"/>
      <c r="C1450" s="45" t="s">
        <v>1682</v>
      </c>
      <c r="D1450" s="130" t="s">
        <v>86</v>
      </c>
      <c r="E1450" s="46">
        <v>39900</v>
      </c>
      <c r="F1450" s="130">
        <v>1</v>
      </c>
      <c r="G1450" s="29">
        <f>(E1450*F1450)</f>
        <v>39900</v>
      </c>
      <c r="H1450" s="35"/>
      <c r="I1450" s="35"/>
      <c r="J1450" s="35"/>
      <c r="K1450" s="35"/>
      <c r="L1450" s="35"/>
      <c r="M1450" s="35"/>
      <c r="N1450" s="121"/>
      <c r="O1450" s="35"/>
    </row>
    <row r="1451" spans="1:21">
      <c r="A1451" s="285" t="s">
        <v>1604</v>
      </c>
      <c r="B1451" s="287"/>
      <c r="C1451" s="287"/>
      <c r="D1451" s="286"/>
      <c r="E1451" s="121"/>
      <c r="F1451" s="121"/>
      <c r="G1451" s="29">
        <f>SUM(G1377:G1450)</f>
        <v>485326.74</v>
      </c>
      <c r="H1451" s="121"/>
      <c r="I1451" s="121"/>
      <c r="J1451" s="121"/>
      <c r="K1451" s="121"/>
      <c r="L1451" s="121"/>
      <c r="M1451" s="121"/>
      <c r="N1451" s="121"/>
      <c r="O1451" s="29">
        <f>SUM(O1377:O1446)</f>
        <v>306823</v>
      </c>
    </row>
    <row r="1452" spans="1:21">
      <c r="A1452" s="285" t="s">
        <v>1605</v>
      </c>
      <c r="B1452" s="287"/>
      <c r="C1452" s="287"/>
      <c r="D1452" s="286"/>
      <c r="E1452" s="121"/>
      <c r="F1452" s="121"/>
      <c r="G1452" s="288">
        <f>(G1451+I1451+K1451+M1451+O1451)</f>
        <v>792149.74</v>
      </c>
      <c r="H1452" s="289"/>
      <c r="I1452" s="289"/>
      <c r="J1452" s="289"/>
      <c r="K1452" s="289"/>
      <c r="L1452" s="289"/>
      <c r="M1452" s="289"/>
      <c r="N1452" s="289"/>
      <c r="O1452" s="290"/>
    </row>
    <row r="1453" spans="1:21">
      <c r="A1453" s="28"/>
      <c r="B1453" s="28"/>
      <c r="C1453" s="28"/>
      <c r="D1453" s="28"/>
      <c r="E1453" s="28"/>
      <c r="F1453" s="28"/>
      <c r="G1453" s="30"/>
      <c r="H1453" s="30"/>
      <c r="I1453" s="30"/>
      <c r="J1453" s="30"/>
      <c r="K1453" s="30"/>
      <c r="L1453" s="30"/>
      <c r="M1453" s="30"/>
      <c r="N1453" s="30"/>
      <c r="O1453" s="30"/>
    </row>
    <row r="1454" spans="1:21">
      <c r="A1454" s="300"/>
      <c r="B1454" s="300"/>
      <c r="C1454" s="300"/>
      <c r="D1454" s="300"/>
      <c r="E1454" s="300"/>
      <c r="F1454" s="300"/>
      <c r="G1454" s="300"/>
      <c r="H1454" s="300"/>
      <c r="I1454" s="300"/>
      <c r="J1454" s="300"/>
      <c r="K1454" s="300"/>
      <c r="L1454" s="300"/>
      <c r="M1454" s="300"/>
      <c r="N1454" s="300"/>
      <c r="O1454" s="300"/>
      <c r="P1454" s="212"/>
      <c r="Q1454" s="212"/>
      <c r="R1454" s="212"/>
      <c r="S1454" s="212"/>
      <c r="T1454" s="212"/>
      <c r="U1454" s="212"/>
    </row>
    <row r="1455" spans="1:21">
      <c r="A1455" s="191"/>
      <c r="B1455" s="299" t="s">
        <v>1683</v>
      </c>
      <c r="C1455" s="299"/>
      <c r="D1455" s="299"/>
      <c r="E1455" s="299"/>
      <c r="F1455" s="299"/>
      <c r="G1455" s="299"/>
      <c r="H1455" s="299"/>
      <c r="I1455" s="299"/>
      <c r="J1455" s="299"/>
      <c r="K1455" s="299"/>
      <c r="L1455" s="299"/>
      <c r="M1455" s="299"/>
      <c r="N1455" s="299"/>
      <c r="O1455" s="299"/>
      <c r="P1455" s="212"/>
      <c r="Q1455" s="212"/>
      <c r="R1455" s="212"/>
      <c r="S1455" s="212"/>
      <c r="T1455" s="212"/>
      <c r="U1455" s="212"/>
    </row>
    <row r="1456" spans="1:21">
      <c r="A1456" s="191"/>
      <c r="B1456" s="299" t="s">
        <v>1684</v>
      </c>
      <c r="C1456" s="299"/>
      <c r="D1456" s="299"/>
      <c r="E1456" s="299"/>
      <c r="F1456" s="299"/>
      <c r="G1456" s="299"/>
      <c r="H1456" s="299"/>
      <c r="I1456" s="299"/>
      <c r="J1456" s="299"/>
      <c r="K1456" s="299"/>
      <c r="L1456" s="299"/>
      <c r="M1456" s="299"/>
      <c r="N1456" s="299"/>
      <c r="O1456" s="299"/>
      <c r="P1456" s="212"/>
      <c r="Q1456" s="212"/>
      <c r="R1456" s="212"/>
      <c r="S1456" s="212"/>
      <c r="T1456" s="212"/>
      <c r="U1456" s="212"/>
    </row>
    <row r="1457" spans="1:21">
      <c r="A1457" s="191"/>
      <c r="B1457" s="299" t="s">
        <v>1685</v>
      </c>
      <c r="C1457" s="299"/>
      <c r="D1457" s="299"/>
      <c r="E1457" s="299"/>
      <c r="F1457" s="299"/>
      <c r="G1457" s="299"/>
      <c r="H1457" s="299"/>
      <c r="I1457" s="299"/>
      <c r="J1457" s="299"/>
      <c r="K1457" s="299"/>
      <c r="L1457" s="299"/>
      <c r="M1457" s="299"/>
      <c r="N1457" s="299"/>
      <c r="O1457" s="299"/>
      <c r="P1457" s="212"/>
      <c r="Q1457" s="212"/>
      <c r="R1457" s="212"/>
      <c r="S1457" s="212"/>
      <c r="T1457" s="212"/>
      <c r="U1457" s="212"/>
    </row>
    <row r="1458" spans="1:21">
      <c r="A1458" s="191"/>
      <c r="B1458" s="299" t="s">
        <v>1686</v>
      </c>
      <c r="C1458" s="299"/>
      <c r="D1458" s="299"/>
      <c r="E1458" s="299"/>
      <c r="F1458" s="299"/>
      <c r="G1458" s="299"/>
      <c r="H1458" s="299"/>
      <c r="I1458" s="299"/>
      <c r="J1458" s="299"/>
      <c r="K1458" s="299"/>
      <c r="L1458" s="299"/>
      <c r="M1458" s="299"/>
      <c r="N1458" s="299"/>
      <c r="O1458" s="299"/>
      <c r="P1458" s="212"/>
      <c r="Q1458" s="212"/>
      <c r="R1458" s="212"/>
      <c r="S1458" s="212"/>
      <c r="T1458" s="212"/>
      <c r="U1458" s="212"/>
    </row>
    <row r="1459" spans="1:21">
      <c r="A1459" s="315" t="s">
        <v>949</v>
      </c>
      <c r="B1459" s="301" t="s">
        <v>273</v>
      </c>
      <c r="C1459" s="301" t="s">
        <v>12</v>
      </c>
      <c r="D1459" s="345" t="s">
        <v>13</v>
      </c>
      <c r="E1459" s="347" t="s">
        <v>1687</v>
      </c>
      <c r="F1459" s="306" t="s">
        <v>15</v>
      </c>
      <c r="G1459" s="307"/>
      <c r="H1459" s="303" t="s">
        <v>118</v>
      </c>
      <c r="I1459" s="303"/>
      <c r="J1459" s="303" t="s">
        <v>17</v>
      </c>
      <c r="K1459" s="303"/>
      <c r="L1459" s="317" t="s">
        <v>18</v>
      </c>
      <c r="M1459" s="317"/>
      <c r="N1459" s="303" t="s">
        <v>238</v>
      </c>
      <c r="O1459" s="303"/>
      <c r="P1459" s="212"/>
      <c r="Q1459" s="212"/>
      <c r="R1459" s="212"/>
      <c r="S1459" s="212"/>
      <c r="T1459" s="212"/>
      <c r="U1459" s="212"/>
    </row>
    <row r="1460" spans="1:21" ht="63.75">
      <c r="A1460" s="316"/>
      <c r="B1460" s="302"/>
      <c r="C1460" s="302"/>
      <c r="D1460" s="346"/>
      <c r="E1460" s="348"/>
      <c r="F1460" s="20" t="s">
        <v>121</v>
      </c>
      <c r="G1460" s="224" t="s">
        <v>23</v>
      </c>
      <c r="H1460" s="20" t="s">
        <v>121</v>
      </c>
      <c r="I1460" s="130" t="s">
        <v>23</v>
      </c>
      <c r="J1460" s="20" t="s">
        <v>121</v>
      </c>
      <c r="K1460" s="130" t="s">
        <v>23</v>
      </c>
      <c r="L1460" s="20" t="s">
        <v>121</v>
      </c>
      <c r="M1460" s="130" t="s">
        <v>1688</v>
      </c>
      <c r="N1460" s="20" t="s">
        <v>121</v>
      </c>
      <c r="O1460" s="130" t="s">
        <v>23</v>
      </c>
      <c r="P1460" s="212"/>
      <c r="Q1460" s="212"/>
      <c r="R1460" s="212"/>
      <c r="S1460" s="212"/>
      <c r="T1460" s="212"/>
      <c r="U1460" s="212"/>
    </row>
    <row r="1461" spans="1:21">
      <c r="A1461" s="225">
        <v>1</v>
      </c>
      <c r="B1461" s="20" t="s">
        <v>84</v>
      </c>
      <c r="C1461" s="2" t="s">
        <v>1689</v>
      </c>
      <c r="D1461" s="52" t="s">
        <v>139</v>
      </c>
      <c r="E1461" s="31">
        <v>900</v>
      </c>
      <c r="F1461" s="52">
        <v>25</v>
      </c>
      <c r="G1461" s="31">
        <f>F1461*E1461</f>
        <v>22500</v>
      </c>
      <c r="H1461" s="2"/>
      <c r="I1461" s="52"/>
      <c r="J1461" s="2"/>
      <c r="K1461" s="2"/>
      <c r="L1461" s="2"/>
      <c r="M1461" s="2"/>
      <c r="N1461" s="20"/>
      <c r="O1461" s="20"/>
      <c r="P1461" s="212"/>
      <c r="Q1461" s="212"/>
      <c r="R1461" s="212"/>
      <c r="S1461" s="212"/>
      <c r="T1461" s="212"/>
      <c r="U1461" s="212"/>
    </row>
    <row r="1462" spans="1:21">
      <c r="A1462" s="225">
        <v>2</v>
      </c>
      <c r="B1462" s="20" t="s">
        <v>1690</v>
      </c>
      <c r="C1462" s="2" t="s">
        <v>1691</v>
      </c>
      <c r="D1462" s="52" t="s">
        <v>769</v>
      </c>
      <c r="E1462" s="31">
        <v>185000</v>
      </c>
      <c r="F1462" s="52">
        <v>1.03</v>
      </c>
      <c r="G1462" s="31">
        <f>F1462*E1462</f>
        <v>190550</v>
      </c>
      <c r="H1462" s="2"/>
      <c r="I1462" s="52"/>
      <c r="J1462" s="2"/>
      <c r="K1462" s="2"/>
      <c r="L1462" s="2"/>
      <c r="M1462" s="2"/>
      <c r="N1462" s="20"/>
      <c r="O1462" s="20"/>
      <c r="P1462" s="212"/>
      <c r="Q1462" s="212"/>
      <c r="R1462" s="212"/>
      <c r="S1462" s="212"/>
      <c r="T1462" s="212"/>
      <c r="U1462" s="212"/>
    </row>
    <row r="1463" spans="1:21">
      <c r="A1463" s="225">
        <v>3</v>
      </c>
      <c r="B1463" s="20" t="s">
        <v>1692</v>
      </c>
      <c r="C1463" s="2" t="s">
        <v>544</v>
      </c>
      <c r="D1463" s="52" t="s">
        <v>139</v>
      </c>
      <c r="E1463" s="31">
        <v>250</v>
      </c>
      <c r="F1463" s="52"/>
      <c r="G1463" s="31"/>
      <c r="H1463" s="2"/>
      <c r="I1463" s="52"/>
      <c r="J1463" s="2"/>
      <c r="K1463" s="2"/>
      <c r="L1463" s="2"/>
      <c r="M1463" s="2"/>
      <c r="N1463" s="20">
        <v>287</v>
      </c>
      <c r="O1463" s="226">
        <f>N1463*E1463</f>
        <v>71750</v>
      </c>
      <c r="P1463" s="212"/>
      <c r="Q1463" s="212"/>
      <c r="R1463" s="212"/>
      <c r="S1463" s="212"/>
      <c r="T1463" s="212"/>
      <c r="U1463" s="212"/>
    </row>
    <row r="1464" spans="1:21">
      <c r="A1464" s="225">
        <v>4</v>
      </c>
      <c r="B1464" s="48"/>
      <c r="C1464" s="2" t="s">
        <v>1693</v>
      </c>
      <c r="D1464" s="52" t="s">
        <v>247</v>
      </c>
      <c r="E1464" s="31">
        <v>25</v>
      </c>
      <c r="F1464" s="52">
        <v>715</v>
      </c>
      <c r="G1464" s="31">
        <f>F1464*E1464</f>
        <v>17875</v>
      </c>
      <c r="H1464" s="2"/>
      <c r="I1464" s="52"/>
      <c r="J1464" s="2"/>
      <c r="K1464" s="2"/>
      <c r="L1464" s="2"/>
      <c r="M1464" s="2"/>
      <c r="N1464" s="20"/>
      <c r="O1464" s="31"/>
      <c r="P1464" s="212"/>
      <c r="Q1464" s="212"/>
      <c r="R1464" s="212"/>
      <c r="S1464" s="212"/>
      <c r="T1464" s="212"/>
      <c r="U1464" s="212"/>
    </row>
    <row r="1465" spans="1:21">
      <c r="A1465" s="225">
        <v>5</v>
      </c>
      <c r="B1465" s="48"/>
      <c r="C1465" s="210" t="s">
        <v>1694</v>
      </c>
      <c r="D1465" s="52" t="s">
        <v>139</v>
      </c>
      <c r="E1465" s="31">
        <v>500</v>
      </c>
      <c r="F1465" s="52">
        <v>18</v>
      </c>
      <c r="G1465" s="31">
        <f>F1465*E1465</f>
        <v>9000</v>
      </c>
      <c r="H1465" s="2"/>
      <c r="I1465" s="52"/>
      <c r="J1465" s="2"/>
      <c r="K1465" s="2"/>
      <c r="L1465" s="2"/>
      <c r="M1465" s="2"/>
      <c r="N1465" s="20"/>
      <c r="O1465" s="20"/>
      <c r="P1465" s="212"/>
      <c r="Q1465" s="212"/>
      <c r="R1465" s="212"/>
      <c r="S1465" s="212"/>
      <c r="T1465" s="212"/>
      <c r="U1465" s="212"/>
    </row>
    <row r="1466" spans="1:21" ht="51">
      <c r="A1466" s="225">
        <v>6</v>
      </c>
      <c r="B1466" s="48"/>
      <c r="C1466" s="22" t="s">
        <v>1695</v>
      </c>
      <c r="D1466" s="20" t="s">
        <v>74</v>
      </c>
      <c r="E1466" s="130">
        <v>104135.55</v>
      </c>
      <c r="F1466" s="20">
        <v>1.6809000000000001</v>
      </c>
      <c r="G1466" s="31">
        <f>F1466*E1466</f>
        <v>175041.44599500002</v>
      </c>
      <c r="H1466" s="2"/>
      <c r="I1466" s="52"/>
      <c r="J1466" s="2"/>
      <c r="K1466" s="2"/>
      <c r="L1466" s="2"/>
      <c r="M1466" s="2"/>
      <c r="N1466" s="20"/>
      <c r="O1466" s="20"/>
      <c r="P1466" s="212"/>
      <c r="Q1466" s="212"/>
      <c r="R1466" s="212"/>
      <c r="S1466" s="212"/>
      <c r="T1466" s="212"/>
      <c r="U1466" s="212"/>
    </row>
    <row r="1467" spans="1:21">
      <c r="A1467" s="225">
        <v>7</v>
      </c>
      <c r="B1467" s="48"/>
      <c r="C1467" s="2" t="s">
        <v>1696</v>
      </c>
      <c r="D1467" s="20" t="s">
        <v>74</v>
      </c>
      <c r="E1467" s="20">
        <v>79712.94</v>
      </c>
      <c r="F1467" s="20">
        <v>0.3594</v>
      </c>
      <c r="G1467" s="31">
        <f>F1467*E1467</f>
        <v>28648.830636000002</v>
      </c>
      <c r="H1467" s="2"/>
      <c r="I1467" s="52"/>
      <c r="J1467" s="2"/>
      <c r="K1467" s="2"/>
      <c r="L1467" s="2"/>
      <c r="M1467" s="2"/>
      <c r="N1467" s="20"/>
      <c r="O1467" s="20"/>
      <c r="P1467" s="212"/>
      <c r="Q1467" s="212"/>
      <c r="R1467" s="212"/>
      <c r="S1467" s="212"/>
      <c r="T1467" s="212"/>
      <c r="U1467" s="212"/>
    </row>
    <row r="1468" spans="1:21">
      <c r="A1468" s="225">
        <v>8</v>
      </c>
      <c r="B1468" s="49" t="s">
        <v>1697</v>
      </c>
      <c r="C1468" s="22" t="s">
        <v>1698</v>
      </c>
      <c r="D1468" s="20" t="s">
        <v>128</v>
      </c>
      <c r="E1468" s="130">
        <v>0</v>
      </c>
      <c r="F1468" s="20">
        <v>2</v>
      </c>
      <c r="G1468" s="31">
        <v>0</v>
      </c>
      <c r="H1468" s="2"/>
      <c r="I1468" s="52"/>
      <c r="J1468" s="2"/>
      <c r="K1468" s="2"/>
      <c r="L1468" s="2"/>
      <c r="M1468" s="2"/>
      <c r="N1468" s="20"/>
      <c r="O1468" s="20"/>
      <c r="P1468" s="212"/>
      <c r="Q1468" s="212"/>
      <c r="R1468" s="212"/>
      <c r="S1468" s="212"/>
      <c r="T1468" s="212"/>
      <c r="U1468" s="212"/>
    </row>
    <row r="1469" spans="1:21">
      <c r="A1469" s="225">
        <v>9</v>
      </c>
      <c r="B1469" s="48"/>
      <c r="C1469" s="22" t="s">
        <v>1699</v>
      </c>
      <c r="D1469" s="53" t="s">
        <v>28</v>
      </c>
      <c r="E1469" s="53">
        <v>10</v>
      </c>
      <c r="F1469" s="20"/>
      <c r="G1469" s="31"/>
      <c r="H1469" s="2"/>
      <c r="I1469" s="52"/>
      <c r="J1469" s="2"/>
      <c r="K1469" s="2"/>
      <c r="L1469" s="2"/>
      <c r="M1469" s="2"/>
      <c r="N1469" s="20">
        <v>3875</v>
      </c>
      <c r="O1469" s="31">
        <f>N1469*E1469</f>
        <v>38750</v>
      </c>
      <c r="P1469" s="212"/>
      <c r="Q1469" s="212"/>
      <c r="R1469" s="212"/>
      <c r="S1469" s="212"/>
      <c r="T1469" s="212"/>
      <c r="U1469" s="212"/>
    </row>
    <row r="1470" spans="1:21">
      <c r="A1470" s="225">
        <v>10</v>
      </c>
      <c r="B1470" s="49" t="s">
        <v>1700</v>
      </c>
      <c r="C1470" s="22" t="s">
        <v>1701</v>
      </c>
      <c r="D1470" s="20" t="s">
        <v>128</v>
      </c>
      <c r="E1470" s="130">
        <v>7085.59</v>
      </c>
      <c r="F1470" s="20">
        <v>1</v>
      </c>
      <c r="G1470" s="31">
        <f>F1470*E1470</f>
        <v>7085.59</v>
      </c>
      <c r="H1470" s="2"/>
      <c r="I1470" s="52"/>
      <c r="J1470" s="2"/>
      <c r="K1470" s="2"/>
      <c r="L1470" s="2"/>
      <c r="M1470" s="2"/>
      <c r="N1470" s="20"/>
      <c r="O1470" s="20"/>
      <c r="P1470" s="212"/>
      <c r="Q1470" s="212"/>
      <c r="R1470" s="212"/>
      <c r="S1470" s="212"/>
      <c r="T1470" s="212"/>
      <c r="U1470" s="212"/>
    </row>
    <row r="1471" spans="1:21">
      <c r="A1471" s="225">
        <v>11</v>
      </c>
      <c r="B1471" s="48" t="s">
        <v>1702</v>
      </c>
      <c r="C1471" s="22" t="s">
        <v>1703</v>
      </c>
      <c r="D1471" s="20" t="s">
        <v>1704</v>
      </c>
      <c r="E1471" s="130">
        <v>1480294.75</v>
      </c>
      <c r="F1471" s="20">
        <v>0.254</v>
      </c>
      <c r="G1471" s="31">
        <f>F1471*E1471</f>
        <v>375994.8665</v>
      </c>
      <c r="H1471" s="2"/>
      <c r="I1471" s="52"/>
      <c r="J1471" s="2"/>
      <c r="K1471" s="2"/>
      <c r="L1471" s="2"/>
      <c r="M1471" s="2"/>
      <c r="N1471" s="20"/>
      <c r="O1471" s="20"/>
      <c r="P1471" s="212"/>
      <c r="Q1471" s="212"/>
      <c r="R1471" s="212"/>
      <c r="S1471" s="212"/>
      <c r="T1471" s="212"/>
      <c r="U1471" s="212"/>
    </row>
    <row r="1472" spans="1:21">
      <c r="A1472" s="225">
        <v>12</v>
      </c>
      <c r="B1472" s="48"/>
      <c r="C1472" s="18" t="s">
        <v>1705</v>
      </c>
      <c r="D1472" s="20" t="s">
        <v>1704</v>
      </c>
      <c r="E1472" s="130">
        <v>442849.68</v>
      </c>
      <c r="F1472" s="20">
        <v>0.315</v>
      </c>
      <c r="G1472" s="31">
        <f>F1472*E1472</f>
        <v>139497.64919999999</v>
      </c>
      <c r="H1472" s="2"/>
      <c r="I1472" s="52"/>
      <c r="J1472" s="2"/>
      <c r="K1472" s="2"/>
      <c r="L1472" s="2"/>
      <c r="M1472" s="2"/>
      <c r="N1472" s="20"/>
      <c r="O1472" s="20"/>
      <c r="P1472" s="212"/>
      <c r="Q1472" s="212"/>
      <c r="R1472" s="212"/>
      <c r="S1472" s="212"/>
      <c r="T1472" s="212"/>
      <c r="U1472" s="212"/>
    </row>
    <row r="1473" spans="1:21">
      <c r="A1473" s="225">
        <v>13</v>
      </c>
      <c r="B1473" s="20" t="s">
        <v>1690</v>
      </c>
      <c r="C1473" s="22" t="s">
        <v>1706</v>
      </c>
      <c r="D1473" s="20" t="s">
        <v>1704</v>
      </c>
      <c r="E1473" s="130"/>
      <c r="F1473" s="20">
        <v>0.58199999999999996</v>
      </c>
      <c r="G1473" s="31"/>
      <c r="H1473" s="2"/>
      <c r="I1473" s="52"/>
      <c r="J1473" s="2"/>
      <c r="K1473" s="2"/>
      <c r="L1473" s="2"/>
      <c r="M1473" s="2"/>
      <c r="N1473" s="20"/>
      <c r="O1473" s="20"/>
      <c r="P1473" s="212"/>
      <c r="Q1473" s="212"/>
      <c r="R1473" s="212"/>
      <c r="S1473" s="212"/>
      <c r="T1473" s="212"/>
      <c r="U1473" s="212"/>
    </row>
    <row r="1474" spans="1:21">
      <c r="A1474" s="225"/>
      <c r="B1474" s="48"/>
      <c r="C1474" s="22" t="s">
        <v>1707</v>
      </c>
      <c r="D1474" s="20"/>
      <c r="E1474" s="130"/>
      <c r="F1474" s="20"/>
      <c r="G1474" s="31"/>
      <c r="H1474" s="2"/>
      <c r="I1474" s="52"/>
      <c r="J1474" s="2"/>
      <c r="K1474" s="2"/>
      <c r="L1474" s="2"/>
      <c r="M1474" s="2"/>
      <c r="N1474" s="20"/>
      <c r="O1474" s="20"/>
      <c r="P1474" s="212"/>
      <c r="Q1474" s="212"/>
      <c r="R1474" s="212"/>
      <c r="S1474" s="212"/>
      <c r="T1474" s="212"/>
      <c r="U1474" s="212"/>
    </row>
    <row r="1475" spans="1:21" ht="51">
      <c r="A1475" s="227">
        <v>15</v>
      </c>
      <c r="B1475" s="49" t="s">
        <v>1708</v>
      </c>
      <c r="C1475" s="22" t="s">
        <v>1709</v>
      </c>
      <c r="D1475" s="20" t="s">
        <v>128</v>
      </c>
      <c r="E1475" s="130">
        <v>430969.62</v>
      </c>
      <c r="F1475" s="20">
        <v>1</v>
      </c>
      <c r="G1475" s="31">
        <f t="shared" ref="G1475:G1481" si="78">F1475*E1475</f>
        <v>430969.62</v>
      </c>
      <c r="H1475" s="2"/>
      <c r="I1475" s="52"/>
      <c r="J1475" s="2"/>
      <c r="K1475" s="2"/>
      <c r="L1475" s="2"/>
      <c r="M1475" s="2"/>
      <c r="N1475" s="20"/>
      <c r="O1475" s="20"/>
      <c r="P1475" s="212"/>
      <c r="Q1475" s="212"/>
      <c r="R1475" s="212"/>
      <c r="S1475" s="212"/>
      <c r="T1475" s="212"/>
      <c r="U1475" s="212"/>
    </row>
    <row r="1476" spans="1:21" ht="38.25">
      <c r="A1476" s="227">
        <v>16</v>
      </c>
      <c r="B1476" s="48"/>
      <c r="C1476" s="22" t="s">
        <v>1710</v>
      </c>
      <c r="D1476" s="20" t="s">
        <v>1711</v>
      </c>
      <c r="E1476" s="130">
        <v>17000</v>
      </c>
      <c r="F1476" s="20">
        <v>1</v>
      </c>
      <c r="G1476" s="31">
        <f t="shared" si="78"/>
        <v>17000</v>
      </c>
      <c r="H1476" s="2"/>
      <c r="I1476" s="52"/>
      <c r="J1476" s="2"/>
      <c r="K1476" s="2"/>
      <c r="L1476" s="2"/>
      <c r="M1476" s="2"/>
      <c r="N1476" s="20"/>
      <c r="O1476" s="20"/>
      <c r="P1476" s="212"/>
      <c r="Q1476" s="212"/>
      <c r="R1476" s="212"/>
      <c r="S1476" s="212"/>
      <c r="T1476" s="212"/>
      <c r="U1476" s="212"/>
    </row>
    <row r="1477" spans="1:21" ht="25.5">
      <c r="A1477" s="225">
        <v>17</v>
      </c>
      <c r="B1477" s="48"/>
      <c r="C1477" s="22" t="s">
        <v>1712</v>
      </c>
      <c r="D1477" s="20" t="s">
        <v>1711</v>
      </c>
      <c r="E1477" s="130">
        <v>2500</v>
      </c>
      <c r="F1477" s="20">
        <v>2</v>
      </c>
      <c r="G1477" s="31">
        <f t="shared" si="78"/>
        <v>5000</v>
      </c>
      <c r="H1477" s="2"/>
      <c r="I1477" s="52"/>
      <c r="J1477" s="2"/>
      <c r="K1477" s="2"/>
      <c r="L1477" s="2"/>
      <c r="M1477" s="2"/>
      <c r="N1477" s="20"/>
      <c r="O1477" s="20"/>
      <c r="P1477" s="212"/>
      <c r="Q1477" s="212"/>
      <c r="R1477" s="212"/>
      <c r="S1477" s="212"/>
      <c r="T1477" s="212"/>
      <c r="U1477" s="212"/>
    </row>
    <row r="1478" spans="1:21">
      <c r="A1478" s="227">
        <v>18</v>
      </c>
      <c r="B1478" s="49" t="s">
        <v>1713</v>
      </c>
      <c r="C1478" s="22" t="s">
        <v>1714</v>
      </c>
      <c r="D1478" s="20" t="s">
        <v>128</v>
      </c>
      <c r="E1478" s="130">
        <v>10000</v>
      </c>
      <c r="F1478" s="20">
        <v>1</v>
      </c>
      <c r="G1478" s="31">
        <f t="shared" si="78"/>
        <v>10000</v>
      </c>
      <c r="H1478" s="2"/>
      <c r="I1478" s="52"/>
      <c r="J1478" s="2"/>
      <c r="K1478" s="2"/>
      <c r="L1478" s="2"/>
      <c r="M1478" s="2"/>
      <c r="N1478" s="20"/>
      <c r="O1478" s="20"/>
      <c r="P1478" s="212"/>
      <c r="Q1478" s="212"/>
      <c r="R1478" s="212"/>
      <c r="S1478" s="212"/>
      <c r="T1478" s="212"/>
      <c r="U1478" s="212"/>
    </row>
    <row r="1479" spans="1:21">
      <c r="A1479" s="225">
        <v>19</v>
      </c>
      <c r="B1479" s="48"/>
      <c r="C1479" s="22" t="s">
        <v>1715</v>
      </c>
      <c r="D1479" s="20" t="s">
        <v>1711</v>
      </c>
      <c r="E1479" s="130">
        <v>5000</v>
      </c>
      <c r="F1479" s="20">
        <v>1</v>
      </c>
      <c r="G1479" s="31">
        <f t="shared" si="78"/>
        <v>5000</v>
      </c>
      <c r="H1479" s="2"/>
      <c r="I1479" s="52"/>
      <c r="J1479" s="2"/>
      <c r="K1479" s="2"/>
      <c r="L1479" s="2"/>
      <c r="M1479" s="2"/>
      <c r="N1479" s="20"/>
      <c r="O1479" s="20"/>
      <c r="P1479" s="212"/>
      <c r="Q1479" s="212"/>
      <c r="R1479" s="212"/>
      <c r="S1479" s="212"/>
      <c r="T1479" s="212"/>
      <c r="U1479" s="212"/>
    </row>
    <row r="1480" spans="1:21">
      <c r="A1480" s="227">
        <v>20</v>
      </c>
      <c r="B1480" s="48"/>
      <c r="C1480" s="22" t="s">
        <v>1716</v>
      </c>
      <c r="D1480" s="20" t="s">
        <v>128</v>
      </c>
      <c r="E1480" s="130">
        <v>1500</v>
      </c>
      <c r="F1480" s="20">
        <v>5</v>
      </c>
      <c r="G1480" s="31">
        <f t="shared" si="78"/>
        <v>7500</v>
      </c>
      <c r="H1480" s="2"/>
      <c r="I1480" s="52"/>
      <c r="J1480" s="2"/>
      <c r="K1480" s="2"/>
      <c r="L1480" s="2"/>
      <c r="M1480" s="2"/>
      <c r="N1480" s="20"/>
      <c r="O1480" s="20"/>
      <c r="P1480" s="212"/>
      <c r="Q1480" s="212"/>
      <c r="R1480" s="212"/>
      <c r="S1480" s="212"/>
      <c r="T1480" s="212"/>
      <c r="U1480" s="212"/>
    </row>
    <row r="1481" spans="1:21">
      <c r="A1481" s="225">
        <v>21</v>
      </c>
      <c r="B1481" s="48"/>
      <c r="C1481" s="22" t="s">
        <v>1717</v>
      </c>
      <c r="D1481" s="20" t="s">
        <v>128</v>
      </c>
      <c r="E1481" s="130">
        <v>25000</v>
      </c>
      <c r="F1481" s="20">
        <v>1</v>
      </c>
      <c r="G1481" s="31">
        <f t="shared" si="78"/>
        <v>25000</v>
      </c>
      <c r="H1481" s="2"/>
      <c r="I1481" s="52"/>
      <c r="J1481" s="2"/>
      <c r="K1481" s="2"/>
      <c r="L1481" s="2"/>
      <c r="M1481" s="2"/>
      <c r="N1481" s="20"/>
      <c r="O1481" s="20"/>
      <c r="P1481" s="212"/>
      <c r="Q1481" s="212"/>
      <c r="R1481" s="212"/>
      <c r="S1481" s="212"/>
      <c r="T1481" s="212"/>
      <c r="U1481" s="212"/>
    </row>
    <row r="1482" spans="1:21">
      <c r="A1482" s="227"/>
      <c r="B1482" s="48"/>
      <c r="C1482" s="22" t="s">
        <v>1718</v>
      </c>
      <c r="D1482" s="20"/>
      <c r="E1482" s="130"/>
      <c r="F1482" s="20"/>
      <c r="G1482" s="31"/>
      <c r="H1482" s="2"/>
      <c r="I1482" s="52"/>
      <c r="J1482" s="2"/>
      <c r="K1482" s="2"/>
      <c r="L1482" s="2"/>
      <c r="M1482" s="2"/>
      <c r="N1482" s="20"/>
      <c r="O1482" s="20"/>
      <c r="P1482" s="212"/>
      <c r="Q1482" s="212"/>
      <c r="R1482" s="212"/>
      <c r="S1482" s="212"/>
      <c r="T1482" s="212"/>
      <c r="U1482" s="212"/>
    </row>
    <row r="1483" spans="1:21" ht="51">
      <c r="A1483" s="225">
        <v>22</v>
      </c>
      <c r="B1483" s="49" t="s">
        <v>1719</v>
      </c>
      <c r="C1483" s="22" t="s">
        <v>1709</v>
      </c>
      <c r="D1483" s="20" t="s">
        <v>128</v>
      </c>
      <c r="E1483" s="130">
        <v>152139.87</v>
      </c>
      <c r="F1483" s="20">
        <v>1</v>
      </c>
      <c r="G1483" s="31">
        <f>F1483*E1483</f>
        <v>152139.87</v>
      </c>
      <c r="H1483" s="2"/>
      <c r="I1483" s="52"/>
      <c r="J1483" s="2"/>
      <c r="K1483" s="2"/>
      <c r="L1483" s="2"/>
      <c r="M1483" s="2"/>
      <c r="N1483" s="20"/>
      <c r="O1483" s="20"/>
      <c r="P1483" s="212"/>
      <c r="Q1483" s="212"/>
      <c r="R1483" s="212"/>
      <c r="S1483" s="212"/>
      <c r="T1483" s="212"/>
      <c r="U1483" s="212"/>
    </row>
    <row r="1484" spans="1:21">
      <c r="A1484" s="225">
        <v>23</v>
      </c>
      <c r="B1484" s="48"/>
      <c r="C1484" s="22" t="s">
        <v>1715</v>
      </c>
      <c r="D1484" s="20" t="s">
        <v>128</v>
      </c>
      <c r="E1484" s="130">
        <v>5000</v>
      </c>
      <c r="F1484" s="20">
        <v>1</v>
      </c>
      <c r="G1484" s="31">
        <f>F1484*E1484</f>
        <v>5000</v>
      </c>
      <c r="H1484" s="2"/>
      <c r="I1484" s="52"/>
      <c r="J1484" s="2"/>
      <c r="K1484" s="2"/>
      <c r="L1484" s="2"/>
      <c r="M1484" s="2"/>
      <c r="N1484" s="20"/>
      <c r="O1484" s="20"/>
      <c r="P1484" s="212"/>
      <c r="Q1484" s="212"/>
      <c r="R1484" s="212"/>
      <c r="S1484" s="212"/>
      <c r="T1484" s="212"/>
      <c r="U1484" s="212"/>
    </row>
    <row r="1485" spans="1:21" ht="25.5">
      <c r="A1485" s="228"/>
      <c r="B1485" s="50"/>
      <c r="C1485" s="22" t="s">
        <v>1720</v>
      </c>
      <c r="D1485" s="130"/>
      <c r="E1485" s="130"/>
      <c r="F1485" s="130"/>
      <c r="G1485" s="31"/>
      <c r="H1485" s="22"/>
      <c r="I1485" s="52"/>
      <c r="J1485" s="22"/>
      <c r="K1485" s="22"/>
      <c r="L1485" s="22"/>
      <c r="M1485" s="22"/>
      <c r="N1485" s="130"/>
      <c r="O1485" s="130"/>
      <c r="P1485" s="214"/>
      <c r="Q1485" s="214"/>
      <c r="R1485" s="214"/>
      <c r="S1485" s="214"/>
      <c r="T1485" s="214"/>
      <c r="U1485" s="214"/>
    </row>
    <row r="1486" spans="1:21">
      <c r="A1486" s="225">
        <v>24</v>
      </c>
      <c r="B1486" s="49" t="s">
        <v>754</v>
      </c>
      <c r="C1486" s="18" t="s">
        <v>1721</v>
      </c>
      <c r="D1486" s="20" t="s">
        <v>25</v>
      </c>
      <c r="E1486" s="20">
        <v>3160</v>
      </c>
      <c r="F1486" s="20">
        <v>2</v>
      </c>
      <c r="G1486" s="31">
        <f t="shared" ref="G1486:G1508" si="79">F1486*E1486</f>
        <v>6320</v>
      </c>
      <c r="H1486" s="2"/>
      <c r="I1486" s="52"/>
      <c r="J1486" s="2"/>
      <c r="K1486" s="2"/>
      <c r="L1486" s="2"/>
      <c r="M1486" s="2"/>
      <c r="N1486" s="20"/>
      <c r="O1486" s="20"/>
      <c r="P1486" s="212"/>
      <c r="Q1486" s="212"/>
      <c r="R1486" s="212"/>
      <c r="S1486" s="212"/>
      <c r="T1486" s="212"/>
      <c r="U1486" s="212"/>
    </row>
    <row r="1487" spans="1:21" ht="25.5">
      <c r="A1487" s="225">
        <v>25</v>
      </c>
      <c r="B1487" s="48"/>
      <c r="C1487" s="18" t="s">
        <v>1722</v>
      </c>
      <c r="D1487" s="20" t="s">
        <v>25</v>
      </c>
      <c r="E1487" s="20">
        <v>6320</v>
      </c>
      <c r="F1487" s="20">
        <v>1</v>
      </c>
      <c r="G1487" s="31">
        <f t="shared" si="79"/>
        <v>6320</v>
      </c>
      <c r="H1487" s="2"/>
      <c r="I1487" s="52"/>
      <c r="J1487" s="2"/>
      <c r="K1487" s="2"/>
      <c r="L1487" s="2"/>
      <c r="M1487" s="2"/>
      <c r="N1487" s="20"/>
      <c r="O1487" s="20"/>
      <c r="P1487" s="212"/>
      <c r="Q1487" s="212"/>
      <c r="R1487" s="212"/>
      <c r="S1487" s="212"/>
      <c r="T1487" s="212"/>
      <c r="U1487" s="212"/>
    </row>
    <row r="1488" spans="1:21" ht="25.5">
      <c r="A1488" s="225">
        <v>26</v>
      </c>
      <c r="B1488" s="48"/>
      <c r="C1488" s="18" t="s">
        <v>1723</v>
      </c>
      <c r="D1488" s="20" t="s">
        <v>25</v>
      </c>
      <c r="E1488" s="20">
        <v>6320</v>
      </c>
      <c r="F1488" s="20">
        <v>1</v>
      </c>
      <c r="G1488" s="31">
        <f t="shared" si="79"/>
        <v>6320</v>
      </c>
      <c r="H1488" s="2"/>
      <c r="I1488" s="52"/>
      <c r="J1488" s="2"/>
      <c r="K1488" s="2"/>
      <c r="L1488" s="2"/>
      <c r="M1488" s="2"/>
      <c r="N1488" s="20"/>
      <c r="O1488" s="20"/>
      <c r="P1488" s="212"/>
      <c r="Q1488" s="212"/>
      <c r="R1488" s="212"/>
      <c r="S1488" s="212"/>
      <c r="T1488" s="212"/>
      <c r="U1488" s="212"/>
    </row>
    <row r="1489" spans="1:21" ht="25.5">
      <c r="A1489" s="225">
        <v>27</v>
      </c>
      <c r="B1489" s="48"/>
      <c r="C1489" s="22" t="s">
        <v>1724</v>
      </c>
      <c r="D1489" s="20" t="s">
        <v>25</v>
      </c>
      <c r="E1489" s="20">
        <v>1523</v>
      </c>
      <c r="F1489" s="20">
        <v>1</v>
      </c>
      <c r="G1489" s="31">
        <f t="shared" si="79"/>
        <v>1523</v>
      </c>
      <c r="H1489" s="2"/>
      <c r="I1489" s="52"/>
      <c r="J1489" s="2"/>
      <c r="K1489" s="2"/>
      <c r="L1489" s="2"/>
      <c r="M1489" s="2"/>
      <c r="N1489" s="20"/>
      <c r="O1489" s="20"/>
      <c r="P1489" s="212"/>
      <c r="Q1489" s="212"/>
      <c r="R1489" s="212"/>
      <c r="S1489" s="212"/>
      <c r="T1489" s="212"/>
      <c r="U1489" s="212"/>
    </row>
    <row r="1490" spans="1:21" ht="25.5">
      <c r="A1490" s="225">
        <v>28</v>
      </c>
      <c r="B1490" s="48"/>
      <c r="C1490" s="22" t="s">
        <v>1725</v>
      </c>
      <c r="D1490" s="20" t="s">
        <v>25</v>
      </c>
      <c r="E1490" s="20">
        <v>1523</v>
      </c>
      <c r="F1490" s="20">
        <v>2</v>
      </c>
      <c r="G1490" s="31">
        <f t="shared" si="79"/>
        <v>3046</v>
      </c>
      <c r="H1490" s="2"/>
      <c r="I1490" s="52"/>
      <c r="J1490" s="2"/>
      <c r="K1490" s="2"/>
      <c r="L1490" s="2"/>
      <c r="M1490" s="2"/>
      <c r="N1490" s="20"/>
      <c r="O1490" s="20"/>
      <c r="P1490" s="212"/>
      <c r="Q1490" s="212"/>
      <c r="R1490" s="212"/>
      <c r="S1490" s="212"/>
      <c r="T1490" s="212"/>
      <c r="U1490" s="212"/>
    </row>
    <row r="1491" spans="1:21">
      <c r="A1491" s="225">
        <v>29</v>
      </c>
      <c r="B1491" s="48"/>
      <c r="C1491" s="22" t="s">
        <v>1726</v>
      </c>
      <c r="D1491" s="20" t="s">
        <v>25</v>
      </c>
      <c r="E1491" s="20">
        <v>21</v>
      </c>
      <c r="F1491" s="20">
        <v>1</v>
      </c>
      <c r="G1491" s="31">
        <f t="shared" si="79"/>
        <v>21</v>
      </c>
      <c r="H1491" s="2"/>
      <c r="I1491" s="52"/>
      <c r="J1491" s="2"/>
      <c r="K1491" s="2"/>
      <c r="L1491" s="2"/>
      <c r="M1491" s="2"/>
      <c r="N1491" s="20"/>
      <c r="O1491" s="20"/>
      <c r="P1491" s="212"/>
      <c r="Q1491" s="212"/>
      <c r="R1491" s="212"/>
      <c r="S1491" s="212"/>
      <c r="T1491" s="212"/>
      <c r="U1491" s="212"/>
    </row>
    <row r="1492" spans="1:21">
      <c r="A1492" s="225">
        <v>30</v>
      </c>
      <c r="B1492" s="48"/>
      <c r="C1492" s="22" t="s">
        <v>1727</v>
      </c>
      <c r="D1492" s="20" t="s">
        <v>25</v>
      </c>
      <c r="E1492" s="20">
        <v>21</v>
      </c>
      <c r="F1492" s="20">
        <v>2</v>
      </c>
      <c r="G1492" s="31">
        <f t="shared" si="79"/>
        <v>42</v>
      </c>
      <c r="H1492" s="2"/>
      <c r="I1492" s="52"/>
      <c r="J1492" s="2"/>
      <c r="K1492" s="2"/>
      <c r="L1492" s="2"/>
      <c r="M1492" s="2"/>
      <c r="N1492" s="20"/>
      <c r="O1492" s="20"/>
      <c r="P1492" s="212"/>
      <c r="Q1492" s="212"/>
      <c r="R1492" s="212"/>
      <c r="S1492" s="212"/>
      <c r="T1492" s="212"/>
      <c r="U1492" s="212"/>
    </row>
    <row r="1493" spans="1:21" ht="25.5">
      <c r="A1493" s="225">
        <v>31</v>
      </c>
      <c r="B1493" s="48"/>
      <c r="C1493" s="22" t="s">
        <v>1728</v>
      </c>
      <c r="D1493" s="20" t="s">
        <v>25</v>
      </c>
      <c r="E1493" s="20">
        <v>21</v>
      </c>
      <c r="F1493" s="20">
        <v>1</v>
      </c>
      <c r="G1493" s="31">
        <f t="shared" si="79"/>
        <v>21</v>
      </c>
      <c r="H1493" s="2"/>
      <c r="I1493" s="52"/>
      <c r="J1493" s="2"/>
      <c r="K1493" s="2"/>
      <c r="L1493" s="2"/>
      <c r="M1493" s="2"/>
      <c r="N1493" s="20"/>
      <c r="O1493" s="20"/>
      <c r="P1493" s="212"/>
      <c r="Q1493" s="212"/>
      <c r="R1493" s="212"/>
      <c r="S1493" s="212"/>
      <c r="T1493" s="212"/>
      <c r="U1493" s="212"/>
    </row>
    <row r="1494" spans="1:21">
      <c r="A1494" s="225">
        <v>32</v>
      </c>
      <c r="B1494" s="48"/>
      <c r="C1494" s="22" t="s">
        <v>1729</v>
      </c>
      <c r="D1494" s="20" t="s">
        <v>25</v>
      </c>
      <c r="E1494" s="20">
        <v>21</v>
      </c>
      <c r="F1494" s="20">
        <v>3</v>
      </c>
      <c r="G1494" s="31">
        <f t="shared" si="79"/>
        <v>63</v>
      </c>
      <c r="H1494" s="2"/>
      <c r="I1494" s="52"/>
      <c r="J1494" s="2"/>
      <c r="K1494" s="2"/>
      <c r="L1494" s="2"/>
      <c r="M1494" s="2"/>
      <c r="N1494" s="20"/>
      <c r="O1494" s="20"/>
      <c r="P1494" s="212"/>
      <c r="Q1494" s="212"/>
      <c r="R1494" s="212"/>
      <c r="S1494" s="212"/>
      <c r="T1494" s="212"/>
      <c r="U1494" s="212"/>
    </row>
    <row r="1495" spans="1:21" ht="25.5">
      <c r="A1495" s="225">
        <v>33</v>
      </c>
      <c r="B1495" s="48"/>
      <c r="C1495" s="22" t="s">
        <v>1730</v>
      </c>
      <c r="D1495" s="20" t="s">
        <v>25</v>
      </c>
      <c r="E1495" s="20">
        <v>21</v>
      </c>
      <c r="F1495" s="20">
        <v>3</v>
      </c>
      <c r="G1495" s="31">
        <f t="shared" si="79"/>
        <v>63</v>
      </c>
      <c r="H1495" s="2"/>
      <c r="I1495" s="52"/>
      <c r="J1495" s="2"/>
      <c r="K1495" s="2"/>
      <c r="L1495" s="2"/>
      <c r="M1495" s="2"/>
      <c r="N1495" s="20"/>
      <c r="O1495" s="20"/>
      <c r="P1495" s="212"/>
      <c r="Q1495" s="212"/>
      <c r="R1495" s="212"/>
      <c r="S1495" s="212"/>
      <c r="T1495" s="212"/>
      <c r="U1495" s="212"/>
    </row>
    <row r="1496" spans="1:21">
      <c r="A1496" s="225">
        <v>34</v>
      </c>
      <c r="B1496" s="48"/>
      <c r="C1496" s="22" t="s">
        <v>1731</v>
      </c>
      <c r="D1496" s="20" t="s">
        <v>25</v>
      </c>
      <c r="E1496" s="20">
        <v>21</v>
      </c>
      <c r="F1496" s="20">
        <v>3</v>
      </c>
      <c r="G1496" s="31">
        <f t="shared" si="79"/>
        <v>63</v>
      </c>
      <c r="H1496" s="2"/>
      <c r="I1496" s="52"/>
      <c r="J1496" s="2"/>
      <c r="K1496" s="2"/>
      <c r="L1496" s="2"/>
      <c r="M1496" s="2"/>
      <c r="N1496" s="20"/>
      <c r="O1496" s="20"/>
      <c r="P1496" s="212"/>
      <c r="Q1496" s="212"/>
      <c r="R1496" s="212"/>
      <c r="S1496" s="212"/>
      <c r="T1496" s="212"/>
      <c r="U1496" s="212"/>
    </row>
    <row r="1497" spans="1:21">
      <c r="A1497" s="225">
        <v>35</v>
      </c>
      <c r="B1497" s="48"/>
      <c r="C1497" s="22" t="s">
        <v>1732</v>
      </c>
      <c r="D1497" s="20" t="s">
        <v>25</v>
      </c>
      <c r="E1497" s="20">
        <v>21</v>
      </c>
      <c r="F1497" s="20">
        <v>3</v>
      </c>
      <c r="G1497" s="31">
        <f t="shared" si="79"/>
        <v>63</v>
      </c>
      <c r="H1497" s="2"/>
      <c r="I1497" s="52"/>
      <c r="J1497" s="2"/>
      <c r="K1497" s="2"/>
      <c r="L1497" s="2"/>
      <c r="M1497" s="2"/>
      <c r="N1497" s="20"/>
      <c r="O1497" s="20"/>
      <c r="P1497" s="212"/>
      <c r="Q1497" s="212"/>
      <c r="R1497" s="212"/>
      <c r="S1497" s="212"/>
      <c r="T1497" s="212"/>
      <c r="U1497" s="212"/>
    </row>
    <row r="1498" spans="1:21">
      <c r="A1498" s="225">
        <v>36</v>
      </c>
      <c r="B1498" s="48"/>
      <c r="C1498" s="22" t="s">
        <v>1733</v>
      </c>
      <c r="D1498" s="20" t="s">
        <v>25</v>
      </c>
      <c r="E1498" s="20">
        <v>21</v>
      </c>
      <c r="F1498" s="20">
        <v>3</v>
      </c>
      <c r="G1498" s="31">
        <f t="shared" si="79"/>
        <v>63</v>
      </c>
      <c r="H1498" s="2"/>
      <c r="I1498" s="52"/>
      <c r="J1498" s="2"/>
      <c r="K1498" s="2"/>
      <c r="L1498" s="2"/>
      <c r="M1498" s="2"/>
      <c r="N1498" s="20"/>
      <c r="O1498" s="20"/>
      <c r="P1498" s="212"/>
      <c r="Q1498" s="212"/>
      <c r="R1498" s="212"/>
      <c r="S1498" s="212"/>
      <c r="T1498" s="212"/>
      <c r="U1498" s="212"/>
    </row>
    <row r="1499" spans="1:21">
      <c r="A1499" s="225">
        <v>37</v>
      </c>
      <c r="B1499" s="48"/>
      <c r="C1499" s="22" t="s">
        <v>1734</v>
      </c>
      <c r="D1499" s="20" t="s">
        <v>25</v>
      </c>
      <c r="E1499" s="20">
        <v>14682</v>
      </c>
      <c r="F1499" s="20">
        <v>1</v>
      </c>
      <c r="G1499" s="31">
        <f t="shared" si="79"/>
        <v>14682</v>
      </c>
      <c r="H1499" s="2"/>
      <c r="I1499" s="52"/>
      <c r="J1499" s="2"/>
      <c r="K1499" s="2"/>
      <c r="L1499" s="2"/>
      <c r="M1499" s="2"/>
      <c r="N1499" s="20"/>
      <c r="O1499" s="20"/>
      <c r="P1499" s="212"/>
      <c r="Q1499" s="212"/>
      <c r="R1499" s="212"/>
      <c r="S1499" s="212"/>
      <c r="T1499" s="212"/>
      <c r="U1499" s="212"/>
    </row>
    <row r="1500" spans="1:21" ht="25.5">
      <c r="A1500" s="225">
        <v>38</v>
      </c>
      <c r="B1500" s="51" t="s">
        <v>1735</v>
      </c>
      <c r="C1500" s="22" t="s">
        <v>1736</v>
      </c>
      <c r="D1500" s="20" t="s">
        <v>25</v>
      </c>
      <c r="E1500" s="20">
        <v>1689</v>
      </c>
      <c r="F1500" s="20">
        <v>1</v>
      </c>
      <c r="G1500" s="31">
        <f t="shared" si="79"/>
        <v>1689</v>
      </c>
      <c r="H1500" s="2"/>
      <c r="I1500" s="52"/>
      <c r="J1500" s="2"/>
      <c r="K1500" s="2"/>
      <c r="L1500" s="2"/>
      <c r="M1500" s="2"/>
      <c r="N1500" s="20"/>
      <c r="O1500" s="20"/>
      <c r="P1500" s="212"/>
      <c r="Q1500" s="212"/>
      <c r="R1500" s="212"/>
      <c r="S1500" s="212"/>
      <c r="T1500" s="212"/>
      <c r="U1500" s="212"/>
    </row>
    <row r="1501" spans="1:21">
      <c r="A1501" s="225">
        <v>39</v>
      </c>
      <c r="B1501" s="48"/>
      <c r="C1501" s="22" t="s">
        <v>1737</v>
      </c>
      <c r="D1501" s="20" t="s">
        <v>25</v>
      </c>
      <c r="E1501" s="20">
        <v>632</v>
      </c>
      <c r="F1501" s="20">
        <v>1</v>
      </c>
      <c r="G1501" s="31">
        <f t="shared" si="79"/>
        <v>632</v>
      </c>
      <c r="H1501" s="2"/>
      <c r="I1501" s="52"/>
      <c r="J1501" s="2"/>
      <c r="K1501" s="2"/>
      <c r="L1501" s="2"/>
      <c r="M1501" s="2"/>
      <c r="N1501" s="20"/>
      <c r="O1501" s="20"/>
      <c r="P1501" s="212"/>
      <c r="Q1501" s="212"/>
      <c r="R1501" s="212"/>
      <c r="S1501" s="212"/>
      <c r="T1501" s="212"/>
      <c r="U1501" s="212"/>
    </row>
    <row r="1502" spans="1:21" ht="38.25">
      <c r="A1502" s="225">
        <v>40</v>
      </c>
      <c r="B1502" s="48"/>
      <c r="C1502" s="22" t="s">
        <v>1738</v>
      </c>
      <c r="D1502" s="20" t="s">
        <v>25</v>
      </c>
      <c r="E1502" s="20">
        <v>799</v>
      </c>
      <c r="F1502" s="20">
        <v>1</v>
      </c>
      <c r="G1502" s="31">
        <f t="shared" si="79"/>
        <v>799</v>
      </c>
      <c r="H1502" s="2"/>
      <c r="I1502" s="52"/>
      <c r="J1502" s="2"/>
      <c r="K1502" s="2"/>
      <c r="L1502" s="2"/>
      <c r="M1502" s="2"/>
      <c r="N1502" s="20"/>
      <c r="O1502" s="20"/>
      <c r="P1502" s="212"/>
      <c r="Q1502" s="212"/>
      <c r="R1502" s="212"/>
      <c r="S1502" s="212"/>
      <c r="T1502" s="212"/>
      <c r="U1502" s="212"/>
    </row>
    <row r="1503" spans="1:21" ht="25.5">
      <c r="A1503" s="225">
        <v>41</v>
      </c>
      <c r="B1503" s="48"/>
      <c r="C1503" s="22" t="s">
        <v>1739</v>
      </c>
      <c r="D1503" s="20" t="s">
        <v>25</v>
      </c>
      <c r="E1503" s="20">
        <v>50562</v>
      </c>
      <c r="F1503" s="20">
        <v>1</v>
      </c>
      <c r="G1503" s="31">
        <f t="shared" si="79"/>
        <v>50562</v>
      </c>
      <c r="H1503" s="2"/>
      <c r="I1503" s="52"/>
      <c r="J1503" s="2"/>
      <c r="K1503" s="2"/>
      <c r="L1503" s="2"/>
      <c r="M1503" s="2"/>
      <c r="N1503" s="20"/>
      <c r="O1503" s="20"/>
      <c r="P1503" s="212"/>
      <c r="Q1503" s="212"/>
      <c r="R1503" s="212"/>
      <c r="S1503" s="212"/>
      <c r="T1503" s="212"/>
      <c r="U1503" s="212"/>
    </row>
    <row r="1504" spans="1:21" ht="25.5">
      <c r="A1504" s="225">
        <v>42</v>
      </c>
      <c r="B1504" s="48"/>
      <c r="C1504" s="22" t="s">
        <v>1740</v>
      </c>
      <c r="D1504" s="20" t="s">
        <v>25</v>
      </c>
      <c r="E1504" s="20">
        <v>3360</v>
      </c>
      <c r="F1504" s="20">
        <v>1</v>
      </c>
      <c r="G1504" s="31">
        <f t="shared" si="79"/>
        <v>3360</v>
      </c>
      <c r="H1504" s="2"/>
      <c r="I1504" s="52"/>
      <c r="J1504" s="2"/>
      <c r="K1504" s="2"/>
      <c r="L1504" s="2"/>
      <c r="M1504" s="2"/>
      <c r="N1504" s="20"/>
      <c r="O1504" s="20"/>
      <c r="P1504" s="212"/>
      <c r="Q1504" s="212"/>
      <c r="R1504" s="212"/>
      <c r="S1504" s="212"/>
      <c r="T1504" s="212"/>
      <c r="U1504" s="212"/>
    </row>
    <row r="1505" spans="1:21" ht="25.5">
      <c r="A1505" s="225">
        <v>43</v>
      </c>
      <c r="B1505" s="48"/>
      <c r="C1505" s="22" t="s">
        <v>1741</v>
      </c>
      <c r="D1505" s="20" t="s">
        <v>25</v>
      </c>
      <c r="E1505" s="20">
        <v>14364</v>
      </c>
      <c r="F1505" s="20">
        <v>1</v>
      </c>
      <c r="G1505" s="31">
        <f t="shared" si="79"/>
        <v>14364</v>
      </c>
      <c r="H1505" s="2"/>
      <c r="I1505" s="52"/>
      <c r="J1505" s="2"/>
      <c r="K1505" s="2"/>
      <c r="L1505" s="2"/>
      <c r="M1505" s="2"/>
      <c r="N1505" s="20"/>
      <c r="O1505" s="20"/>
      <c r="P1505" s="212"/>
      <c r="Q1505" s="212"/>
      <c r="R1505" s="212"/>
      <c r="S1505" s="212"/>
      <c r="T1505" s="212"/>
      <c r="U1505" s="212"/>
    </row>
    <row r="1506" spans="1:21" ht="25.5">
      <c r="A1506" s="225">
        <v>44</v>
      </c>
      <c r="B1506" s="48"/>
      <c r="C1506" s="22" t="s">
        <v>1742</v>
      </c>
      <c r="D1506" s="20" t="s">
        <v>25</v>
      </c>
      <c r="E1506" s="20">
        <v>1464</v>
      </c>
      <c r="F1506" s="20">
        <v>1</v>
      </c>
      <c r="G1506" s="31">
        <f t="shared" si="79"/>
        <v>1464</v>
      </c>
      <c r="H1506" s="2"/>
      <c r="I1506" s="52"/>
      <c r="J1506" s="2"/>
      <c r="K1506" s="2"/>
      <c r="L1506" s="2"/>
      <c r="M1506" s="2"/>
      <c r="N1506" s="20"/>
      <c r="O1506" s="20"/>
      <c r="P1506" s="212"/>
      <c r="Q1506" s="212"/>
      <c r="R1506" s="212"/>
      <c r="S1506" s="212"/>
      <c r="T1506" s="212"/>
      <c r="U1506" s="212"/>
    </row>
    <row r="1507" spans="1:21" ht="25.5">
      <c r="A1507" s="225">
        <v>45</v>
      </c>
      <c r="B1507" s="48"/>
      <c r="C1507" s="22" t="s">
        <v>1743</v>
      </c>
      <c r="D1507" s="20" t="s">
        <v>25</v>
      </c>
      <c r="E1507" s="20">
        <v>2120.75</v>
      </c>
      <c r="F1507" s="20">
        <v>1</v>
      </c>
      <c r="G1507" s="31">
        <f t="shared" si="79"/>
        <v>2120.75</v>
      </c>
      <c r="H1507" s="2"/>
      <c r="I1507" s="52"/>
      <c r="J1507" s="2"/>
      <c r="K1507" s="2"/>
      <c r="L1507" s="2"/>
      <c r="M1507" s="2"/>
      <c r="N1507" s="20"/>
      <c r="O1507" s="20"/>
      <c r="P1507" s="212"/>
      <c r="Q1507" s="212"/>
      <c r="R1507" s="212"/>
      <c r="S1507" s="212"/>
      <c r="T1507" s="212"/>
      <c r="U1507" s="212"/>
    </row>
    <row r="1508" spans="1:21" ht="25.5">
      <c r="A1508" s="225">
        <v>46</v>
      </c>
      <c r="B1508" s="48"/>
      <c r="C1508" s="22" t="s">
        <v>1744</v>
      </c>
      <c r="D1508" s="20" t="s">
        <v>25</v>
      </c>
      <c r="E1508" s="20">
        <v>68222</v>
      </c>
      <c r="F1508" s="20">
        <v>1</v>
      </c>
      <c r="G1508" s="31">
        <f t="shared" si="79"/>
        <v>68222</v>
      </c>
      <c r="H1508" s="2"/>
      <c r="I1508" s="52"/>
      <c r="J1508" s="2"/>
      <c r="K1508" s="2"/>
      <c r="L1508" s="2"/>
      <c r="M1508" s="2"/>
      <c r="N1508" s="20"/>
      <c r="O1508" s="20"/>
      <c r="P1508" s="212"/>
      <c r="Q1508" s="212"/>
      <c r="R1508" s="212"/>
      <c r="S1508" s="212"/>
      <c r="T1508" s="212"/>
      <c r="U1508" s="212"/>
    </row>
    <row r="1509" spans="1:21">
      <c r="A1509" s="225"/>
      <c r="B1509" s="48"/>
      <c r="C1509" s="2" t="s">
        <v>1745</v>
      </c>
      <c r="D1509" s="20"/>
      <c r="E1509" s="20"/>
      <c r="F1509" s="20"/>
      <c r="G1509" s="31"/>
      <c r="H1509" s="2"/>
      <c r="I1509" s="52"/>
      <c r="J1509" s="2"/>
      <c r="K1509" s="2"/>
      <c r="L1509" s="2"/>
      <c r="M1509" s="2"/>
      <c r="N1509" s="20"/>
      <c r="O1509" s="20"/>
      <c r="P1509" s="212"/>
      <c r="Q1509" s="212"/>
      <c r="R1509" s="212"/>
      <c r="S1509" s="212"/>
      <c r="T1509" s="212"/>
      <c r="U1509" s="212"/>
    </row>
    <row r="1510" spans="1:21">
      <c r="A1510" s="225">
        <v>47</v>
      </c>
      <c r="B1510" s="48"/>
      <c r="C1510" s="22" t="s">
        <v>1746</v>
      </c>
      <c r="D1510" s="20" t="s">
        <v>25</v>
      </c>
      <c r="E1510" s="20">
        <v>3160</v>
      </c>
      <c r="F1510" s="20">
        <v>2</v>
      </c>
      <c r="G1510" s="31">
        <f t="shared" ref="G1510:G1533" si="80">F1510*E1510</f>
        <v>6320</v>
      </c>
      <c r="H1510" s="2"/>
      <c r="I1510" s="52"/>
      <c r="J1510" s="2"/>
      <c r="K1510" s="2"/>
      <c r="L1510" s="2"/>
      <c r="M1510" s="2"/>
      <c r="N1510" s="20"/>
      <c r="O1510" s="20"/>
      <c r="P1510" s="212"/>
      <c r="Q1510" s="212"/>
      <c r="R1510" s="212"/>
      <c r="S1510" s="212"/>
      <c r="T1510" s="212"/>
      <c r="U1510" s="212"/>
    </row>
    <row r="1511" spans="1:21" ht="38.25">
      <c r="A1511" s="48">
        <v>48</v>
      </c>
      <c r="B1511" s="48"/>
      <c r="C1511" s="22" t="s">
        <v>1747</v>
      </c>
      <c r="D1511" s="20" t="s">
        <v>25</v>
      </c>
      <c r="E1511" s="20">
        <v>6320</v>
      </c>
      <c r="F1511" s="20">
        <v>1</v>
      </c>
      <c r="G1511" s="31">
        <f t="shared" si="80"/>
        <v>6320</v>
      </c>
      <c r="H1511" s="2"/>
      <c r="I1511" s="52"/>
      <c r="J1511" s="2"/>
      <c r="K1511" s="2"/>
      <c r="L1511" s="2"/>
      <c r="M1511" s="2"/>
      <c r="N1511" s="20"/>
      <c r="O1511" s="20"/>
      <c r="P1511" s="212"/>
      <c r="Q1511" s="212"/>
      <c r="R1511" s="212"/>
      <c r="S1511" s="212"/>
      <c r="T1511" s="212"/>
      <c r="U1511" s="212"/>
    </row>
    <row r="1512" spans="1:21" ht="38.25">
      <c r="A1512" s="225">
        <v>49</v>
      </c>
      <c r="B1512" s="48"/>
      <c r="C1512" s="22" t="s">
        <v>1748</v>
      </c>
      <c r="D1512" s="20" t="s">
        <v>25</v>
      </c>
      <c r="E1512" s="20">
        <v>6320</v>
      </c>
      <c r="F1512" s="20">
        <v>1</v>
      </c>
      <c r="G1512" s="31">
        <f t="shared" si="80"/>
        <v>6320</v>
      </c>
      <c r="H1512" s="2"/>
      <c r="I1512" s="52"/>
      <c r="J1512" s="2"/>
      <c r="K1512" s="2"/>
      <c r="L1512" s="2"/>
      <c r="M1512" s="2"/>
      <c r="N1512" s="20"/>
      <c r="O1512" s="20"/>
      <c r="P1512" s="212"/>
      <c r="Q1512" s="212"/>
      <c r="R1512" s="212"/>
      <c r="S1512" s="212"/>
      <c r="T1512" s="212"/>
      <c r="U1512" s="212"/>
    </row>
    <row r="1513" spans="1:21" ht="25.5">
      <c r="A1513" s="48">
        <v>50</v>
      </c>
      <c r="B1513" s="48"/>
      <c r="C1513" s="22" t="s">
        <v>1749</v>
      </c>
      <c r="D1513" s="20" t="s">
        <v>25</v>
      </c>
      <c r="E1513" s="20">
        <v>3160</v>
      </c>
      <c r="F1513" s="20">
        <v>1</v>
      </c>
      <c r="G1513" s="31">
        <f t="shared" si="80"/>
        <v>3160</v>
      </c>
      <c r="H1513" s="2"/>
      <c r="I1513" s="52"/>
      <c r="J1513" s="2"/>
      <c r="K1513" s="2"/>
      <c r="L1513" s="2"/>
      <c r="M1513" s="2"/>
      <c r="N1513" s="20"/>
      <c r="O1513" s="20"/>
      <c r="P1513" s="212"/>
      <c r="Q1513" s="212"/>
      <c r="R1513" s="212"/>
      <c r="S1513" s="212"/>
      <c r="T1513" s="212"/>
      <c r="U1513" s="212"/>
    </row>
    <row r="1514" spans="1:21" ht="25.5">
      <c r="A1514" s="225">
        <v>51</v>
      </c>
      <c r="B1514" s="48"/>
      <c r="C1514" s="22" t="s">
        <v>1724</v>
      </c>
      <c r="D1514" s="20" t="s">
        <v>25</v>
      </c>
      <c r="E1514" s="20">
        <v>1523</v>
      </c>
      <c r="F1514" s="20">
        <v>2</v>
      </c>
      <c r="G1514" s="31">
        <f t="shared" si="80"/>
        <v>3046</v>
      </c>
      <c r="H1514" s="2"/>
      <c r="I1514" s="52"/>
      <c r="J1514" s="2"/>
      <c r="K1514" s="2"/>
      <c r="L1514" s="2"/>
      <c r="M1514" s="2"/>
      <c r="N1514" s="20"/>
      <c r="O1514" s="20"/>
      <c r="P1514" s="212"/>
      <c r="Q1514" s="212"/>
      <c r="R1514" s="212"/>
      <c r="S1514" s="212"/>
      <c r="T1514" s="212"/>
      <c r="U1514" s="212"/>
    </row>
    <row r="1515" spans="1:21" ht="25.5">
      <c r="A1515" s="48">
        <v>52</v>
      </c>
      <c r="B1515" s="48"/>
      <c r="C1515" s="22" t="s">
        <v>1750</v>
      </c>
      <c r="D1515" s="20" t="s">
        <v>25</v>
      </c>
      <c r="E1515" s="20">
        <v>1523</v>
      </c>
      <c r="F1515" s="20">
        <v>2</v>
      </c>
      <c r="G1515" s="31">
        <f t="shared" si="80"/>
        <v>3046</v>
      </c>
      <c r="H1515" s="2"/>
      <c r="I1515" s="52"/>
      <c r="J1515" s="2"/>
      <c r="K1515" s="2"/>
      <c r="L1515" s="2"/>
      <c r="M1515" s="2"/>
      <c r="N1515" s="20"/>
      <c r="O1515" s="20"/>
      <c r="P1515" s="212"/>
      <c r="Q1515" s="212"/>
      <c r="R1515" s="212"/>
      <c r="S1515" s="212"/>
      <c r="T1515" s="212"/>
      <c r="U1515" s="212"/>
    </row>
    <row r="1516" spans="1:21" ht="25.5">
      <c r="A1516" s="225">
        <v>53</v>
      </c>
      <c r="B1516" s="48"/>
      <c r="C1516" s="22" t="s">
        <v>1728</v>
      </c>
      <c r="D1516" s="20" t="s">
        <v>25</v>
      </c>
      <c r="E1516" s="20">
        <v>21</v>
      </c>
      <c r="F1516" s="20">
        <v>3</v>
      </c>
      <c r="G1516" s="31">
        <f t="shared" si="80"/>
        <v>63</v>
      </c>
      <c r="H1516" s="2"/>
      <c r="I1516" s="52"/>
      <c r="J1516" s="2"/>
      <c r="K1516" s="2"/>
      <c r="L1516" s="2"/>
      <c r="M1516" s="2"/>
      <c r="N1516" s="20"/>
      <c r="O1516" s="20"/>
      <c r="P1516" s="212"/>
      <c r="Q1516" s="212"/>
      <c r="R1516" s="212"/>
      <c r="S1516" s="212"/>
      <c r="T1516" s="212"/>
      <c r="U1516" s="212"/>
    </row>
    <row r="1517" spans="1:21">
      <c r="A1517" s="48">
        <v>54</v>
      </c>
      <c r="B1517" s="48"/>
      <c r="C1517" s="22" t="s">
        <v>1729</v>
      </c>
      <c r="D1517" s="20" t="s">
        <v>25</v>
      </c>
      <c r="E1517" s="20">
        <v>21</v>
      </c>
      <c r="F1517" s="20">
        <v>3</v>
      </c>
      <c r="G1517" s="31">
        <f t="shared" si="80"/>
        <v>63</v>
      </c>
      <c r="H1517" s="2"/>
      <c r="I1517" s="52"/>
      <c r="J1517" s="2"/>
      <c r="K1517" s="2"/>
      <c r="L1517" s="2"/>
      <c r="M1517" s="2"/>
      <c r="N1517" s="20"/>
      <c r="O1517" s="20"/>
      <c r="P1517" s="212"/>
      <c r="Q1517" s="212"/>
      <c r="R1517" s="212"/>
      <c r="S1517" s="212"/>
      <c r="T1517" s="212"/>
      <c r="U1517" s="212"/>
    </row>
    <row r="1518" spans="1:21" ht="25.5">
      <c r="A1518" s="225">
        <v>55</v>
      </c>
      <c r="B1518" s="48"/>
      <c r="C1518" s="22" t="s">
        <v>1730</v>
      </c>
      <c r="D1518" s="20" t="s">
        <v>25</v>
      </c>
      <c r="E1518" s="20">
        <v>21</v>
      </c>
      <c r="F1518" s="20">
        <v>3</v>
      </c>
      <c r="G1518" s="31">
        <f t="shared" si="80"/>
        <v>63</v>
      </c>
      <c r="H1518" s="2"/>
      <c r="I1518" s="52"/>
      <c r="J1518" s="2"/>
      <c r="K1518" s="2"/>
      <c r="L1518" s="2"/>
      <c r="M1518" s="2"/>
      <c r="N1518" s="20"/>
      <c r="O1518" s="20"/>
      <c r="P1518" s="212"/>
      <c r="Q1518" s="212"/>
      <c r="R1518" s="212"/>
      <c r="S1518" s="212"/>
      <c r="T1518" s="212"/>
      <c r="U1518" s="212"/>
    </row>
    <row r="1519" spans="1:21">
      <c r="A1519" s="48">
        <v>56</v>
      </c>
      <c r="B1519" s="48"/>
      <c r="C1519" s="22" t="s">
        <v>1731</v>
      </c>
      <c r="D1519" s="20" t="s">
        <v>25</v>
      </c>
      <c r="E1519" s="20">
        <v>21</v>
      </c>
      <c r="F1519" s="20">
        <v>3</v>
      </c>
      <c r="G1519" s="31">
        <f t="shared" si="80"/>
        <v>63</v>
      </c>
      <c r="H1519" s="2"/>
      <c r="I1519" s="52"/>
      <c r="J1519" s="2"/>
      <c r="K1519" s="2"/>
      <c r="L1519" s="2"/>
      <c r="M1519" s="2"/>
      <c r="N1519" s="20"/>
      <c r="O1519" s="20"/>
      <c r="P1519" s="212"/>
      <c r="Q1519" s="212"/>
      <c r="R1519" s="212"/>
      <c r="S1519" s="212"/>
      <c r="T1519" s="212"/>
      <c r="U1519" s="212"/>
    </row>
    <row r="1520" spans="1:21">
      <c r="A1520" s="225">
        <v>57</v>
      </c>
      <c r="B1520" s="48"/>
      <c r="C1520" s="22" t="s">
        <v>1732</v>
      </c>
      <c r="D1520" s="20" t="s">
        <v>25</v>
      </c>
      <c r="E1520" s="20">
        <v>21</v>
      </c>
      <c r="F1520" s="20">
        <v>3</v>
      </c>
      <c r="G1520" s="31">
        <f t="shared" si="80"/>
        <v>63</v>
      </c>
      <c r="H1520" s="2"/>
      <c r="I1520" s="52"/>
      <c r="J1520" s="2"/>
      <c r="K1520" s="2"/>
      <c r="L1520" s="2"/>
      <c r="M1520" s="2"/>
      <c r="N1520" s="20"/>
      <c r="O1520" s="20"/>
      <c r="P1520" s="212"/>
      <c r="Q1520" s="212"/>
      <c r="R1520" s="212"/>
      <c r="S1520" s="212"/>
      <c r="T1520" s="212"/>
      <c r="U1520" s="212"/>
    </row>
    <row r="1521" spans="1:21">
      <c r="A1521" s="48">
        <v>58</v>
      </c>
      <c r="B1521" s="48"/>
      <c r="C1521" s="22" t="s">
        <v>1733</v>
      </c>
      <c r="D1521" s="20" t="s">
        <v>25</v>
      </c>
      <c r="E1521" s="20">
        <v>21</v>
      </c>
      <c r="F1521" s="20">
        <v>3</v>
      </c>
      <c r="G1521" s="31">
        <f t="shared" si="80"/>
        <v>63</v>
      </c>
      <c r="H1521" s="2"/>
      <c r="I1521" s="52"/>
      <c r="J1521" s="2"/>
      <c r="K1521" s="2"/>
      <c r="L1521" s="2"/>
      <c r="M1521" s="2"/>
      <c r="N1521" s="20"/>
      <c r="O1521" s="20"/>
      <c r="P1521" s="212"/>
      <c r="Q1521" s="212"/>
      <c r="R1521" s="212"/>
      <c r="S1521" s="212"/>
      <c r="T1521" s="212"/>
      <c r="U1521" s="212"/>
    </row>
    <row r="1522" spans="1:21">
      <c r="A1522" s="225">
        <v>59</v>
      </c>
      <c r="B1522" s="48"/>
      <c r="C1522" s="22" t="s">
        <v>1751</v>
      </c>
      <c r="D1522" s="20" t="s">
        <v>25</v>
      </c>
      <c r="E1522" s="20">
        <v>8682</v>
      </c>
      <c r="F1522" s="20">
        <v>1</v>
      </c>
      <c r="G1522" s="31">
        <f t="shared" si="80"/>
        <v>8682</v>
      </c>
      <c r="H1522" s="2"/>
      <c r="I1522" s="52"/>
      <c r="J1522" s="2"/>
      <c r="K1522" s="2"/>
      <c r="L1522" s="2"/>
      <c r="M1522" s="2"/>
      <c r="N1522" s="20"/>
      <c r="O1522" s="20"/>
      <c r="P1522" s="212"/>
      <c r="Q1522" s="212"/>
      <c r="R1522" s="212"/>
      <c r="S1522" s="212"/>
      <c r="T1522" s="212"/>
      <c r="U1522" s="212"/>
    </row>
    <row r="1523" spans="1:21">
      <c r="A1523" s="48">
        <v>60</v>
      </c>
      <c r="B1523" s="48"/>
      <c r="C1523" s="22" t="s">
        <v>1752</v>
      </c>
      <c r="D1523" s="20" t="s">
        <v>25</v>
      </c>
      <c r="E1523" s="20">
        <v>6000</v>
      </c>
      <c r="F1523" s="20">
        <v>1</v>
      </c>
      <c r="G1523" s="31">
        <f t="shared" si="80"/>
        <v>6000</v>
      </c>
      <c r="H1523" s="2"/>
      <c r="I1523" s="52"/>
      <c r="J1523" s="2"/>
      <c r="K1523" s="2"/>
      <c r="L1523" s="2"/>
      <c r="M1523" s="2"/>
      <c r="N1523" s="20"/>
      <c r="O1523" s="20"/>
      <c r="P1523" s="212"/>
      <c r="Q1523" s="212"/>
      <c r="R1523" s="212"/>
      <c r="S1523" s="212"/>
      <c r="T1523" s="212"/>
      <c r="U1523" s="212"/>
    </row>
    <row r="1524" spans="1:21">
      <c r="A1524" s="225">
        <v>61</v>
      </c>
      <c r="B1524" s="48"/>
      <c r="C1524" s="22" t="s">
        <v>1753</v>
      </c>
      <c r="D1524" s="20" t="s">
        <v>25</v>
      </c>
      <c r="E1524" s="20">
        <v>63.33</v>
      </c>
      <c r="F1524" s="20">
        <v>1</v>
      </c>
      <c r="G1524" s="31">
        <f t="shared" si="80"/>
        <v>63.33</v>
      </c>
      <c r="H1524" s="2"/>
      <c r="I1524" s="52"/>
      <c r="J1524" s="2"/>
      <c r="K1524" s="2"/>
      <c r="L1524" s="2"/>
      <c r="M1524" s="2"/>
      <c r="N1524" s="20"/>
      <c r="O1524" s="20"/>
      <c r="P1524" s="212"/>
      <c r="Q1524" s="212"/>
      <c r="R1524" s="212"/>
      <c r="S1524" s="212"/>
      <c r="T1524" s="212"/>
      <c r="U1524" s="212"/>
    </row>
    <row r="1525" spans="1:21">
      <c r="A1525" s="48">
        <v>62</v>
      </c>
      <c r="B1525" s="48"/>
      <c r="C1525" s="22" t="s">
        <v>1754</v>
      </c>
      <c r="D1525" s="20" t="s">
        <v>25</v>
      </c>
      <c r="E1525" s="20">
        <v>63.33</v>
      </c>
      <c r="F1525" s="20">
        <v>1</v>
      </c>
      <c r="G1525" s="31">
        <f t="shared" si="80"/>
        <v>63.33</v>
      </c>
      <c r="H1525" s="2"/>
      <c r="I1525" s="52"/>
      <c r="J1525" s="2"/>
      <c r="K1525" s="2"/>
      <c r="L1525" s="2"/>
      <c r="M1525" s="2"/>
      <c r="N1525" s="20"/>
      <c r="O1525" s="20"/>
      <c r="P1525" s="212"/>
      <c r="Q1525" s="212"/>
      <c r="R1525" s="212"/>
      <c r="S1525" s="212"/>
      <c r="T1525" s="212"/>
      <c r="U1525" s="212"/>
    </row>
    <row r="1526" spans="1:21">
      <c r="A1526" s="225">
        <v>63</v>
      </c>
      <c r="B1526" s="48"/>
      <c r="C1526" s="22" t="s">
        <v>1755</v>
      </c>
      <c r="D1526" s="20" t="s">
        <v>25</v>
      </c>
      <c r="E1526" s="20">
        <v>63.33</v>
      </c>
      <c r="F1526" s="20">
        <v>1</v>
      </c>
      <c r="G1526" s="31">
        <f t="shared" si="80"/>
        <v>63.33</v>
      </c>
      <c r="H1526" s="2"/>
      <c r="I1526" s="52"/>
      <c r="J1526" s="2"/>
      <c r="K1526" s="2"/>
      <c r="L1526" s="2"/>
      <c r="M1526" s="2"/>
      <c r="N1526" s="20"/>
      <c r="O1526" s="20"/>
      <c r="P1526" s="212"/>
      <c r="Q1526" s="212"/>
      <c r="R1526" s="212"/>
      <c r="S1526" s="212"/>
      <c r="T1526" s="212"/>
      <c r="U1526" s="212"/>
    </row>
    <row r="1527" spans="1:21" ht="38.25">
      <c r="A1527" s="48">
        <v>64</v>
      </c>
      <c r="B1527" s="48"/>
      <c r="C1527" s="22" t="s">
        <v>1756</v>
      </c>
      <c r="D1527" s="20" t="s">
        <v>25</v>
      </c>
      <c r="E1527" s="20">
        <v>1689</v>
      </c>
      <c r="F1527" s="20">
        <v>1</v>
      </c>
      <c r="G1527" s="31">
        <f t="shared" si="80"/>
        <v>1689</v>
      </c>
      <c r="H1527" s="2"/>
      <c r="I1527" s="52"/>
      <c r="J1527" s="2"/>
      <c r="K1527" s="2"/>
      <c r="L1527" s="2"/>
      <c r="M1527" s="2"/>
      <c r="N1527" s="20"/>
      <c r="O1527" s="20"/>
      <c r="P1527" s="212"/>
      <c r="Q1527" s="212"/>
      <c r="R1527" s="212"/>
      <c r="S1527" s="212"/>
      <c r="T1527" s="212"/>
      <c r="U1527" s="212"/>
    </row>
    <row r="1528" spans="1:21">
      <c r="A1528" s="225">
        <v>65</v>
      </c>
      <c r="B1528" s="48"/>
      <c r="C1528" s="22" t="s">
        <v>1737</v>
      </c>
      <c r="D1528" s="20" t="s">
        <v>25</v>
      </c>
      <c r="E1528" s="20">
        <v>632</v>
      </c>
      <c r="F1528" s="20">
        <v>1</v>
      </c>
      <c r="G1528" s="31">
        <f t="shared" si="80"/>
        <v>632</v>
      </c>
      <c r="H1528" s="2"/>
      <c r="I1528" s="52"/>
      <c r="J1528" s="2"/>
      <c r="K1528" s="2"/>
      <c r="L1528" s="2"/>
      <c r="M1528" s="2"/>
      <c r="N1528" s="20"/>
      <c r="O1528" s="20"/>
      <c r="P1528" s="212"/>
      <c r="Q1528" s="212"/>
      <c r="R1528" s="212"/>
      <c r="S1528" s="212"/>
      <c r="T1528" s="212"/>
      <c r="U1528" s="212"/>
    </row>
    <row r="1529" spans="1:21" ht="38.25">
      <c r="A1529" s="48">
        <v>66</v>
      </c>
      <c r="B1529" s="48"/>
      <c r="C1529" s="22" t="s">
        <v>1738</v>
      </c>
      <c r="D1529" s="20" t="s">
        <v>25</v>
      </c>
      <c r="E1529" s="20">
        <v>799</v>
      </c>
      <c r="F1529" s="20">
        <v>1</v>
      </c>
      <c r="G1529" s="31">
        <f t="shared" si="80"/>
        <v>799</v>
      </c>
      <c r="H1529" s="2"/>
      <c r="I1529" s="52"/>
      <c r="J1529" s="2"/>
      <c r="K1529" s="2"/>
      <c r="L1529" s="2"/>
      <c r="M1529" s="2"/>
      <c r="N1529" s="20"/>
      <c r="O1529" s="20"/>
      <c r="P1529" s="212"/>
      <c r="Q1529" s="212"/>
      <c r="R1529" s="212"/>
      <c r="S1529" s="212"/>
      <c r="T1529" s="212"/>
      <c r="U1529" s="212"/>
    </row>
    <row r="1530" spans="1:21" ht="25.5">
      <c r="A1530" s="225">
        <v>67</v>
      </c>
      <c r="B1530" s="48"/>
      <c r="C1530" s="22" t="s">
        <v>1739</v>
      </c>
      <c r="D1530" s="20" t="s">
        <v>25</v>
      </c>
      <c r="E1530" s="20">
        <v>50562</v>
      </c>
      <c r="F1530" s="20">
        <v>1</v>
      </c>
      <c r="G1530" s="31">
        <f t="shared" si="80"/>
        <v>50562</v>
      </c>
      <c r="H1530" s="2"/>
      <c r="I1530" s="52"/>
      <c r="J1530" s="2"/>
      <c r="K1530" s="2"/>
      <c r="L1530" s="2"/>
      <c r="M1530" s="2"/>
      <c r="N1530" s="20"/>
      <c r="O1530" s="20"/>
      <c r="P1530" s="212"/>
      <c r="Q1530" s="212"/>
      <c r="R1530" s="212"/>
      <c r="S1530" s="212"/>
      <c r="T1530" s="212"/>
      <c r="U1530" s="212"/>
    </row>
    <row r="1531" spans="1:21" ht="25.5">
      <c r="A1531" s="48">
        <v>68</v>
      </c>
      <c r="B1531" s="48"/>
      <c r="C1531" s="22" t="s">
        <v>1740</v>
      </c>
      <c r="D1531" s="20" t="s">
        <v>25</v>
      </c>
      <c r="E1531" s="20">
        <v>3360</v>
      </c>
      <c r="F1531" s="20">
        <v>1</v>
      </c>
      <c r="G1531" s="31">
        <f t="shared" si="80"/>
        <v>3360</v>
      </c>
      <c r="H1531" s="2"/>
      <c r="I1531" s="52"/>
      <c r="J1531" s="2"/>
      <c r="K1531" s="2"/>
      <c r="L1531" s="2"/>
      <c r="M1531" s="2"/>
      <c r="N1531" s="20"/>
      <c r="O1531" s="20"/>
      <c r="P1531" s="212"/>
      <c r="Q1531" s="212"/>
      <c r="R1531" s="212"/>
      <c r="S1531" s="212"/>
      <c r="T1531" s="212"/>
      <c r="U1531" s="212"/>
    </row>
    <row r="1532" spans="1:21" ht="25.5">
      <c r="A1532" s="225">
        <v>69</v>
      </c>
      <c r="B1532" s="48"/>
      <c r="C1532" s="22" t="s">
        <v>1741</v>
      </c>
      <c r="D1532" s="20" t="s">
        <v>25</v>
      </c>
      <c r="E1532" s="20">
        <v>14360</v>
      </c>
      <c r="F1532" s="20">
        <v>1</v>
      </c>
      <c r="G1532" s="31">
        <f t="shared" si="80"/>
        <v>14360</v>
      </c>
      <c r="H1532" s="2"/>
      <c r="I1532" s="52"/>
      <c r="J1532" s="2"/>
      <c r="K1532" s="2"/>
      <c r="L1532" s="2"/>
      <c r="M1532" s="2"/>
      <c r="N1532" s="20"/>
      <c r="O1532" s="20"/>
      <c r="P1532" s="212"/>
      <c r="Q1532" s="212"/>
      <c r="R1532" s="212"/>
      <c r="S1532" s="212"/>
      <c r="T1532" s="212"/>
      <c r="U1532" s="212"/>
    </row>
    <row r="1533" spans="1:21" ht="25.5">
      <c r="A1533" s="48">
        <v>70</v>
      </c>
      <c r="B1533" s="48"/>
      <c r="C1533" s="22" t="s">
        <v>1757</v>
      </c>
      <c r="D1533" s="20" t="s">
        <v>25</v>
      </c>
      <c r="E1533" s="20">
        <v>1464</v>
      </c>
      <c r="F1533" s="20">
        <v>1</v>
      </c>
      <c r="G1533" s="31">
        <f t="shared" si="80"/>
        <v>1464</v>
      </c>
      <c r="H1533" s="2"/>
      <c r="I1533" s="52"/>
      <c r="J1533" s="2"/>
      <c r="K1533" s="2"/>
      <c r="L1533" s="2"/>
      <c r="M1533" s="2"/>
      <c r="N1533" s="20"/>
      <c r="O1533" s="20"/>
      <c r="P1533" s="212"/>
      <c r="Q1533" s="212"/>
      <c r="R1533" s="212"/>
      <c r="S1533" s="212"/>
      <c r="T1533" s="212"/>
      <c r="U1533" s="212"/>
    </row>
    <row r="1534" spans="1:21">
      <c r="A1534" s="225"/>
      <c r="B1534" s="48"/>
      <c r="C1534" s="2" t="s">
        <v>1758</v>
      </c>
      <c r="D1534" s="20"/>
      <c r="E1534" s="20"/>
      <c r="F1534" s="20"/>
      <c r="G1534" s="31"/>
      <c r="H1534" s="2"/>
      <c r="I1534" s="52"/>
      <c r="J1534" s="2"/>
      <c r="K1534" s="2"/>
      <c r="L1534" s="2"/>
      <c r="M1534" s="2"/>
      <c r="N1534" s="20"/>
      <c r="O1534" s="20"/>
      <c r="P1534" s="212"/>
      <c r="Q1534" s="212"/>
      <c r="R1534" s="212"/>
      <c r="S1534" s="212"/>
      <c r="T1534" s="212"/>
      <c r="U1534" s="212"/>
    </row>
    <row r="1535" spans="1:21">
      <c r="A1535" s="225">
        <v>71</v>
      </c>
      <c r="B1535" s="48"/>
      <c r="C1535" s="22" t="s">
        <v>1759</v>
      </c>
      <c r="D1535" s="20" t="s">
        <v>128</v>
      </c>
      <c r="E1535" s="20">
        <v>1145398</v>
      </c>
      <c r="F1535" s="20">
        <v>1</v>
      </c>
      <c r="G1535" s="31">
        <f t="shared" ref="G1535:G1546" si="81">F1535*E1535</f>
        <v>1145398</v>
      </c>
      <c r="H1535" s="2"/>
      <c r="I1535" s="52"/>
      <c r="J1535" s="2"/>
      <c r="K1535" s="2"/>
      <c r="L1535" s="2"/>
      <c r="M1535" s="2"/>
      <c r="N1535" s="20"/>
      <c r="O1535" s="20"/>
      <c r="P1535" s="212"/>
      <c r="Q1535" s="212"/>
      <c r="R1535" s="212"/>
      <c r="S1535" s="212"/>
      <c r="T1535" s="212"/>
      <c r="U1535" s="212"/>
    </row>
    <row r="1536" spans="1:21">
      <c r="A1536" s="225">
        <v>72</v>
      </c>
      <c r="B1536" s="48"/>
      <c r="C1536" s="22" t="s">
        <v>1760</v>
      </c>
      <c r="D1536" s="20" t="s">
        <v>128</v>
      </c>
      <c r="E1536" s="20">
        <v>75000</v>
      </c>
      <c r="F1536" s="20">
        <v>1</v>
      </c>
      <c r="G1536" s="31">
        <f t="shared" si="81"/>
        <v>75000</v>
      </c>
      <c r="H1536" s="2"/>
      <c r="I1536" s="52"/>
      <c r="J1536" s="2"/>
      <c r="K1536" s="2"/>
      <c r="L1536" s="2"/>
      <c r="M1536" s="2"/>
      <c r="N1536" s="20"/>
      <c r="O1536" s="20"/>
      <c r="P1536" s="212"/>
      <c r="Q1536" s="212"/>
      <c r="R1536" s="212"/>
      <c r="S1536" s="212"/>
      <c r="T1536" s="212"/>
      <c r="U1536" s="212"/>
    </row>
    <row r="1537" spans="1:21" ht="25.5">
      <c r="A1537" s="225">
        <v>73</v>
      </c>
      <c r="B1537" s="48"/>
      <c r="C1537" s="22" t="s">
        <v>1761</v>
      </c>
      <c r="D1537" s="20" t="s">
        <v>128</v>
      </c>
      <c r="E1537" s="20">
        <v>30000</v>
      </c>
      <c r="F1537" s="20">
        <v>1</v>
      </c>
      <c r="G1537" s="31">
        <f t="shared" si="81"/>
        <v>30000</v>
      </c>
      <c r="H1537" s="2"/>
      <c r="I1537" s="52"/>
      <c r="J1537" s="2"/>
      <c r="K1537" s="2"/>
      <c r="L1537" s="2"/>
      <c r="M1537" s="2"/>
      <c r="N1537" s="20"/>
      <c r="O1537" s="20"/>
      <c r="P1537" s="212"/>
      <c r="Q1537" s="212"/>
      <c r="R1537" s="212"/>
      <c r="S1537" s="212"/>
      <c r="T1537" s="212"/>
      <c r="U1537" s="212"/>
    </row>
    <row r="1538" spans="1:21">
      <c r="A1538" s="225">
        <v>74</v>
      </c>
      <c r="B1538" s="48"/>
      <c r="C1538" s="22" t="s">
        <v>1762</v>
      </c>
      <c r="D1538" s="20" t="s">
        <v>128</v>
      </c>
      <c r="E1538" s="20">
        <v>35000</v>
      </c>
      <c r="F1538" s="20">
        <v>1</v>
      </c>
      <c r="G1538" s="31">
        <f t="shared" si="81"/>
        <v>35000</v>
      </c>
      <c r="H1538" s="2"/>
      <c r="I1538" s="52"/>
      <c r="J1538" s="2"/>
      <c r="K1538" s="2"/>
      <c r="L1538" s="2"/>
      <c r="M1538" s="2"/>
      <c r="N1538" s="20"/>
      <c r="O1538" s="20"/>
      <c r="P1538" s="212"/>
      <c r="Q1538" s="212"/>
      <c r="R1538" s="212"/>
      <c r="S1538" s="212"/>
      <c r="T1538" s="212"/>
      <c r="U1538" s="212"/>
    </row>
    <row r="1539" spans="1:21">
      <c r="A1539" s="225">
        <v>75</v>
      </c>
      <c r="B1539" s="49" t="s">
        <v>1763</v>
      </c>
      <c r="C1539" s="22" t="s">
        <v>1764</v>
      </c>
      <c r="D1539" s="20" t="s">
        <v>128</v>
      </c>
      <c r="E1539" s="20">
        <v>60000</v>
      </c>
      <c r="F1539" s="20">
        <v>1</v>
      </c>
      <c r="G1539" s="31">
        <f t="shared" si="81"/>
        <v>60000</v>
      </c>
      <c r="H1539" s="2"/>
      <c r="I1539" s="52"/>
      <c r="J1539" s="2"/>
      <c r="K1539" s="2"/>
      <c r="L1539" s="2"/>
      <c r="M1539" s="2"/>
      <c r="N1539" s="20"/>
      <c r="O1539" s="20"/>
      <c r="P1539" s="212"/>
      <c r="Q1539" s="212"/>
      <c r="R1539" s="212"/>
      <c r="S1539" s="212"/>
      <c r="T1539" s="212"/>
      <c r="U1539" s="212"/>
    </row>
    <row r="1540" spans="1:21" ht="25.5">
      <c r="A1540" s="225">
        <v>76</v>
      </c>
      <c r="B1540" s="49" t="s">
        <v>1765</v>
      </c>
      <c r="C1540" s="22" t="s">
        <v>1766</v>
      </c>
      <c r="D1540" s="20" t="s">
        <v>128</v>
      </c>
      <c r="E1540" s="20">
        <v>70000</v>
      </c>
      <c r="F1540" s="20">
        <v>1</v>
      </c>
      <c r="G1540" s="31">
        <f t="shared" si="81"/>
        <v>70000</v>
      </c>
      <c r="H1540" s="2"/>
      <c r="I1540" s="52"/>
      <c r="J1540" s="2"/>
      <c r="K1540" s="2"/>
      <c r="L1540" s="2"/>
      <c r="M1540" s="2"/>
      <c r="N1540" s="20"/>
      <c r="O1540" s="20"/>
      <c r="P1540" s="212"/>
      <c r="Q1540" s="212"/>
      <c r="R1540" s="212"/>
      <c r="S1540" s="212"/>
      <c r="T1540" s="212"/>
      <c r="U1540" s="212"/>
    </row>
    <row r="1541" spans="1:21">
      <c r="A1541" s="225">
        <v>77</v>
      </c>
      <c r="B1541" s="49" t="s">
        <v>1767</v>
      </c>
      <c r="C1541" s="22" t="s">
        <v>1768</v>
      </c>
      <c r="D1541" s="20" t="s">
        <v>128</v>
      </c>
      <c r="E1541" s="20">
        <v>30000</v>
      </c>
      <c r="F1541" s="20">
        <v>1</v>
      </c>
      <c r="G1541" s="31">
        <f t="shared" si="81"/>
        <v>30000</v>
      </c>
      <c r="H1541" s="2"/>
      <c r="I1541" s="52"/>
      <c r="J1541" s="2"/>
      <c r="K1541" s="2"/>
      <c r="L1541" s="2"/>
      <c r="M1541" s="2"/>
      <c r="N1541" s="20"/>
      <c r="O1541" s="20"/>
      <c r="P1541" s="212"/>
      <c r="Q1541" s="212"/>
      <c r="R1541" s="212"/>
      <c r="S1541" s="212"/>
      <c r="T1541" s="212"/>
      <c r="U1541" s="212"/>
    </row>
    <row r="1542" spans="1:21">
      <c r="A1542" s="225">
        <v>78</v>
      </c>
      <c r="B1542" s="49" t="s">
        <v>1769</v>
      </c>
      <c r="C1542" s="22" t="s">
        <v>1770</v>
      </c>
      <c r="D1542" s="20" t="s">
        <v>128</v>
      </c>
      <c r="E1542" s="20">
        <v>36000</v>
      </c>
      <c r="F1542" s="20">
        <v>1</v>
      </c>
      <c r="G1542" s="31">
        <f t="shared" si="81"/>
        <v>36000</v>
      </c>
      <c r="H1542" s="2"/>
      <c r="I1542" s="52"/>
      <c r="J1542" s="2"/>
      <c r="K1542" s="2"/>
      <c r="L1542" s="2"/>
      <c r="M1542" s="2"/>
      <c r="N1542" s="20"/>
      <c r="O1542" s="20"/>
      <c r="P1542" s="212"/>
      <c r="Q1542" s="212"/>
      <c r="R1542" s="212"/>
      <c r="S1542" s="212"/>
      <c r="T1542" s="212"/>
      <c r="U1542" s="212"/>
    </row>
    <row r="1543" spans="1:21" ht="25.5">
      <c r="A1543" s="225">
        <v>79</v>
      </c>
      <c r="B1543" s="48"/>
      <c r="C1543" s="22" t="s">
        <v>1771</v>
      </c>
      <c r="D1543" s="20" t="s">
        <v>294</v>
      </c>
      <c r="E1543" s="20">
        <v>90000</v>
      </c>
      <c r="F1543" s="20">
        <v>1</v>
      </c>
      <c r="G1543" s="31">
        <f t="shared" si="81"/>
        <v>90000</v>
      </c>
      <c r="H1543" s="2"/>
      <c r="I1543" s="52"/>
      <c r="J1543" s="2"/>
      <c r="K1543" s="2"/>
      <c r="L1543" s="2"/>
      <c r="M1543" s="2"/>
      <c r="N1543" s="20"/>
      <c r="O1543" s="20"/>
      <c r="P1543" s="212"/>
      <c r="Q1543" s="212"/>
      <c r="R1543" s="212"/>
      <c r="S1543" s="212"/>
      <c r="T1543" s="212"/>
      <c r="U1543" s="212"/>
    </row>
    <row r="1544" spans="1:21">
      <c r="A1544" s="225">
        <v>80</v>
      </c>
      <c r="B1544" s="48"/>
      <c r="C1544" s="22" t="s">
        <v>1772</v>
      </c>
      <c r="D1544" s="20" t="s">
        <v>128</v>
      </c>
      <c r="E1544" s="20">
        <v>20000</v>
      </c>
      <c r="F1544" s="20">
        <v>1</v>
      </c>
      <c r="G1544" s="31">
        <f t="shared" si="81"/>
        <v>20000</v>
      </c>
      <c r="H1544" s="2"/>
      <c r="I1544" s="52"/>
      <c r="J1544" s="2"/>
      <c r="K1544" s="2"/>
      <c r="L1544" s="2"/>
      <c r="M1544" s="2"/>
      <c r="N1544" s="20"/>
      <c r="O1544" s="20"/>
      <c r="P1544" s="212"/>
      <c r="Q1544" s="212"/>
      <c r="R1544" s="212"/>
      <c r="S1544" s="212"/>
      <c r="T1544" s="212"/>
      <c r="U1544" s="212"/>
    </row>
    <row r="1545" spans="1:21">
      <c r="A1545" s="225">
        <v>81</v>
      </c>
      <c r="B1545" s="48"/>
      <c r="C1545" s="22" t="s">
        <v>1773</v>
      </c>
      <c r="D1545" s="20" t="s">
        <v>294</v>
      </c>
      <c r="E1545" s="20">
        <v>20000.740000000002</v>
      </c>
      <c r="F1545" s="20">
        <v>1</v>
      </c>
      <c r="G1545" s="31">
        <f t="shared" si="81"/>
        <v>20000.740000000002</v>
      </c>
      <c r="H1545" s="2"/>
      <c r="I1545" s="52"/>
      <c r="J1545" s="2"/>
      <c r="K1545" s="2"/>
      <c r="L1545" s="2"/>
      <c r="M1545" s="2"/>
      <c r="N1545" s="20"/>
      <c r="O1545" s="20"/>
      <c r="P1545" s="212"/>
      <c r="Q1545" s="212"/>
      <c r="R1545" s="212"/>
      <c r="S1545" s="212"/>
      <c r="T1545" s="212"/>
      <c r="U1545" s="212"/>
    </row>
    <row r="1546" spans="1:21">
      <c r="A1546" s="225">
        <v>82</v>
      </c>
      <c r="B1546" s="51" t="s">
        <v>1774</v>
      </c>
      <c r="C1546" s="22" t="s">
        <v>1775</v>
      </c>
      <c r="D1546" s="20" t="s">
        <v>128</v>
      </c>
      <c r="E1546" s="20">
        <v>100000</v>
      </c>
      <c r="F1546" s="20">
        <v>1</v>
      </c>
      <c r="G1546" s="31">
        <f t="shared" si="81"/>
        <v>100000</v>
      </c>
      <c r="H1546" s="2"/>
      <c r="I1546" s="52"/>
      <c r="J1546" s="2"/>
      <c r="K1546" s="2"/>
      <c r="L1546" s="2"/>
      <c r="M1546" s="2"/>
      <c r="N1546" s="20"/>
      <c r="O1546" s="20"/>
      <c r="P1546" s="212"/>
      <c r="Q1546" s="212"/>
      <c r="R1546" s="212"/>
      <c r="S1546" s="212"/>
      <c r="T1546" s="212"/>
      <c r="U1546" s="212"/>
    </row>
    <row r="1547" spans="1:21">
      <c r="A1547" s="225"/>
      <c r="B1547" s="48"/>
      <c r="C1547" s="2" t="s">
        <v>1776</v>
      </c>
      <c r="D1547" s="20"/>
      <c r="E1547" s="20"/>
      <c r="F1547" s="20"/>
      <c r="G1547" s="31"/>
      <c r="H1547" s="2"/>
      <c r="I1547" s="52"/>
      <c r="J1547" s="2"/>
      <c r="K1547" s="2"/>
      <c r="L1547" s="2"/>
      <c r="M1547" s="2"/>
      <c r="N1547" s="20"/>
      <c r="O1547" s="20"/>
      <c r="P1547" s="212"/>
      <c r="Q1547" s="212"/>
      <c r="R1547" s="212"/>
      <c r="S1547" s="212"/>
      <c r="T1547" s="212"/>
      <c r="U1547" s="212"/>
    </row>
    <row r="1548" spans="1:21">
      <c r="A1548" s="225">
        <v>83</v>
      </c>
      <c r="B1548" s="52" t="s">
        <v>1777</v>
      </c>
      <c r="C1548" s="2" t="s">
        <v>1778</v>
      </c>
      <c r="D1548" s="20" t="s">
        <v>25</v>
      </c>
      <c r="E1548" s="20">
        <v>57335.62</v>
      </c>
      <c r="F1548" s="20">
        <v>1</v>
      </c>
      <c r="G1548" s="31">
        <f t="shared" ref="G1548:G1563" si="82">F1548*E1548</f>
        <v>57335.62</v>
      </c>
      <c r="H1548" s="2"/>
      <c r="I1548" s="52"/>
      <c r="J1548" s="2"/>
      <c r="K1548" s="2"/>
      <c r="L1548" s="2"/>
      <c r="M1548" s="2"/>
      <c r="N1548" s="20"/>
      <c r="O1548" s="20"/>
      <c r="P1548" s="212"/>
      <c r="Q1548" s="212"/>
      <c r="R1548" s="212"/>
      <c r="S1548" s="212"/>
      <c r="T1548" s="212"/>
      <c r="U1548" s="212"/>
    </row>
    <row r="1549" spans="1:21">
      <c r="A1549" s="225">
        <v>84</v>
      </c>
      <c r="B1549" s="52" t="s">
        <v>1779</v>
      </c>
      <c r="C1549" s="2" t="s">
        <v>1780</v>
      </c>
      <c r="D1549" s="20" t="s">
        <v>25</v>
      </c>
      <c r="E1549" s="20">
        <v>57335.62</v>
      </c>
      <c r="F1549" s="20">
        <v>1</v>
      </c>
      <c r="G1549" s="31">
        <f t="shared" si="82"/>
        <v>57335.62</v>
      </c>
      <c r="H1549" s="2"/>
      <c r="I1549" s="52"/>
      <c r="J1549" s="2"/>
      <c r="K1549" s="2"/>
      <c r="L1549" s="2"/>
      <c r="M1549" s="2"/>
      <c r="N1549" s="20"/>
      <c r="O1549" s="20"/>
      <c r="P1549" s="212"/>
      <c r="Q1549" s="212"/>
      <c r="R1549" s="212"/>
      <c r="S1549" s="212"/>
      <c r="T1549" s="212"/>
      <c r="U1549" s="212"/>
    </row>
    <row r="1550" spans="1:21">
      <c r="A1550" s="225">
        <v>85</v>
      </c>
      <c r="B1550" s="48"/>
      <c r="C1550" s="2" t="s">
        <v>1781</v>
      </c>
      <c r="D1550" s="20" t="s">
        <v>25</v>
      </c>
      <c r="E1550" s="20">
        <v>57335.62</v>
      </c>
      <c r="F1550" s="20">
        <v>1</v>
      </c>
      <c r="G1550" s="31">
        <f t="shared" si="82"/>
        <v>57335.62</v>
      </c>
      <c r="H1550" s="2"/>
      <c r="I1550" s="52"/>
      <c r="J1550" s="2"/>
      <c r="K1550" s="2"/>
      <c r="L1550" s="2"/>
      <c r="M1550" s="2"/>
      <c r="N1550" s="20"/>
      <c r="O1550" s="20"/>
      <c r="P1550" s="212"/>
      <c r="Q1550" s="212"/>
      <c r="R1550" s="212"/>
      <c r="S1550" s="212"/>
      <c r="T1550" s="212"/>
      <c r="U1550" s="212"/>
    </row>
    <row r="1551" spans="1:21">
      <c r="A1551" s="225">
        <v>86</v>
      </c>
      <c r="B1551" s="49" t="s">
        <v>1782</v>
      </c>
      <c r="C1551" s="2" t="s">
        <v>1783</v>
      </c>
      <c r="D1551" s="20" t="s">
        <v>25</v>
      </c>
      <c r="E1551" s="20">
        <v>57335.62</v>
      </c>
      <c r="F1551" s="20">
        <v>1</v>
      </c>
      <c r="G1551" s="31">
        <f t="shared" si="82"/>
        <v>57335.62</v>
      </c>
      <c r="H1551" s="2"/>
      <c r="I1551" s="52"/>
      <c r="J1551" s="2"/>
      <c r="K1551" s="2"/>
      <c r="L1551" s="2"/>
      <c r="M1551" s="2"/>
      <c r="N1551" s="20"/>
      <c r="O1551" s="20"/>
      <c r="P1551" s="212"/>
      <c r="Q1551" s="212"/>
      <c r="R1551" s="212"/>
      <c r="S1551" s="212"/>
      <c r="T1551" s="212"/>
      <c r="U1551" s="212"/>
    </row>
    <row r="1552" spans="1:21">
      <c r="A1552" s="225">
        <v>87</v>
      </c>
      <c r="B1552" s="48" t="s">
        <v>1784</v>
      </c>
      <c r="C1552" s="2" t="s">
        <v>1785</v>
      </c>
      <c r="D1552" s="20" t="s">
        <v>25</v>
      </c>
      <c r="E1552" s="20">
        <v>57335.62</v>
      </c>
      <c r="F1552" s="20">
        <v>1</v>
      </c>
      <c r="G1552" s="31">
        <f t="shared" si="82"/>
        <v>57335.62</v>
      </c>
      <c r="H1552" s="2"/>
      <c r="I1552" s="52"/>
      <c r="J1552" s="2"/>
      <c r="K1552" s="2"/>
      <c r="L1552" s="2"/>
      <c r="M1552" s="2"/>
      <c r="N1552" s="20"/>
      <c r="O1552" s="20"/>
      <c r="P1552" s="212"/>
      <c r="Q1552" s="212"/>
      <c r="R1552" s="212"/>
      <c r="S1552" s="212"/>
      <c r="T1552" s="212"/>
      <c r="U1552" s="212"/>
    </row>
    <row r="1553" spans="1:21">
      <c r="A1553" s="225">
        <v>88</v>
      </c>
      <c r="B1553" s="52" t="s">
        <v>1786</v>
      </c>
      <c r="C1553" s="2" t="s">
        <v>1787</v>
      </c>
      <c r="D1553" s="20" t="s">
        <v>25</v>
      </c>
      <c r="E1553" s="20">
        <v>57335.62</v>
      </c>
      <c r="F1553" s="20">
        <v>1</v>
      </c>
      <c r="G1553" s="31">
        <f t="shared" si="82"/>
        <v>57335.62</v>
      </c>
      <c r="H1553" s="2"/>
      <c r="I1553" s="52"/>
      <c r="J1553" s="2"/>
      <c r="K1553" s="2"/>
      <c r="L1553" s="2"/>
      <c r="M1553" s="2"/>
      <c r="N1553" s="20"/>
      <c r="O1553" s="20"/>
      <c r="P1553" s="212"/>
      <c r="Q1553" s="212"/>
      <c r="R1553" s="212"/>
      <c r="S1553" s="212"/>
      <c r="T1553" s="212"/>
      <c r="U1553" s="212"/>
    </row>
    <row r="1554" spans="1:21">
      <c r="A1554" s="225">
        <v>89</v>
      </c>
      <c r="B1554" s="52" t="s">
        <v>1788</v>
      </c>
      <c r="C1554" s="2" t="s">
        <v>1789</v>
      </c>
      <c r="D1554" s="20" t="s">
        <v>25</v>
      </c>
      <c r="E1554" s="20">
        <v>57335.62</v>
      </c>
      <c r="F1554" s="20">
        <v>1</v>
      </c>
      <c r="G1554" s="31">
        <f t="shared" si="82"/>
        <v>57335.62</v>
      </c>
      <c r="H1554" s="2"/>
      <c r="I1554" s="52"/>
      <c r="J1554" s="2"/>
      <c r="K1554" s="2"/>
      <c r="L1554" s="2"/>
      <c r="M1554" s="2"/>
      <c r="N1554" s="20"/>
      <c r="O1554" s="20"/>
      <c r="P1554" s="212"/>
      <c r="Q1554" s="212"/>
      <c r="R1554" s="212"/>
      <c r="S1554" s="212"/>
      <c r="T1554" s="212"/>
      <c r="U1554" s="212"/>
    </row>
    <row r="1555" spans="1:21">
      <c r="A1555" s="225">
        <v>90</v>
      </c>
      <c r="B1555" s="20" t="s">
        <v>1790</v>
      </c>
      <c r="C1555" s="2" t="s">
        <v>1791</v>
      </c>
      <c r="D1555" s="20" t="s">
        <v>25</v>
      </c>
      <c r="E1555" s="20">
        <v>57335.62</v>
      </c>
      <c r="F1555" s="20">
        <v>1</v>
      </c>
      <c r="G1555" s="31">
        <f t="shared" si="82"/>
        <v>57335.62</v>
      </c>
      <c r="H1555" s="2"/>
      <c r="I1555" s="52"/>
      <c r="J1555" s="2"/>
      <c r="K1555" s="2"/>
      <c r="L1555" s="2"/>
      <c r="M1555" s="2"/>
      <c r="N1555" s="20"/>
      <c r="O1555" s="20"/>
      <c r="P1555" s="212"/>
      <c r="Q1555" s="212"/>
      <c r="R1555" s="212"/>
      <c r="S1555" s="212"/>
      <c r="T1555" s="212"/>
      <c r="U1555" s="212"/>
    </row>
    <row r="1556" spans="1:21">
      <c r="A1556" s="225">
        <v>91</v>
      </c>
      <c r="B1556" s="52" t="s">
        <v>1792</v>
      </c>
      <c r="C1556" s="2" t="s">
        <v>1793</v>
      </c>
      <c r="D1556" s="20" t="s">
        <v>25</v>
      </c>
      <c r="E1556" s="20">
        <v>57335.62</v>
      </c>
      <c r="F1556" s="20">
        <v>1</v>
      </c>
      <c r="G1556" s="31">
        <f t="shared" si="82"/>
        <v>57335.62</v>
      </c>
      <c r="H1556" s="2"/>
      <c r="I1556" s="52"/>
      <c r="J1556" s="2"/>
      <c r="K1556" s="2"/>
      <c r="L1556" s="2"/>
      <c r="M1556" s="2"/>
      <c r="N1556" s="20"/>
      <c r="O1556" s="20"/>
      <c r="P1556" s="212"/>
      <c r="Q1556" s="212"/>
      <c r="R1556" s="212"/>
      <c r="S1556" s="212"/>
      <c r="T1556" s="212"/>
      <c r="U1556" s="212"/>
    </row>
    <row r="1557" spans="1:21">
      <c r="A1557" s="225">
        <v>92</v>
      </c>
      <c r="B1557" s="52" t="s">
        <v>1794</v>
      </c>
      <c r="C1557" s="2" t="s">
        <v>1795</v>
      </c>
      <c r="D1557" s="20" t="s">
        <v>25</v>
      </c>
      <c r="E1557" s="20">
        <v>57335.62</v>
      </c>
      <c r="F1557" s="20">
        <v>1</v>
      </c>
      <c r="G1557" s="31">
        <f t="shared" si="82"/>
        <v>57335.62</v>
      </c>
      <c r="H1557" s="2"/>
      <c r="I1557" s="52"/>
      <c r="J1557" s="2"/>
      <c r="K1557" s="2"/>
      <c r="L1557" s="2"/>
      <c r="M1557" s="2"/>
      <c r="N1557" s="20"/>
      <c r="O1557" s="20"/>
      <c r="P1557" s="212"/>
      <c r="Q1557" s="212"/>
      <c r="R1557" s="212"/>
      <c r="S1557" s="212"/>
      <c r="T1557" s="212"/>
      <c r="U1557" s="212"/>
    </row>
    <row r="1558" spans="1:21">
      <c r="A1558" s="225">
        <v>93</v>
      </c>
      <c r="B1558" s="20" t="s">
        <v>1796</v>
      </c>
      <c r="C1558" s="2" t="s">
        <v>1797</v>
      </c>
      <c r="D1558" s="20" t="s">
        <v>25</v>
      </c>
      <c r="E1558" s="20">
        <v>57335.62</v>
      </c>
      <c r="F1558" s="20">
        <v>1</v>
      </c>
      <c r="G1558" s="31">
        <f t="shared" si="82"/>
        <v>57335.62</v>
      </c>
      <c r="H1558" s="2"/>
      <c r="I1558" s="52"/>
      <c r="J1558" s="2"/>
      <c r="K1558" s="2"/>
      <c r="L1558" s="2"/>
      <c r="M1558" s="2"/>
      <c r="N1558" s="20"/>
      <c r="O1558" s="20"/>
      <c r="P1558" s="212"/>
      <c r="Q1558" s="212"/>
      <c r="R1558" s="212"/>
      <c r="S1558" s="212"/>
      <c r="T1558" s="212"/>
      <c r="U1558" s="212"/>
    </row>
    <row r="1559" spans="1:21">
      <c r="A1559" s="225">
        <v>94</v>
      </c>
      <c r="B1559" s="20" t="s">
        <v>1798</v>
      </c>
      <c r="C1559" s="2" t="s">
        <v>1799</v>
      </c>
      <c r="D1559" s="20" t="s">
        <v>25</v>
      </c>
      <c r="E1559" s="20">
        <v>124800</v>
      </c>
      <c r="F1559" s="20">
        <v>1</v>
      </c>
      <c r="G1559" s="31">
        <f t="shared" si="82"/>
        <v>124800</v>
      </c>
      <c r="H1559" s="2"/>
      <c r="I1559" s="52"/>
      <c r="J1559" s="2"/>
      <c r="K1559" s="2"/>
      <c r="L1559" s="2"/>
      <c r="M1559" s="2"/>
      <c r="N1559" s="20"/>
      <c r="O1559" s="20"/>
      <c r="P1559" s="212"/>
      <c r="Q1559" s="212"/>
      <c r="R1559" s="212"/>
      <c r="S1559" s="212"/>
      <c r="T1559" s="212"/>
      <c r="U1559" s="212"/>
    </row>
    <row r="1560" spans="1:21">
      <c r="A1560" s="225">
        <v>95</v>
      </c>
      <c r="B1560" s="48"/>
      <c r="C1560" s="2" t="s">
        <v>1800</v>
      </c>
      <c r="D1560" s="20" t="s">
        <v>25</v>
      </c>
      <c r="E1560" s="20">
        <v>225000</v>
      </c>
      <c r="F1560" s="20">
        <v>1</v>
      </c>
      <c r="G1560" s="31">
        <f t="shared" si="82"/>
        <v>225000</v>
      </c>
      <c r="H1560" s="2"/>
      <c r="I1560" s="52"/>
      <c r="J1560" s="2"/>
      <c r="K1560" s="2"/>
      <c r="L1560" s="2"/>
      <c r="M1560" s="2"/>
      <c r="N1560" s="20"/>
      <c r="O1560" s="20"/>
      <c r="P1560" s="212"/>
      <c r="Q1560" s="212"/>
      <c r="R1560" s="212"/>
      <c r="S1560" s="212"/>
      <c r="T1560" s="212"/>
      <c r="U1560" s="212"/>
    </row>
    <row r="1561" spans="1:21">
      <c r="A1561" s="225">
        <v>96</v>
      </c>
      <c r="B1561" s="51" t="s">
        <v>1801</v>
      </c>
      <c r="C1561" s="2" t="s">
        <v>1802</v>
      </c>
      <c r="D1561" s="20" t="s">
        <v>25</v>
      </c>
      <c r="E1561" s="20">
        <v>47000</v>
      </c>
      <c r="F1561" s="20">
        <v>1</v>
      </c>
      <c r="G1561" s="31">
        <f t="shared" si="82"/>
        <v>47000</v>
      </c>
      <c r="H1561" s="2"/>
      <c r="I1561" s="52"/>
      <c r="J1561" s="2"/>
      <c r="K1561" s="2"/>
      <c r="L1561" s="2"/>
      <c r="M1561" s="2"/>
      <c r="N1561" s="20"/>
      <c r="O1561" s="20"/>
      <c r="P1561" s="212"/>
      <c r="Q1561" s="212"/>
      <c r="R1561" s="212"/>
      <c r="S1561" s="212"/>
      <c r="T1561" s="212"/>
      <c r="U1561" s="212"/>
    </row>
    <row r="1562" spans="1:21">
      <c r="A1562" s="225">
        <v>97</v>
      </c>
      <c r="B1562" s="48"/>
      <c r="C1562" s="2" t="s">
        <v>1803</v>
      </c>
      <c r="D1562" s="20" t="s">
        <v>25</v>
      </c>
      <c r="E1562" s="20">
        <v>47000</v>
      </c>
      <c r="F1562" s="20">
        <v>1</v>
      </c>
      <c r="G1562" s="31">
        <f t="shared" si="82"/>
        <v>47000</v>
      </c>
      <c r="H1562" s="2"/>
      <c r="I1562" s="52"/>
      <c r="J1562" s="2"/>
      <c r="K1562" s="2"/>
      <c r="L1562" s="2"/>
      <c r="M1562" s="2"/>
      <c r="N1562" s="20"/>
      <c r="O1562" s="20"/>
      <c r="P1562" s="212"/>
      <c r="Q1562" s="212"/>
      <c r="R1562" s="212"/>
      <c r="S1562" s="212"/>
      <c r="T1562" s="212"/>
      <c r="U1562" s="212"/>
    </row>
    <row r="1563" spans="1:21">
      <c r="A1563" s="225">
        <v>98</v>
      </c>
      <c r="B1563" s="51" t="s">
        <v>1804</v>
      </c>
      <c r="C1563" s="2" t="s">
        <v>1805</v>
      </c>
      <c r="D1563" s="20" t="s">
        <v>294</v>
      </c>
      <c r="E1563" s="20">
        <v>3138</v>
      </c>
      <c r="F1563" s="20">
        <v>2</v>
      </c>
      <c r="G1563" s="31">
        <f t="shared" si="82"/>
        <v>6276</v>
      </c>
      <c r="H1563" s="2"/>
      <c r="I1563" s="52"/>
      <c r="J1563" s="2"/>
      <c r="K1563" s="2"/>
      <c r="L1563" s="2"/>
      <c r="M1563" s="2"/>
      <c r="N1563" s="20"/>
      <c r="O1563" s="20"/>
      <c r="P1563" s="212"/>
      <c r="Q1563" s="212"/>
      <c r="R1563" s="212"/>
      <c r="S1563" s="212"/>
      <c r="T1563" s="212"/>
      <c r="U1563" s="212"/>
    </row>
    <row r="1564" spans="1:21">
      <c r="A1564" s="225"/>
      <c r="B1564" s="48"/>
      <c r="C1564" s="2" t="s">
        <v>1806</v>
      </c>
      <c r="D1564" s="20"/>
      <c r="E1564" s="20"/>
      <c r="F1564" s="20"/>
      <c r="G1564" s="31"/>
      <c r="H1564" s="2"/>
      <c r="I1564" s="52"/>
      <c r="J1564" s="2"/>
      <c r="K1564" s="2"/>
      <c r="L1564" s="2"/>
      <c r="M1564" s="2"/>
      <c r="N1564" s="20"/>
      <c r="O1564" s="20"/>
      <c r="P1564" s="212"/>
      <c r="Q1564" s="212"/>
      <c r="R1564" s="212"/>
      <c r="S1564" s="212"/>
      <c r="T1564" s="212"/>
      <c r="U1564" s="212"/>
    </row>
    <row r="1565" spans="1:21" ht="25.5">
      <c r="A1565" s="225">
        <v>99</v>
      </c>
      <c r="B1565" s="51" t="s">
        <v>1807</v>
      </c>
      <c r="C1565" s="22" t="s">
        <v>1808</v>
      </c>
      <c r="D1565" s="20" t="s">
        <v>25</v>
      </c>
      <c r="E1565" s="20">
        <v>70608.2</v>
      </c>
      <c r="F1565" s="20">
        <v>2</v>
      </c>
      <c r="G1565" s="31">
        <f>F1565*E1565</f>
        <v>141216.4</v>
      </c>
      <c r="H1565" s="2"/>
      <c r="I1565" s="52"/>
      <c r="J1565" s="2"/>
      <c r="K1565" s="2"/>
      <c r="L1565" s="2"/>
      <c r="M1565" s="2"/>
      <c r="N1565" s="20"/>
      <c r="O1565" s="20"/>
      <c r="P1565" s="212"/>
      <c r="Q1565" s="212"/>
      <c r="R1565" s="212"/>
      <c r="S1565" s="212"/>
      <c r="T1565" s="212"/>
      <c r="U1565" s="212"/>
    </row>
    <row r="1566" spans="1:21">
      <c r="A1566" s="225"/>
      <c r="B1566" s="48"/>
      <c r="C1566" s="2" t="s">
        <v>1809</v>
      </c>
      <c r="D1566" s="20"/>
      <c r="E1566" s="20"/>
      <c r="F1566" s="20"/>
      <c r="G1566" s="31"/>
      <c r="H1566" s="2"/>
      <c r="I1566" s="52"/>
      <c r="J1566" s="2"/>
      <c r="K1566" s="2"/>
      <c r="L1566" s="2"/>
      <c r="M1566" s="2"/>
      <c r="N1566" s="20"/>
      <c r="O1566" s="20"/>
      <c r="P1566" s="212"/>
      <c r="Q1566" s="212"/>
      <c r="R1566" s="212"/>
      <c r="S1566" s="212"/>
      <c r="T1566" s="212"/>
      <c r="U1566" s="212"/>
    </row>
    <row r="1567" spans="1:21">
      <c r="A1567" s="225">
        <v>100</v>
      </c>
      <c r="B1567" s="52" t="s">
        <v>1810</v>
      </c>
      <c r="C1567" s="2" t="s">
        <v>1811</v>
      </c>
      <c r="D1567" s="20" t="s">
        <v>25</v>
      </c>
      <c r="E1567" s="20">
        <v>300000</v>
      </c>
      <c r="F1567" s="20">
        <v>2</v>
      </c>
      <c r="G1567" s="31">
        <f>F1567*E1567</f>
        <v>600000</v>
      </c>
      <c r="H1567" s="2"/>
      <c r="I1567" s="52"/>
      <c r="J1567" s="2"/>
      <c r="K1567" s="2"/>
      <c r="L1567" s="2"/>
      <c r="M1567" s="2"/>
      <c r="N1567" s="20"/>
      <c r="O1567" s="20"/>
      <c r="P1567" s="212"/>
      <c r="Q1567" s="212"/>
      <c r="R1567" s="212"/>
      <c r="S1567" s="212"/>
      <c r="T1567" s="212"/>
      <c r="U1567" s="212"/>
    </row>
    <row r="1568" spans="1:21">
      <c r="A1568" s="225">
        <v>101</v>
      </c>
      <c r="B1568" s="49" t="s">
        <v>1812</v>
      </c>
      <c r="C1568" s="2" t="s">
        <v>1813</v>
      </c>
      <c r="D1568" s="20" t="s">
        <v>25</v>
      </c>
      <c r="E1568" s="20">
        <v>16870.189999999999</v>
      </c>
      <c r="F1568" s="20">
        <v>1</v>
      </c>
      <c r="G1568" s="31">
        <f>F1568*E1568</f>
        <v>16870.189999999999</v>
      </c>
      <c r="H1568" s="2"/>
      <c r="I1568" s="52"/>
      <c r="J1568" s="2"/>
      <c r="K1568" s="2"/>
      <c r="L1568" s="2"/>
      <c r="M1568" s="2"/>
      <c r="N1568" s="20"/>
      <c r="O1568" s="20"/>
      <c r="P1568" s="212"/>
      <c r="Q1568" s="212"/>
      <c r="R1568" s="212"/>
      <c r="S1568" s="212"/>
      <c r="T1568" s="212"/>
      <c r="U1568" s="212"/>
    </row>
    <row r="1569" spans="1:21">
      <c r="A1569" s="225"/>
      <c r="B1569" s="48"/>
      <c r="C1569" s="2" t="s">
        <v>1814</v>
      </c>
      <c r="D1569" s="20"/>
      <c r="E1569" s="20"/>
      <c r="F1569" s="20"/>
      <c r="G1569" s="31"/>
      <c r="H1569" s="2"/>
      <c r="I1569" s="52"/>
      <c r="J1569" s="2"/>
      <c r="K1569" s="2"/>
      <c r="L1569" s="2"/>
      <c r="M1569" s="2"/>
      <c r="N1569" s="20"/>
      <c r="O1569" s="20"/>
      <c r="P1569" s="212"/>
      <c r="Q1569" s="212"/>
      <c r="R1569" s="212"/>
      <c r="S1569" s="212"/>
      <c r="T1569" s="212"/>
      <c r="U1569" s="212"/>
    </row>
    <row r="1570" spans="1:21">
      <c r="A1570" s="225">
        <v>102</v>
      </c>
      <c r="B1570" s="52" t="s">
        <v>1815</v>
      </c>
      <c r="C1570" s="2" t="s">
        <v>1816</v>
      </c>
      <c r="D1570" s="20" t="s">
        <v>25</v>
      </c>
      <c r="E1570" s="20">
        <v>72869.929999999993</v>
      </c>
      <c r="F1570" s="20">
        <v>2</v>
      </c>
      <c r="G1570" s="31">
        <f>F1570*E1570</f>
        <v>145739.85999999999</v>
      </c>
      <c r="H1570" s="2"/>
      <c r="I1570" s="52"/>
      <c r="J1570" s="2"/>
      <c r="K1570" s="2"/>
      <c r="L1570" s="2"/>
      <c r="M1570" s="2"/>
      <c r="N1570" s="20"/>
      <c r="O1570" s="20"/>
      <c r="P1570" s="212"/>
      <c r="Q1570" s="212"/>
      <c r="R1570" s="212"/>
      <c r="S1570" s="212"/>
      <c r="T1570" s="212"/>
      <c r="U1570" s="212"/>
    </row>
    <row r="1571" spans="1:21">
      <c r="A1571" s="225">
        <v>103</v>
      </c>
      <c r="B1571" s="48"/>
      <c r="C1571" s="2" t="s">
        <v>1817</v>
      </c>
      <c r="D1571" s="20" t="s">
        <v>25</v>
      </c>
      <c r="E1571" s="20">
        <v>15000</v>
      </c>
      <c r="F1571" s="20">
        <v>1</v>
      </c>
      <c r="G1571" s="31">
        <f>F1571*E1571</f>
        <v>15000</v>
      </c>
      <c r="H1571" s="2"/>
      <c r="I1571" s="52"/>
      <c r="J1571" s="2"/>
      <c r="K1571" s="2"/>
      <c r="L1571" s="2"/>
      <c r="M1571" s="2"/>
      <c r="N1571" s="20"/>
      <c r="O1571" s="20"/>
      <c r="P1571" s="212"/>
      <c r="Q1571" s="212"/>
      <c r="R1571" s="212"/>
      <c r="S1571" s="212"/>
      <c r="T1571" s="212"/>
      <c r="U1571" s="212"/>
    </row>
    <row r="1572" spans="1:21">
      <c r="A1572" s="225"/>
      <c r="B1572" s="48"/>
      <c r="C1572" s="2" t="s">
        <v>1818</v>
      </c>
      <c r="D1572" s="20"/>
      <c r="E1572" s="20"/>
      <c r="F1572" s="20"/>
      <c r="G1572" s="31"/>
      <c r="H1572" s="2"/>
      <c r="I1572" s="52"/>
      <c r="J1572" s="2"/>
      <c r="K1572" s="2"/>
      <c r="L1572" s="2"/>
      <c r="M1572" s="2"/>
      <c r="N1572" s="20"/>
      <c r="O1572" s="20"/>
      <c r="P1572" s="212"/>
      <c r="Q1572" s="212"/>
      <c r="R1572" s="212"/>
      <c r="S1572" s="212"/>
      <c r="T1572" s="212"/>
      <c r="U1572" s="212"/>
    </row>
    <row r="1573" spans="1:21" ht="38.25">
      <c r="A1573" s="225">
        <v>104</v>
      </c>
      <c r="B1573" s="51" t="s">
        <v>1819</v>
      </c>
      <c r="C1573" s="229" t="s">
        <v>1820</v>
      </c>
      <c r="D1573" s="230" t="s">
        <v>86</v>
      </c>
      <c r="E1573" s="20">
        <v>757098.87</v>
      </c>
      <c r="F1573" s="230">
        <v>1</v>
      </c>
      <c r="G1573" s="31">
        <f t="shared" ref="G1573:G1587" si="83">F1573*E1573</f>
        <v>757098.87</v>
      </c>
      <c r="H1573" s="2"/>
      <c r="I1573" s="52"/>
      <c r="J1573" s="2"/>
      <c r="K1573" s="2"/>
      <c r="L1573" s="2"/>
      <c r="M1573" s="2"/>
      <c r="N1573" s="20"/>
      <c r="O1573" s="20"/>
      <c r="P1573" s="212"/>
      <c r="Q1573" s="212"/>
      <c r="R1573" s="212"/>
      <c r="S1573" s="212"/>
      <c r="T1573" s="212"/>
      <c r="U1573" s="212"/>
    </row>
    <row r="1574" spans="1:21" ht="25.5">
      <c r="A1574" s="225">
        <v>105</v>
      </c>
      <c r="B1574" s="48"/>
      <c r="C1574" s="229" t="s">
        <v>1821</v>
      </c>
      <c r="D1574" s="230" t="s">
        <v>294</v>
      </c>
      <c r="E1574" s="20">
        <v>42000</v>
      </c>
      <c r="F1574" s="230">
        <v>1</v>
      </c>
      <c r="G1574" s="31">
        <f t="shared" si="83"/>
        <v>42000</v>
      </c>
      <c r="H1574" s="2"/>
      <c r="I1574" s="52"/>
      <c r="J1574" s="2"/>
      <c r="K1574" s="2"/>
      <c r="L1574" s="2"/>
      <c r="M1574" s="2"/>
      <c r="N1574" s="20"/>
      <c r="O1574" s="20"/>
      <c r="P1574" s="212"/>
      <c r="Q1574" s="212"/>
      <c r="R1574" s="212"/>
      <c r="S1574" s="212"/>
      <c r="T1574" s="212"/>
      <c r="U1574" s="212"/>
    </row>
    <row r="1575" spans="1:21" ht="25.5">
      <c r="A1575" s="225">
        <v>106</v>
      </c>
      <c r="B1575" s="48"/>
      <c r="C1575" s="229" t="s">
        <v>1822</v>
      </c>
      <c r="D1575" s="230" t="s">
        <v>1823</v>
      </c>
      <c r="E1575" s="20">
        <v>8000</v>
      </c>
      <c r="F1575" s="230">
        <v>3</v>
      </c>
      <c r="G1575" s="31">
        <f t="shared" si="83"/>
        <v>24000</v>
      </c>
      <c r="H1575" s="2"/>
      <c r="I1575" s="52"/>
      <c r="J1575" s="2"/>
      <c r="K1575" s="2"/>
      <c r="L1575" s="2"/>
      <c r="M1575" s="2"/>
      <c r="N1575" s="20"/>
      <c r="O1575" s="20"/>
      <c r="P1575" s="212"/>
      <c r="Q1575" s="212"/>
      <c r="R1575" s="212"/>
      <c r="S1575" s="212"/>
      <c r="T1575" s="212"/>
      <c r="U1575" s="212"/>
    </row>
    <row r="1576" spans="1:21" ht="25.5">
      <c r="A1576" s="225">
        <v>107</v>
      </c>
      <c r="B1576" s="48"/>
      <c r="C1576" s="229" t="s">
        <v>1824</v>
      </c>
      <c r="D1576" s="230" t="s">
        <v>128</v>
      </c>
      <c r="E1576" s="20">
        <v>40000</v>
      </c>
      <c r="F1576" s="230">
        <v>1</v>
      </c>
      <c r="G1576" s="31">
        <f t="shared" si="83"/>
        <v>40000</v>
      </c>
      <c r="H1576" s="2"/>
      <c r="I1576" s="52"/>
      <c r="J1576" s="2"/>
      <c r="K1576" s="2"/>
      <c r="L1576" s="2"/>
      <c r="M1576" s="2"/>
      <c r="N1576" s="20"/>
      <c r="O1576" s="20"/>
      <c r="P1576" s="212"/>
      <c r="Q1576" s="212"/>
      <c r="R1576" s="212"/>
      <c r="S1576" s="212"/>
      <c r="T1576" s="212"/>
      <c r="U1576" s="212"/>
    </row>
    <row r="1577" spans="1:21" ht="25.5">
      <c r="A1577" s="225">
        <v>108</v>
      </c>
      <c r="B1577" s="48"/>
      <c r="C1577" s="229" t="s">
        <v>1825</v>
      </c>
      <c r="D1577" s="230" t="s">
        <v>294</v>
      </c>
      <c r="E1577" s="20">
        <v>29000</v>
      </c>
      <c r="F1577" s="230">
        <v>1</v>
      </c>
      <c r="G1577" s="31">
        <f t="shared" si="83"/>
        <v>29000</v>
      </c>
      <c r="H1577" s="2"/>
      <c r="I1577" s="52"/>
      <c r="J1577" s="2"/>
      <c r="K1577" s="2"/>
      <c r="L1577" s="2"/>
      <c r="M1577" s="2"/>
      <c r="N1577" s="20"/>
      <c r="O1577" s="20"/>
      <c r="P1577" s="212"/>
      <c r="Q1577" s="212"/>
      <c r="R1577" s="212"/>
      <c r="S1577" s="212"/>
      <c r="T1577" s="212"/>
      <c r="U1577" s="212"/>
    </row>
    <row r="1578" spans="1:21">
      <c r="A1578" s="225">
        <v>109</v>
      </c>
      <c r="B1578" s="52" t="s">
        <v>1826</v>
      </c>
      <c r="C1578" s="229" t="s">
        <v>1827</v>
      </c>
      <c r="D1578" s="230" t="s">
        <v>86</v>
      </c>
      <c r="E1578" s="20">
        <v>3000</v>
      </c>
      <c r="F1578" s="230">
        <v>1</v>
      </c>
      <c r="G1578" s="31">
        <f t="shared" si="83"/>
        <v>3000</v>
      </c>
      <c r="H1578" s="2"/>
      <c r="I1578" s="52"/>
      <c r="J1578" s="2"/>
      <c r="K1578" s="2"/>
      <c r="L1578" s="2"/>
      <c r="M1578" s="2"/>
      <c r="N1578" s="20"/>
      <c r="O1578" s="20"/>
      <c r="P1578" s="212"/>
      <c r="Q1578" s="212"/>
      <c r="R1578" s="212"/>
      <c r="S1578" s="212"/>
      <c r="T1578" s="212"/>
      <c r="U1578" s="212"/>
    </row>
    <row r="1579" spans="1:21">
      <c r="A1579" s="225">
        <v>110</v>
      </c>
      <c r="B1579" s="52" t="s">
        <v>1828</v>
      </c>
      <c r="C1579" s="229" t="s">
        <v>1829</v>
      </c>
      <c r="D1579" s="230" t="s">
        <v>294</v>
      </c>
      <c r="E1579" s="20">
        <v>20000</v>
      </c>
      <c r="F1579" s="128">
        <v>1</v>
      </c>
      <c r="G1579" s="31">
        <f t="shared" si="83"/>
        <v>20000</v>
      </c>
      <c r="H1579" s="2"/>
      <c r="I1579" s="52"/>
      <c r="J1579" s="2"/>
      <c r="K1579" s="2"/>
      <c r="L1579" s="2"/>
      <c r="M1579" s="2"/>
      <c r="N1579" s="20"/>
      <c r="O1579" s="20"/>
      <c r="P1579" s="212"/>
      <c r="Q1579" s="212"/>
      <c r="R1579" s="212"/>
      <c r="S1579" s="212"/>
      <c r="T1579" s="212"/>
      <c r="U1579" s="212"/>
    </row>
    <row r="1580" spans="1:21" ht="38.25">
      <c r="A1580" s="225">
        <v>111</v>
      </c>
      <c r="B1580" s="48"/>
      <c r="C1580" s="229" t="s">
        <v>1830</v>
      </c>
      <c r="D1580" s="230" t="s">
        <v>294</v>
      </c>
      <c r="E1580" s="20">
        <v>33500</v>
      </c>
      <c r="F1580" s="230">
        <v>1</v>
      </c>
      <c r="G1580" s="31">
        <f t="shared" si="83"/>
        <v>33500</v>
      </c>
      <c r="H1580" s="2"/>
      <c r="I1580" s="52"/>
      <c r="J1580" s="2"/>
      <c r="K1580" s="2"/>
      <c r="L1580" s="2"/>
      <c r="M1580" s="2"/>
      <c r="N1580" s="20"/>
      <c r="O1580" s="20"/>
      <c r="P1580" s="212"/>
      <c r="Q1580" s="212"/>
      <c r="R1580" s="212"/>
      <c r="S1580" s="212"/>
      <c r="T1580" s="212"/>
      <c r="U1580" s="212"/>
    </row>
    <row r="1581" spans="1:21">
      <c r="A1581" s="225">
        <v>112</v>
      </c>
      <c r="B1581" s="48"/>
      <c r="C1581" s="229" t="s">
        <v>1831</v>
      </c>
      <c r="D1581" s="230" t="s">
        <v>1832</v>
      </c>
      <c r="E1581" s="20">
        <v>20000</v>
      </c>
      <c r="F1581" s="230">
        <v>1</v>
      </c>
      <c r="G1581" s="31">
        <f t="shared" si="83"/>
        <v>20000</v>
      </c>
      <c r="H1581" s="2"/>
      <c r="I1581" s="52"/>
      <c r="J1581" s="2"/>
      <c r="K1581" s="2"/>
      <c r="L1581" s="2"/>
      <c r="M1581" s="2"/>
      <c r="N1581" s="20"/>
      <c r="O1581" s="20"/>
      <c r="P1581" s="212"/>
      <c r="Q1581" s="212"/>
      <c r="R1581" s="212"/>
      <c r="S1581" s="212"/>
      <c r="T1581" s="212"/>
      <c r="U1581" s="212"/>
    </row>
    <row r="1582" spans="1:21">
      <c r="A1582" s="225">
        <v>113</v>
      </c>
      <c r="B1582" s="51" t="s">
        <v>1833</v>
      </c>
      <c r="C1582" s="229" t="s">
        <v>1834</v>
      </c>
      <c r="D1582" s="230" t="s">
        <v>1832</v>
      </c>
      <c r="E1582" s="20">
        <v>49560</v>
      </c>
      <c r="F1582" s="230">
        <v>1</v>
      </c>
      <c r="G1582" s="31">
        <f t="shared" si="83"/>
        <v>49560</v>
      </c>
      <c r="H1582" s="2"/>
      <c r="I1582" s="52"/>
      <c r="J1582" s="2"/>
      <c r="K1582" s="2"/>
      <c r="L1582" s="2"/>
      <c r="M1582" s="2"/>
      <c r="N1582" s="20"/>
      <c r="O1582" s="20"/>
      <c r="P1582" s="212"/>
      <c r="Q1582" s="212"/>
      <c r="R1582" s="212"/>
      <c r="S1582" s="212"/>
      <c r="T1582" s="212"/>
      <c r="U1582" s="212"/>
    </row>
    <row r="1583" spans="1:21">
      <c r="A1583" s="225">
        <v>114</v>
      </c>
      <c r="B1583" s="48"/>
      <c r="C1583" s="229" t="s">
        <v>1835</v>
      </c>
      <c r="D1583" s="230" t="s">
        <v>128</v>
      </c>
      <c r="E1583" s="20">
        <v>187000</v>
      </c>
      <c r="F1583" s="230">
        <v>1</v>
      </c>
      <c r="G1583" s="31">
        <f t="shared" si="83"/>
        <v>187000</v>
      </c>
      <c r="H1583" s="2"/>
      <c r="I1583" s="52"/>
      <c r="J1583" s="2"/>
      <c r="K1583" s="2"/>
      <c r="L1583" s="2"/>
      <c r="M1583" s="2"/>
      <c r="N1583" s="20"/>
      <c r="O1583" s="20"/>
      <c r="P1583" s="212"/>
      <c r="Q1583" s="212"/>
      <c r="R1583" s="212"/>
      <c r="S1583" s="212"/>
      <c r="T1583" s="212"/>
      <c r="U1583" s="212"/>
    </row>
    <row r="1584" spans="1:21">
      <c r="A1584" s="225">
        <v>115</v>
      </c>
      <c r="B1584" s="48"/>
      <c r="C1584" s="229" t="s">
        <v>1836</v>
      </c>
      <c r="D1584" s="230" t="s">
        <v>1832</v>
      </c>
      <c r="E1584" s="20">
        <v>10000</v>
      </c>
      <c r="F1584" s="230">
        <v>1</v>
      </c>
      <c r="G1584" s="31">
        <f t="shared" si="83"/>
        <v>10000</v>
      </c>
      <c r="H1584" s="2"/>
      <c r="I1584" s="52"/>
      <c r="J1584" s="2"/>
      <c r="K1584" s="2"/>
      <c r="L1584" s="2"/>
      <c r="M1584" s="2"/>
      <c r="N1584" s="20"/>
      <c r="O1584" s="20"/>
      <c r="P1584" s="212"/>
      <c r="Q1584" s="212"/>
      <c r="R1584" s="212"/>
      <c r="S1584" s="212"/>
      <c r="T1584" s="212"/>
      <c r="U1584" s="212"/>
    </row>
    <row r="1585" spans="1:21">
      <c r="A1585" s="225">
        <v>116</v>
      </c>
      <c r="B1585" s="48"/>
      <c r="C1585" s="229" t="s">
        <v>1837</v>
      </c>
      <c r="D1585" s="230" t="s">
        <v>1832</v>
      </c>
      <c r="E1585" s="20">
        <v>10000</v>
      </c>
      <c r="F1585" s="230">
        <v>1</v>
      </c>
      <c r="G1585" s="31">
        <f t="shared" si="83"/>
        <v>10000</v>
      </c>
      <c r="H1585" s="2"/>
      <c r="I1585" s="52"/>
      <c r="J1585" s="2"/>
      <c r="K1585" s="2"/>
      <c r="L1585" s="2"/>
      <c r="M1585" s="2"/>
      <c r="N1585" s="20"/>
      <c r="O1585" s="20"/>
      <c r="P1585" s="212"/>
      <c r="Q1585" s="212"/>
      <c r="R1585" s="212"/>
      <c r="S1585" s="212"/>
      <c r="T1585" s="212"/>
      <c r="U1585" s="212"/>
    </row>
    <row r="1586" spans="1:21">
      <c r="A1586" s="225">
        <v>117</v>
      </c>
      <c r="B1586" s="48"/>
      <c r="C1586" s="229" t="s">
        <v>1838</v>
      </c>
      <c r="D1586" s="230" t="s">
        <v>1832</v>
      </c>
      <c r="E1586" s="20">
        <v>13000</v>
      </c>
      <c r="F1586" s="230">
        <v>1</v>
      </c>
      <c r="G1586" s="31">
        <f t="shared" si="83"/>
        <v>13000</v>
      </c>
      <c r="H1586" s="2"/>
      <c r="I1586" s="52"/>
      <c r="J1586" s="2"/>
      <c r="K1586" s="2"/>
      <c r="L1586" s="2"/>
      <c r="M1586" s="2"/>
      <c r="N1586" s="20"/>
      <c r="O1586" s="20"/>
      <c r="P1586" s="212"/>
      <c r="Q1586" s="212"/>
      <c r="R1586" s="212"/>
      <c r="S1586" s="212"/>
      <c r="T1586" s="212"/>
      <c r="U1586" s="212"/>
    </row>
    <row r="1587" spans="1:21">
      <c r="A1587" s="225">
        <v>118</v>
      </c>
      <c r="B1587" s="48"/>
      <c r="C1587" s="229" t="s">
        <v>1839</v>
      </c>
      <c r="D1587" s="230" t="s">
        <v>1832</v>
      </c>
      <c r="E1587" s="20">
        <v>13000</v>
      </c>
      <c r="F1587" s="230">
        <v>1</v>
      </c>
      <c r="G1587" s="31">
        <f t="shared" si="83"/>
        <v>13000</v>
      </c>
      <c r="H1587" s="2"/>
      <c r="I1587" s="52"/>
      <c r="J1587" s="2"/>
      <c r="K1587" s="2"/>
      <c r="L1587" s="2"/>
      <c r="M1587" s="2"/>
      <c r="N1587" s="20"/>
      <c r="O1587" s="20"/>
      <c r="P1587" s="212"/>
      <c r="Q1587" s="212"/>
      <c r="R1587" s="212"/>
      <c r="S1587" s="212"/>
      <c r="T1587" s="212"/>
      <c r="U1587" s="212"/>
    </row>
    <row r="1588" spans="1:21">
      <c r="A1588" s="225"/>
      <c r="B1588" s="48"/>
      <c r="C1588" s="2" t="s">
        <v>1840</v>
      </c>
      <c r="D1588" s="20"/>
      <c r="E1588" s="20"/>
      <c r="F1588" s="20"/>
      <c r="G1588" s="31"/>
      <c r="H1588" s="2"/>
      <c r="I1588" s="52"/>
      <c r="J1588" s="2"/>
      <c r="K1588" s="2"/>
      <c r="L1588" s="2"/>
      <c r="M1588" s="2"/>
      <c r="N1588" s="20"/>
      <c r="O1588" s="20"/>
      <c r="P1588" s="212"/>
      <c r="Q1588" s="212"/>
      <c r="R1588" s="212"/>
      <c r="S1588" s="212"/>
      <c r="T1588" s="212"/>
      <c r="U1588" s="212"/>
    </row>
    <row r="1589" spans="1:21" ht="38.25">
      <c r="A1589" s="225">
        <v>119</v>
      </c>
      <c r="B1589" s="48"/>
      <c r="C1589" s="22" t="s">
        <v>1841</v>
      </c>
      <c r="D1589" s="20" t="s">
        <v>128</v>
      </c>
      <c r="E1589" s="20">
        <v>4860</v>
      </c>
      <c r="F1589" s="20">
        <v>1</v>
      </c>
      <c r="G1589" s="31">
        <f t="shared" ref="G1589:G1638" si="84">F1589*E1589</f>
        <v>4860</v>
      </c>
      <c r="H1589" s="2"/>
      <c r="I1589" s="52"/>
      <c r="J1589" s="2"/>
      <c r="K1589" s="2"/>
      <c r="L1589" s="2"/>
      <c r="M1589" s="2"/>
      <c r="N1589" s="20"/>
      <c r="O1589" s="20"/>
      <c r="P1589" s="212"/>
      <c r="Q1589" s="212"/>
      <c r="R1589" s="212"/>
      <c r="S1589" s="212"/>
      <c r="T1589" s="212"/>
      <c r="U1589" s="212"/>
    </row>
    <row r="1590" spans="1:21" ht="38.25">
      <c r="A1590" s="225">
        <v>120</v>
      </c>
      <c r="B1590" s="48"/>
      <c r="C1590" s="22" t="s">
        <v>1842</v>
      </c>
      <c r="D1590" s="20" t="s">
        <v>128</v>
      </c>
      <c r="E1590" s="20">
        <v>3425</v>
      </c>
      <c r="F1590" s="20">
        <v>1</v>
      </c>
      <c r="G1590" s="31">
        <f t="shared" si="84"/>
        <v>3425</v>
      </c>
      <c r="H1590" s="2"/>
      <c r="I1590" s="52"/>
      <c r="J1590" s="2"/>
      <c r="K1590" s="2"/>
      <c r="L1590" s="2"/>
      <c r="M1590" s="2"/>
      <c r="N1590" s="20"/>
      <c r="O1590" s="20"/>
      <c r="P1590" s="212"/>
      <c r="Q1590" s="212"/>
      <c r="R1590" s="212"/>
      <c r="S1590" s="212"/>
      <c r="T1590" s="212"/>
      <c r="U1590" s="212"/>
    </row>
    <row r="1591" spans="1:21" ht="25.5">
      <c r="A1591" s="225">
        <v>121</v>
      </c>
      <c r="B1591" s="48"/>
      <c r="C1591" s="22" t="s">
        <v>1843</v>
      </c>
      <c r="D1591" s="20" t="s">
        <v>128</v>
      </c>
      <c r="E1591" s="20">
        <v>4887</v>
      </c>
      <c r="F1591" s="20">
        <v>1</v>
      </c>
      <c r="G1591" s="31">
        <f t="shared" si="84"/>
        <v>4887</v>
      </c>
      <c r="H1591" s="2"/>
      <c r="I1591" s="52"/>
      <c r="J1591" s="2"/>
      <c r="K1591" s="2"/>
      <c r="L1591" s="2"/>
      <c r="M1591" s="2"/>
      <c r="N1591" s="20"/>
      <c r="O1591" s="20"/>
      <c r="P1591" s="212"/>
      <c r="Q1591" s="212"/>
      <c r="R1591" s="212"/>
      <c r="S1591" s="212"/>
      <c r="T1591" s="212"/>
      <c r="U1591" s="212"/>
    </row>
    <row r="1592" spans="1:21" ht="25.5">
      <c r="A1592" s="225">
        <v>122</v>
      </c>
      <c r="B1592" s="48"/>
      <c r="C1592" s="22" t="s">
        <v>1844</v>
      </c>
      <c r="D1592" s="20" t="s">
        <v>128</v>
      </c>
      <c r="E1592" s="20">
        <v>3666</v>
      </c>
      <c r="F1592" s="20">
        <v>1</v>
      </c>
      <c r="G1592" s="31">
        <f t="shared" si="84"/>
        <v>3666</v>
      </c>
      <c r="H1592" s="2"/>
      <c r="I1592" s="52"/>
      <c r="J1592" s="2"/>
      <c r="K1592" s="2"/>
      <c r="L1592" s="2"/>
      <c r="M1592" s="2"/>
      <c r="N1592" s="20"/>
      <c r="O1592" s="20"/>
      <c r="P1592" s="212"/>
      <c r="Q1592" s="212"/>
      <c r="R1592" s="212"/>
      <c r="S1592" s="212"/>
      <c r="T1592" s="212"/>
      <c r="U1592" s="212"/>
    </row>
    <row r="1593" spans="1:21" ht="25.5">
      <c r="A1593" s="225">
        <v>123</v>
      </c>
      <c r="B1593" s="48"/>
      <c r="C1593" s="22" t="s">
        <v>1845</v>
      </c>
      <c r="D1593" s="20" t="s">
        <v>128</v>
      </c>
      <c r="E1593" s="20">
        <v>3026</v>
      </c>
      <c r="F1593" s="20">
        <v>1</v>
      </c>
      <c r="G1593" s="31">
        <f t="shared" si="84"/>
        <v>3026</v>
      </c>
      <c r="H1593" s="2"/>
      <c r="I1593" s="52"/>
      <c r="J1593" s="2"/>
      <c r="K1593" s="2"/>
      <c r="L1593" s="2"/>
      <c r="M1593" s="2"/>
      <c r="N1593" s="20"/>
      <c r="O1593" s="20"/>
      <c r="P1593" s="212"/>
      <c r="Q1593" s="212"/>
      <c r="R1593" s="212"/>
      <c r="S1593" s="212"/>
      <c r="T1593" s="212"/>
      <c r="U1593" s="212"/>
    </row>
    <row r="1594" spans="1:21" ht="25.5">
      <c r="A1594" s="225">
        <v>124</v>
      </c>
      <c r="B1594" s="48"/>
      <c r="C1594" s="22" t="s">
        <v>1846</v>
      </c>
      <c r="D1594" s="20" t="s">
        <v>128</v>
      </c>
      <c r="E1594" s="20">
        <v>2200</v>
      </c>
      <c r="F1594" s="20">
        <v>1</v>
      </c>
      <c r="G1594" s="31">
        <f t="shared" si="84"/>
        <v>2200</v>
      </c>
      <c r="H1594" s="2"/>
      <c r="I1594" s="52"/>
      <c r="J1594" s="2"/>
      <c r="K1594" s="2"/>
      <c r="L1594" s="2"/>
      <c r="M1594" s="2"/>
      <c r="N1594" s="20"/>
      <c r="O1594" s="20"/>
      <c r="P1594" s="212"/>
      <c r="Q1594" s="212"/>
      <c r="R1594" s="212"/>
      <c r="S1594" s="212"/>
      <c r="T1594" s="212"/>
      <c r="U1594" s="212"/>
    </row>
    <row r="1595" spans="1:21" ht="25.5">
      <c r="A1595" s="225">
        <v>125</v>
      </c>
      <c r="B1595" s="48"/>
      <c r="C1595" s="22" t="s">
        <v>1847</v>
      </c>
      <c r="D1595" s="20" t="s">
        <v>128</v>
      </c>
      <c r="E1595" s="20">
        <v>4077</v>
      </c>
      <c r="F1595" s="20">
        <v>1</v>
      </c>
      <c r="G1595" s="31">
        <f t="shared" si="84"/>
        <v>4077</v>
      </c>
      <c r="H1595" s="2"/>
      <c r="I1595" s="52"/>
      <c r="J1595" s="2"/>
      <c r="K1595" s="2"/>
      <c r="L1595" s="2"/>
      <c r="M1595" s="2"/>
      <c r="N1595" s="20"/>
      <c r="O1595" s="20"/>
      <c r="P1595" s="212"/>
      <c r="Q1595" s="212"/>
      <c r="R1595" s="212"/>
      <c r="S1595" s="212"/>
      <c r="T1595" s="212"/>
      <c r="U1595" s="212"/>
    </row>
    <row r="1596" spans="1:21" ht="25.5">
      <c r="A1596" s="225">
        <v>126</v>
      </c>
      <c r="B1596" s="48"/>
      <c r="C1596" s="22" t="s">
        <v>1848</v>
      </c>
      <c r="D1596" s="20" t="s">
        <v>128</v>
      </c>
      <c r="E1596" s="20">
        <v>5300</v>
      </c>
      <c r="F1596" s="20">
        <v>1</v>
      </c>
      <c r="G1596" s="31">
        <f t="shared" si="84"/>
        <v>5300</v>
      </c>
      <c r="H1596" s="2"/>
      <c r="I1596" s="52"/>
      <c r="J1596" s="2"/>
      <c r="K1596" s="2"/>
      <c r="L1596" s="2"/>
      <c r="M1596" s="2"/>
      <c r="N1596" s="20"/>
      <c r="O1596" s="20"/>
      <c r="P1596" s="212"/>
      <c r="Q1596" s="212"/>
      <c r="R1596" s="212"/>
      <c r="S1596" s="212"/>
      <c r="T1596" s="212"/>
      <c r="U1596" s="212"/>
    </row>
    <row r="1597" spans="1:21" ht="25.5">
      <c r="A1597" s="225">
        <v>127</v>
      </c>
      <c r="B1597" s="48"/>
      <c r="C1597" s="22" t="s">
        <v>1849</v>
      </c>
      <c r="D1597" s="20" t="s">
        <v>128</v>
      </c>
      <c r="E1597" s="20">
        <v>3000</v>
      </c>
      <c r="F1597" s="20">
        <v>1</v>
      </c>
      <c r="G1597" s="31">
        <f t="shared" si="84"/>
        <v>3000</v>
      </c>
      <c r="H1597" s="2"/>
      <c r="I1597" s="52"/>
      <c r="J1597" s="2"/>
      <c r="K1597" s="2"/>
      <c r="L1597" s="2"/>
      <c r="M1597" s="2"/>
      <c r="N1597" s="20"/>
      <c r="O1597" s="20"/>
      <c r="P1597" s="212"/>
      <c r="Q1597" s="212"/>
      <c r="R1597" s="212"/>
      <c r="S1597" s="212"/>
      <c r="T1597" s="212"/>
      <c r="U1597" s="212"/>
    </row>
    <row r="1598" spans="1:21" ht="25.5">
      <c r="A1598" s="225">
        <v>128</v>
      </c>
      <c r="B1598" s="48"/>
      <c r="C1598" s="22" t="s">
        <v>1850</v>
      </c>
      <c r="D1598" s="20" t="s">
        <v>128</v>
      </c>
      <c r="E1598" s="20">
        <v>3200</v>
      </c>
      <c r="F1598" s="20">
        <v>1</v>
      </c>
      <c r="G1598" s="31">
        <f t="shared" si="84"/>
        <v>3200</v>
      </c>
      <c r="H1598" s="2"/>
      <c r="I1598" s="52"/>
      <c r="J1598" s="2"/>
      <c r="K1598" s="2"/>
      <c r="L1598" s="2"/>
      <c r="M1598" s="2"/>
      <c r="N1598" s="20"/>
      <c r="O1598" s="20"/>
      <c r="P1598" s="212"/>
      <c r="Q1598" s="212"/>
      <c r="R1598" s="212"/>
      <c r="S1598" s="212"/>
      <c r="T1598" s="212"/>
      <c r="U1598" s="212"/>
    </row>
    <row r="1599" spans="1:21" ht="25.5">
      <c r="A1599" s="225">
        <v>129</v>
      </c>
      <c r="B1599" s="48"/>
      <c r="C1599" s="22" t="s">
        <v>1851</v>
      </c>
      <c r="D1599" s="20" t="s">
        <v>128</v>
      </c>
      <c r="E1599" s="20">
        <v>1500</v>
      </c>
      <c r="F1599" s="20">
        <v>1</v>
      </c>
      <c r="G1599" s="31">
        <f t="shared" si="84"/>
        <v>1500</v>
      </c>
      <c r="H1599" s="2"/>
      <c r="I1599" s="52"/>
      <c r="J1599" s="2"/>
      <c r="K1599" s="2"/>
      <c r="L1599" s="2"/>
      <c r="M1599" s="2"/>
      <c r="N1599" s="20"/>
      <c r="O1599" s="20"/>
      <c r="P1599" s="212"/>
      <c r="Q1599" s="212"/>
      <c r="R1599" s="212"/>
      <c r="S1599" s="212"/>
      <c r="T1599" s="212"/>
      <c r="U1599" s="212"/>
    </row>
    <row r="1600" spans="1:21" ht="25.5">
      <c r="A1600" s="225">
        <v>130</v>
      </c>
      <c r="B1600" s="48"/>
      <c r="C1600" s="22" t="s">
        <v>1852</v>
      </c>
      <c r="D1600" s="20" t="s">
        <v>128</v>
      </c>
      <c r="E1600" s="20">
        <v>1500</v>
      </c>
      <c r="F1600" s="20">
        <v>1</v>
      </c>
      <c r="G1600" s="31">
        <f t="shared" si="84"/>
        <v>1500</v>
      </c>
      <c r="H1600" s="2"/>
      <c r="I1600" s="52"/>
      <c r="J1600" s="2"/>
      <c r="K1600" s="2"/>
      <c r="L1600" s="2"/>
      <c r="M1600" s="2"/>
      <c r="N1600" s="20"/>
      <c r="O1600" s="20"/>
      <c r="P1600" s="212"/>
      <c r="Q1600" s="212"/>
      <c r="R1600" s="212"/>
      <c r="S1600" s="212"/>
      <c r="T1600" s="212"/>
      <c r="U1600" s="212"/>
    </row>
    <row r="1601" spans="1:21" ht="25.5">
      <c r="A1601" s="225">
        <v>131</v>
      </c>
      <c r="B1601" s="48"/>
      <c r="C1601" s="22" t="s">
        <v>1853</v>
      </c>
      <c r="D1601" s="20" t="s">
        <v>128</v>
      </c>
      <c r="E1601" s="20">
        <v>1500</v>
      </c>
      <c r="F1601" s="20">
        <v>1</v>
      </c>
      <c r="G1601" s="31">
        <f t="shared" si="84"/>
        <v>1500</v>
      </c>
      <c r="H1601" s="2"/>
      <c r="I1601" s="52"/>
      <c r="J1601" s="2"/>
      <c r="K1601" s="2"/>
      <c r="L1601" s="2"/>
      <c r="M1601" s="2"/>
      <c r="N1601" s="20"/>
      <c r="O1601" s="20"/>
      <c r="P1601" s="212"/>
      <c r="Q1601" s="212"/>
      <c r="R1601" s="212"/>
      <c r="S1601" s="212"/>
      <c r="T1601" s="212"/>
      <c r="U1601" s="212"/>
    </row>
    <row r="1602" spans="1:21" ht="25.5">
      <c r="A1602" s="225">
        <v>132</v>
      </c>
      <c r="B1602" s="48"/>
      <c r="C1602" s="22" t="s">
        <v>1854</v>
      </c>
      <c r="D1602" s="20" t="s">
        <v>128</v>
      </c>
      <c r="E1602" s="20">
        <v>1500</v>
      </c>
      <c r="F1602" s="20">
        <v>1</v>
      </c>
      <c r="G1602" s="31">
        <f t="shared" si="84"/>
        <v>1500</v>
      </c>
      <c r="H1602" s="2"/>
      <c r="I1602" s="52"/>
      <c r="J1602" s="2"/>
      <c r="K1602" s="2"/>
      <c r="L1602" s="2"/>
      <c r="M1602" s="2"/>
      <c r="N1602" s="20"/>
      <c r="O1602" s="20"/>
      <c r="P1602" s="212"/>
      <c r="Q1602" s="212"/>
      <c r="R1602" s="212"/>
      <c r="S1602" s="212"/>
      <c r="T1602" s="212"/>
      <c r="U1602" s="212"/>
    </row>
    <row r="1603" spans="1:21" ht="25.5">
      <c r="A1603" s="225">
        <v>133</v>
      </c>
      <c r="B1603" s="48"/>
      <c r="C1603" s="22" t="s">
        <v>1855</v>
      </c>
      <c r="D1603" s="20" t="s">
        <v>128</v>
      </c>
      <c r="E1603" s="20">
        <v>1500</v>
      </c>
      <c r="F1603" s="20">
        <v>1</v>
      </c>
      <c r="G1603" s="31">
        <f t="shared" si="84"/>
        <v>1500</v>
      </c>
      <c r="H1603" s="2"/>
      <c r="I1603" s="52"/>
      <c r="J1603" s="2"/>
      <c r="K1603" s="2"/>
      <c r="L1603" s="2"/>
      <c r="M1603" s="2"/>
      <c r="N1603" s="20"/>
      <c r="O1603" s="20"/>
      <c r="P1603" s="212"/>
      <c r="Q1603" s="212"/>
      <c r="R1603" s="212"/>
      <c r="S1603" s="212"/>
      <c r="T1603" s="212"/>
      <c r="U1603" s="212"/>
    </row>
    <row r="1604" spans="1:21">
      <c r="A1604" s="225">
        <v>134</v>
      </c>
      <c r="B1604" s="48"/>
      <c r="C1604" s="22" t="s">
        <v>1856</v>
      </c>
      <c r="D1604" s="20" t="s">
        <v>128</v>
      </c>
      <c r="E1604" s="20">
        <v>1000</v>
      </c>
      <c r="F1604" s="20">
        <v>1</v>
      </c>
      <c r="G1604" s="31">
        <f t="shared" si="84"/>
        <v>1000</v>
      </c>
      <c r="H1604" s="2"/>
      <c r="I1604" s="52"/>
      <c r="J1604" s="2"/>
      <c r="K1604" s="2"/>
      <c r="L1604" s="2"/>
      <c r="M1604" s="2"/>
      <c r="N1604" s="20"/>
      <c r="O1604" s="20"/>
      <c r="P1604" s="212"/>
      <c r="Q1604" s="212"/>
      <c r="R1604" s="212"/>
      <c r="S1604" s="212"/>
      <c r="T1604" s="212"/>
      <c r="U1604" s="212"/>
    </row>
    <row r="1605" spans="1:21">
      <c r="A1605" s="225">
        <v>135</v>
      </c>
      <c r="B1605" s="48"/>
      <c r="C1605" s="22" t="s">
        <v>1857</v>
      </c>
      <c r="D1605" s="20" t="s">
        <v>128</v>
      </c>
      <c r="E1605" s="20">
        <v>690</v>
      </c>
      <c r="F1605" s="20">
        <v>1</v>
      </c>
      <c r="G1605" s="31">
        <f t="shared" si="84"/>
        <v>690</v>
      </c>
      <c r="H1605" s="2"/>
      <c r="I1605" s="52"/>
      <c r="J1605" s="2"/>
      <c r="K1605" s="2"/>
      <c r="L1605" s="2"/>
      <c r="M1605" s="2"/>
      <c r="N1605" s="20"/>
      <c r="O1605" s="20"/>
      <c r="P1605" s="212"/>
      <c r="Q1605" s="212"/>
      <c r="R1605" s="212"/>
      <c r="S1605" s="212"/>
      <c r="T1605" s="212"/>
      <c r="U1605" s="212"/>
    </row>
    <row r="1606" spans="1:21">
      <c r="A1606" s="225">
        <v>136</v>
      </c>
      <c r="B1606" s="48"/>
      <c r="C1606" s="22" t="s">
        <v>1858</v>
      </c>
      <c r="D1606" s="20" t="s">
        <v>128</v>
      </c>
      <c r="E1606" s="20">
        <v>690</v>
      </c>
      <c r="F1606" s="20">
        <v>1</v>
      </c>
      <c r="G1606" s="31">
        <f t="shared" si="84"/>
        <v>690</v>
      </c>
      <c r="H1606" s="2"/>
      <c r="I1606" s="52"/>
      <c r="J1606" s="2"/>
      <c r="K1606" s="2"/>
      <c r="L1606" s="2"/>
      <c r="M1606" s="2"/>
      <c r="N1606" s="20"/>
      <c r="O1606" s="20"/>
      <c r="P1606" s="212"/>
      <c r="Q1606" s="212"/>
      <c r="R1606" s="212"/>
      <c r="S1606" s="212"/>
      <c r="T1606" s="212"/>
      <c r="U1606" s="212"/>
    </row>
    <row r="1607" spans="1:21">
      <c r="A1607" s="225">
        <v>137</v>
      </c>
      <c r="B1607" s="48"/>
      <c r="C1607" s="22" t="s">
        <v>1859</v>
      </c>
      <c r="D1607" s="20" t="s">
        <v>128</v>
      </c>
      <c r="E1607" s="20">
        <v>2299</v>
      </c>
      <c r="F1607" s="20">
        <v>1</v>
      </c>
      <c r="G1607" s="31">
        <f t="shared" si="84"/>
        <v>2299</v>
      </c>
      <c r="H1607" s="2"/>
      <c r="I1607" s="52"/>
      <c r="J1607" s="2"/>
      <c r="K1607" s="2"/>
      <c r="L1607" s="2"/>
      <c r="M1607" s="2"/>
      <c r="N1607" s="20"/>
      <c r="O1607" s="20"/>
      <c r="P1607" s="212"/>
      <c r="Q1607" s="212"/>
      <c r="R1607" s="212"/>
      <c r="S1607" s="212"/>
      <c r="T1607" s="212"/>
      <c r="U1607" s="212"/>
    </row>
    <row r="1608" spans="1:21">
      <c r="A1608" s="225">
        <v>138</v>
      </c>
      <c r="B1608" s="48"/>
      <c r="C1608" s="22" t="s">
        <v>1860</v>
      </c>
      <c r="D1608" s="20" t="s">
        <v>128</v>
      </c>
      <c r="E1608" s="20">
        <v>1700</v>
      </c>
      <c r="F1608" s="20">
        <v>1</v>
      </c>
      <c r="G1608" s="31">
        <f t="shared" si="84"/>
        <v>1700</v>
      </c>
      <c r="H1608" s="2"/>
      <c r="I1608" s="52"/>
      <c r="J1608" s="2"/>
      <c r="K1608" s="2"/>
      <c r="L1608" s="2"/>
      <c r="M1608" s="2"/>
      <c r="N1608" s="20"/>
      <c r="O1608" s="20"/>
      <c r="P1608" s="212"/>
      <c r="Q1608" s="212"/>
      <c r="R1608" s="212"/>
      <c r="S1608" s="212"/>
      <c r="T1608" s="212"/>
      <c r="U1608" s="212"/>
    </row>
    <row r="1609" spans="1:21">
      <c r="A1609" s="225">
        <v>139</v>
      </c>
      <c r="B1609" s="48"/>
      <c r="C1609" s="22" t="s">
        <v>1861</v>
      </c>
      <c r="D1609" s="20" t="s">
        <v>128</v>
      </c>
      <c r="E1609" s="20">
        <v>2000</v>
      </c>
      <c r="F1609" s="20">
        <v>1</v>
      </c>
      <c r="G1609" s="31">
        <f t="shared" si="84"/>
        <v>2000</v>
      </c>
      <c r="H1609" s="2"/>
      <c r="I1609" s="52"/>
      <c r="J1609" s="2"/>
      <c r="K1609" s="2"/>
      <c r="L1609" s="2"/>
      <c r="M1609" s="2"/>
      <c r="N1609" s="20"/>
      <c r="O1609" s="20"/>
      <c r="P1609" s="212"/>
      <c r="Q1609" s="212"/>
      <c r="R1609" s="212"/>
      <c r="S1609" s="212"/>
      <c r="T1609" s="212"/>
      <c r="U1609" s="212"/>
    </row>
    <row r="1610" spans="1:21">
      <c r="A1610" s="225">
        <v>140</v>
      </c>
      <c r="B1610" s="48"/>
      <c r="C1610" s="22" t="s">
        <v>1862</v>
      </c>
      <c r="D1610" s="20" t="s">
        <v>128</v>
      </c>
      <c r="E1610" s="20">
        <v>1831</v>
      </c>
      <c r="F1610" s="20">
        <v>1</v>
      </c>
      <c r="G1610" s="31">
        <f t="shared" si="84"/>
        <v>1831</v>
      </c>
      <c r="H1610" s="2"/>
      <c r="I1610" s="52"/>
      <c r="J1610" s="2"/>
      <c r="K1610" s="2"/>
      <c r="L1610" s="2"/>
      <c r="M1610" s="2"/>
      <c r="N1610" s="20"/>
      <c r="O1610" s="20"/>
      <c r="P1610" s="212"/>
      <c r="Q1610" s="212"/>
      <c r="R1610" s="212"/>
      <c r="S1610" s="212"/>
      <c r="T1610" s="212"/>
      <c r="U1610" s="212"/>
    </row>
    <row r="1611" spans="1:21">
      <c r="A1611" s="225">
        <v>141</v>
      </c>
      <c r="B1611" s="48"/>
      <c r="C1611" s="22" t="s">
        <v>1863</v>
      </c>
      <c r="D1611" s="20" t="s">
        <v>128</v>
      </c>
      <c r="E1611" s="20">
        <v>759</v>
      </c>
      <c r="F1611" s="20">
        <v>1</v>
      </c>
      <c r="G1611" s="31">
        <f t="shared" si="84"/>
        <v>759</v>
      </c>
      <c r="H1611" s="2"/>
      <c r="I1611" s="52"/>
      <c r="J1611" s="2"/>
      <c r="K1611" s="2"/>
      <c r="L1611" s="2"/>
      <c r="M1611" s="2"/>
      <c r="N1611" s="20"/>
      <c r="O1611" s="20"/>
      <c r="P1611" s="212"/>
      <c r="Q1611" s="212"/>
      <c r="R1611" s="212"/>
      <c r="S1611" s="212"/>
      <c r="T1611" s="212"/>
      <c r="U1611" s="212"/>
    </row>
    <row r="1612" spans="1:21">
      <c r="A1612" s="225">
        <v>142</v>
      </c>
      <c r="B1612" s="48"/>
      <c r="C1612" s="22" t="s">
        <v>1864</v>
      </c>
      <c r="D1612" s="20" t="s">
        <v>128</v>
      </c>
      <c r="E1612" s="20">
        <v>1200</v>
      </c>
      <c r="F1612" s="20">
        <v>1</v>
      </c>
      <c r="G1612" s="31">
        <f t="shared" si="84"/>
        <v>1200</v>
      </c>
      <c r="H1612" s="2"/>
      <c r="I1612" s="52"/>
      <c r="J1612" s="2"/>
      <c r="K1612" s="2"/>
      <c r="L1612" s="2"/>
      <c r="M1612" s="2"/>
      <c r="N1612" s="20"/>
      <c r="O1612" s="20"/>
      <c r="P1612" s="212"/>
      <c r="Q1612" s="212"/>
      <c r="R1612" s="212"/>
      <c r="S1612" s="212"/>
      <c r="T1612" s="212"/>
      <c r="U1612" s="212"/>
    </row>
    <row r="1613" spans="1:21">
      <c r="A1613" s="225">
        <v>143</v>
      </c>
      <c r="B1613" s="48"/>
      <c r="C1613" s="22" t="s">
        <v>1865</v>
      </c>
      <c r="D1613" s="20" t="s">
        <v>128</v>
      </c>
      <c r="E1613" s="20">
        <v>463</v>
      </c>
      <c r="F1613" s="20">
        <v>1</v>
      </c>
      <c r="G1613" s="31">
        <f t="shared" si="84"/>
        <v>463</v>
      </c>
      <c r="H1613" s="2"/>
      <c r="I1613" s="52"/>
      <c r="J1613" s="2"/>
      <c r="K1613" s="2"/>
      <c r="L1613" s="2"/>
      <c r="M1613" s="2"/>
      <c r="N1613" s="20"/>
      <c r="O1613" s="20"/>
      <c r="P1613" s="212"/>
      <c r="Q1613" s="212"/>
      <c r="R1613" s="212"/>
      <c r="S1613" s="212"/>
      <c r="T1613" s="212"/>
      <c r="U1613" s="212"/>
    </row>
    <row r="1614" spans="1:21">
      <c r="A1614" s="225">
        <v>144</v>
      </c>
      <c r="B1614" s="48"/>
      <c r="C1614" s="22" t="s">
        <v>1866</v>
      </c>
      <c r="D1614" s="20" t="s">
        <v>128</v>
      </c>
      <c r="E1614" s="20">
        <v>463</v>
      </c>
      <c r="F1614" s="20">
        <v>1</v>
      </c>
      <c r="G1614" s="31">
        <f t="shared" si="84"/>
        <v>463</v>
      </c>
      <c r="H1614" s="2"/>
      <c r="I1614" s="52"/>
      <c r="J1614" s="2"/>
      <c r="K1614" s="2"/>
      <c r="L1614" s="2"/>
      <c r="M1614" s="2"/>
      <c r="N1614" s="20"/>
      <c r="O1614" s="20"/>
      <c r="P1614" s="212"/>
      <c r="Q1614" s="212"/>
      <c r="R1614" s="212"/>
      <c r="S1614" s="212"/>
      <c r="T1614" s="212"/>
      <c r="U1614" s="212"/>
    </row>
    <row r="1615" spans="1:21">
      <c r="A1615" s="225">
        <v>145</v>
      </c>
      <c r="B1615" s="48"/>
      <c r="C1615" s="22" t="s">
        <v>1867</v>
      </c>
      <c r="D1615" s="20" t="s">
        <v>128</v>
      </c>
      <c r="E1615" s="20">
        <v>463</v>
      </c>
      <c r="F1615" s="20">
        <v>1</v>
      </c>
      <c r="G1615" s="31">
        <f t="shared" si="84"/>
        <v>463</v>
      </c>
      <c r="H1615" s="2"/>
      <c r="I1615" s="52"/>
      <c r="J1615" s="2"/>
      <c r="K1615" s="2"/>
      <c r="L1615" s="2"/>
      <c r="M1615" s="2"/>
      <c r="N1615" s="20"/>
      <c r="O1615" s="20"/>
      <c r="P1615" s="212"/>
      <c r="Q1615" s="212"/>
      <c r="R1615" s="212"/>
      <c r="S1615" s="212"/>
      <c r="T1615" s="212"/>
      <c r="U1615" s="212"/>
    </row>
    <row r="1616" spans="1:21">
      <c r="A1616" s="225">
        <v>146</v>
      </c>
      <c r="B1616" s="48"/>
      <c r="C1616" s="22" t="s">
        <v>1868</v>
      </c>
      <c r="D1616" s="20" t="s">
        <v>128</v>
      </c>
      <c r="E1616" s="20">
        <v>2054</v>
      </c>
      <c r="F1616" s="20">
        <v>1</v>
      </c>
      <c r="G1616" s="31">
        <f t="shared" si="84"/>
        <v>2054</v>
      </c>
      <c r="H1616" s="2"/>
      <c r="I1616" s="52"/>
      <c r="J1616" s="2"/>
      <c r="K1616" s="2"/>
      <c r="L1616" s="2"/>
      <c r="M1616" s="2"/>
      <c r="N1616" s="20"/>
      <c r="O1616" s="20"/>
      <c r="P1616" s="212"/>
      <c r="Q1616" s="212"/>
      <c r="R1616" s="212"/>
      <c r="S1616" s="212"/>
      <c r="T1616" s="212"/>
      <c r="U1616" s="212"/>
    </row>
    <row r="1617" spans="1:21">
      <c r="A1617" s="225">
        <v>147</v>
      </c>
      <c r="B1617" s="48"/>
      <c r="C1617" s="22" t="s">
        <v>1869</v>
      </c>
      <c r="D1617" s="20" t="s">
        <v>128</v>
      </c>
      <c r="E1617" s="20">
        <v>454</v>
      </c>
      <c r="F1617" s="20">
        <v>1</v>
      </c>
      <c r="G1617" s="31">
        <f t="shared" si="84"/>
        <v>454</v>
      </c>
      <c r="H1617" s="2"/>
      <c r="I1617" s="52"/>
      <c r="J1617" s="2"/>
      <c r="K1617" s="2"/>
      <c r="L1617" s="2"/>
      <c r="M1617" s="2"/>
      <c r="N1617" s="20"/>
      <c r="O1617" s="20"/>
      <c r="P1617" s="212"/>
      <c r="Q1617" s="212"/>
      <c r="R1617" s="212"/>
      <c r="S1617" s="212"/>
      <c r="T1617" s="212"/>
      <c r="U1617" s="212"/>
    </row>
    <row r="1618" spans="1:21">
      <c r="A1618" s="225">
        <v>148</v>
      </c>
      <c r="B1618" s="48"/>
      <c r="C1618" s="22" t="s">
        <v>1870</v>
      </c>
      <c r="D1618" s="20" t="s">
        <v>128</v>
      </c>
      <c r="E1618" s="20">
        <v>722</v>
      </c>
      <c r="F1618" s="20">
        <v>1</v>
      </c>
      <c r="G1618" s="31">
        <f t="shared" si="84"/>
        <v>722</v>
      </c>
      <c r="H1618" s="2"/>
      <c r="I1618" s="52"/>
      <c r="J1618" s="2"/>
      <c r="K1618" s="2"/>
      <c r="L1618" s="2"/>
      <c r="M1618" s="2"/>
      <c r="N1618" s="20"/>
      <c r="O1618" s="20"/>
      <c r="P1618" s="212"/>
      <c r="Q1618" s="212"/>
      <c r="R1618" s="212"/>
      <c r="S1618" s="212"/>
      <c r="T1618" s="212"/>
      <c r="U1618" s="212"/>
    </row>
    <row r="1619" spans="1:21">
      <c r="A1619" s="225">
        <v>149</v>
      </c>
      <c r="B1619" s="48"/>
      <c r="C1619" s="22" t="s">
        <v>1871</v>
      </c>
      <c r="D1619" s="20" t="s">
        <v>128</v>
      </c>
      <c r="E1619" s="20">
        <v>726</v>
      </c>
      <c r="F1619" s="20">
        <v>1</v>
      </c>
      <c r="G1619" s="31">
        <f t="shared" si="84"/>
        <v>726</v>
      </c>
      <c r="H1619" s="2"/>
      <c r="I1619" s="52"/>
      <c r="J1619" s="2"/>
      <c r="K1619" s="2"/>
      <c r="L1619" s="2"/>
      <c r="M1619" s="2"/>
      <c r="N1619" s="20"/>
      <c r="O1619" s="20"/>
      <c r="P1619" s="212"/>
      <c r="Q1619" s="212"/>
      <c r="R1619" s="212"/>
      <c r="S1619" s="212"/>
      <c r="T1619" s="212"/>
      <c r="U1619" s="212"/>
    </row>
    <row r="1620" spans="1:21">
      <c r="A1620" s="225">
        <v>150</v>
      </c>
      <c r="B1620" s="48"/>
      <c r="C1620" s="22" t="s">
        <v>1872</v>
      </c>
      <c r="D1620" s="20" t="s">
        <v>128</v>
      </c>
      <c r="E1620" s="20">
        <v>1392</v>
      </c>
      <c r="F1620" s="20">
        <v>1</v>
      </c>
      <c r="G1620" s="31">
        <f t="shared" si="84"/>
        <v>1392</v>
      </c>
      <c r="H1620" s="2"/>
      <c r="I1620" s="52"/>
      <c r="J1620" s="2"/>
      <c r="K1620" s="2"/>
      <c r="L1620" s="2"/>
      <c r="M1620" s="2"/>
      <c r="N1620" s="20"/>
      <c r="O1620" s="20"/>
      <c r="P1620" s="212"/>
      <c r="Q1620" s="212"/>
      <c r="R1620" s="212"/>
      <c r="S1620" s="212"/>
      <c r="T1620" s="212"/>
      <c r="U1620" s="212"/>
    </row>
    <row r="1621" spans="1:21" ht="25.5">
      <c r="A1621" s="225">
        <v>151</v>
      </c>
      <c r="B1621" s="48"/>
      <c r="C1621" s="22" t="s">
        <v>1873</v>
      </c>
      <c r="D1621" s="20" t="s">
        <v>128</v>
      </c>
      <c r="E1621" s="20">
        <v>144</v>
      </c>
      <c r="F1621" s="20">
        <v>1</v>
      </c>
      <c r="G1621" s="31">
        <f t="shared" si="84"/>
        <v>144</v>
      </c>
      <c r="H1621" s="2"/>
      <c r="I1621" s="52"/>
      <c r="J1621" s="2"/>
      <c r="K1621" s="2"/>
      <c r="L1621" s="2"/>
      <c r="M1621" s="2"/>
      <c r="N1621" s="20"/>
      <c r="O1621" s="20"/>
      <c r="P1621" s="212"/>
      <c r="Q1621" s="212"/>
      <c r="R1621" s="212"/>
      <c r="S1621" s="212"/>
      <c r="T1621" s="212"/>
      <c r="U1621" s="212"/>
    </row>
    <row r="1622" spans="1:21" ht="25.5">
      <c r="A1622" s="225">
        <v>152</v>
      </c>
      <c r="B1622" s="48"/>
      <c r="C1622" s="22" t="s">
        <v>1874</v>
      </c>
      <c r="D1622" s="20" t="s">
        <v>128</v>
      </c>
      <c r="E1622" s="20">
        <v>144</v>
      </c>
      <c r="F1622" s="20">
        <v>1</v>
      </c>
      <c r="G1622" s="31">
        <f t="shared" si="84"/>
        <v>144</v>
      </c>
      <c r="H1622" s="2"/>
      <c r="I1622" s="52"/>
      <c r="J1622" s="2"/>
      <c r="K1622" s="2"/>
      <c r="L1622" s="2"/>
      <c r="M1622" s="2"/>
      <c r="N1622" s="20"/>
      <c r="O1622" s="20"/>
      <c r="P1622" s="212"/>
      <c r="Q1622" s="212"/>
      <c r="R1622" s="212"/>
      <c r="S1622" s="212"/>
      <c r="T1622" s="212"/>
      <c r="U1622" s="212"/>
    </row>
    <row r="1623" spans="1:21">
      <c r="A1623" s="225">
        <v>153</v>
      </c>
      <c r="B1623" s="48"/>
      <c r="C1623" s="22" t="s">
        <v>1875</v>
      </c>
      <c r="D1623" s="20" t="s">
        <v>128</v>
      </c>
      <c r="E1623" s="20">
        <v>513</v>
      </c>
      <c r="F1623" s="20">
        <v>1</v>
      </c>
      <c r="G1623" s="31">
        <f t="shared" si="84"/>
        <v>513</v>
      </c>
      <c r="H1623" s="2"/>
      <c r="I1623" s="52"/>
      <c r="J1623" s="2"/>
      <c r="K1623" s="2"/>
      <c r="L1623" s="2"/>
      <c r="M1623" s="2"/>
      <c r="N1623" s="20"/>
      <c r="O1623" s="20"/>
      <c r="P1623" s="212"/>
      <c r="Q1623" s="212"/>
      <c r="R1623" s="212"/>
      <c r="S1623" s="212"/>
      <c r="T1623" s="212"/>
      <c r="U1623" s="212"/>
    </row>
    <row r="1624" spans="1:21">
      <c r="A1624" s="225">
        <v>154</v>
      </c>
      <c r="B1624" s="48"/>
      <c r="C1624" s="22" t="s">
        <v>1876</v>
      </c>
      <c r="D1624" s="20" t="s">
        <v>128</v>
      </c>
      <c r="E1624" s="20">
        <v>489</v>
      </c>
      <c r="F1624" s="20">
        <v>1</v>
      </c>
      <c r="G1624" s="31">
        <f t="shared" si="84"/>
        <v>489</v>
      </c>
      <c r="H1624" s="2"/>
      <c r="I1624" s="52"/>
      <c r="J1624" s="2"/>
      <c r="K1624" s="2"/>
      <c r="L1624" s="2"/>
      <c r="M1624" s="2"/>
      <c r="N1624" s="20"/>
      <c r="O1624" s="20"/>
      <c r="P1624" s="212"/>
      <c r="Q1624" s="212"/>
      <c r="R1624" s="212"/>
      <c r="S1624" s="212"/>
      <c r="T1624" s="212"/>
      <c r="U1624" s="212"/>
    </row>
    <row r="1625" spans="1:21">
      <c r="A1625" s="225">
        <v>155</v>
      </c>
      <c r="B1625" s="48"/>
      <c r="C1625" s="22" t="s">
        <v>1877</v>
      </c>
      <c r="D1625" s="20" t="s">
        <v>128</v>
      </c>
      <c r="E1625" s="20">
        <v>325</v>
      </c>
      <c r="F1625" s="20">
        <v>1</v>
      </c>
      <c r="G1625" s="31">
        <f t="shared" si="84"/>
        <v>325</v>
      </c>
      <c r="H1625" s="2"/>
      <c r="I1625" s="52"/>
      <c r="J1625" s="2"/>
      <c r="K1625" s="2"/>
      <c r="L1625" s="2"/>
      <c r="M1625" s="2"/>
      <c r="N1625" s="20"/>
      <c r="O1625" s="20"/>
      <c r="P1625" s="212"/>
      <c r="Q1625" s="212"/>
      <c r="R1625" s="212"/>
      <c r="S1625" s="212"/>
      <c r="T1625" s="212"/>
      <c r="U1625" s="212"/>
    </row>
    <row r="1626" spans="1:21">
      <c r="A1626" s="225">
        <v>156</v>
      </c>
      <c r="B1626" s="48"/>
      <c r="C1626" s="22" t="s">
        <v>1878</v>
      </c>
      <c r="D1626" s="20" t="s">
        <v>128</v>
      </c>
      <c r="E1626" s="20">
        <v>2000</v>
      </c>
      <c r="F1626" s="20">
        <v>1</v>
      </c>
      <c r="G1626" s="31">
        <f t="shared" si="84"/>
        <v>2000</v>
      </c>
      <c r="H1626" s="2"/>
      <c r="I1626" s="52"/>
      <c r="J1626" s="2"/>
      <c r="K1626" s="2"/>
      <c r="L1626" s="2"/>
      <c r="M1626" s="2"/>
      <c r="N1626" s="20"/>
      <c r="O1626" s="20"/>
      <c r="P1626" s="212"/>
      <c r="Q1626" s="212"/>
      <c r="R1626" s="212"/>
      <c r="S1626" s="212"/>
      <c r="T1626" s="212"/>
      <c r="U1626" s="212"/>
    </row>
    <row r="1627" spans="1:21">
      <c r="A1627" s="225">
        <v>157</v>
      </c>
      <c r="B1627" s="48"/>
      <c r="C1627" s="22" t="s">
        <v>1879</v>
      </c>
      <c r="D1627" s="20" t="s">
        <v>128</v>
      </c>
      <c r="E1627" s="20">
        <v>2000</v>
      </c>
      <c r="F1627" s="20">
        <v>1</v>
      </c>
      <c r="G1627" s="31">
        <f t="shared" si="84"/>
        <v>2000</v>
      </c>
      <c r="H1627" s="2"/>
      <c r="I1627" s="52"/>
      <c r="J1627" s="2"/>
      <c r="K1627" s="2"/>
      <c r="L1627" s="2"/>
      <c r="M1627" s="2"/>
      <c r="N1627" s="20"/>
      <c r="O1627" s="20"/>
      <c r="P1627" s="212"/>
      <c r="Q1627" s="212"/>
      <c r="R1627" s="212"/>
      <c r="S1627" s="212"/>
      <c r="T1627" s="212"/>
      <c r="U1627" s="212"/>
    </row>
    <row r="1628" spans="1:21" ht="25.5">
      <c r="A1628" s="225">
        <v>158</v>
      </c>
      <c r="B1628" s="48"/>
      <c r="C1628" s="22" t="s">
        <v>1880</v>
      </c>
      <c r="D1628" s="20" t="s">
        <v>128</v>
      </c>
      <c r="E1628" s="20">
        <v>2100</v>
      </c>
      <c r="F1628" s="20">
        <v>1</v>
      </c>
      <c r="G1628" s="31">
        <f t="shared" si="84"/>
        <v>2100</v>
      </c>
      <c r="H1628" s="2"/>
      <c r="I1628" s="52"/>
      <c r="J1628" s="2"/>
      <c r="K1628" s="2"/>
      <c r="L1628" s="2"/>
      <c r="M1628" s="2"/>
      <c r="N1628" s="20"/>
      <c r="O1628" s="20"/>
      <c r="P1628" s="212"/>
      <c r="Q1628" s="212"/>
      <c r="R1628" s="212"/>
      <c r="S1628" s="212"/>
      <c r="T1628" s="212"/>
      <c r="U1628" s="212"/>
    </row>
    <row r="1629" spans="1:21" ht="25.5">
      <c r="A1629" s="225">
        <v>159</v>
      </c>
      <c r="B1629" s="48"/>
      <c r="C1629" s="22" t="s">
        <v>1881</v>
      </c>
      <c r="D1629" s="20" t="s">
        <v>128</v>
      </c>
      <c r="E1629" s="20">
        <v>10000</v>
      </c>
      <c r="F1629" s="20">
        <v>1</v>
      </c>
      <c r="G1629" s="31">
        <f t="shared" si="84"/>
        <v>10000</v>
      </c>
      <c r="H1629" s="2"/>
      <c r="I1629" s="52"/>
      <c r="J1629" s="2"/>
      <c r="K1629" s="2"/>
      <c r="L1629" s="2"/>
      <c r="M1629" s="2"/>
      <c r="N1629" s="20"/>
      <c r="O1629" s="20"/>
      <c r="P1629" s="212"/>
      <c r="Q1629" s="212"/>
      <c r="R1629" s="212"/>
      <c r="S1629" s="212"/>
      <c r="T1629" s="212"/>
      <c r="U1629" s="212"/>
    </row>
    <row r="1630" spans="1:21" ht="25.5">
      <c r="A1630" s="225">
        <v>160</v>
      </c>
      <c r="B1630" s="48"/>
      <c r="C1630" s="22" t="s">
        <v>1882</v>
      </c>
      <c r="D1630" s="20" t="s">
        <v>128</v>
      </c>
      <c r="E1630" s="20">
        <v>1200</v>
      </c>
      <c r="F1630" s="20">
        <v>1</v>
      </c>
      <c r="G1630" s="31">
        <f t="shared" si="84"/>
        <v>1200</v>
      </c>
      <c r="H1630" s="2"/>
      <c r="I1630" s="52"/>
      <c r="J1630" s="2"/>
      <c r="K1630" s="2"/>
      <c r="L1630" s="2"/>
      <c r="M1630" s="2"/>
      <c r="N1630" s="20"/>
      <c r="O1630" s="20"/>
      <c r="P1630" s="212"/>
      <c r="Q1630" s="212"/>
      <c r="R1630" s="212"/>
      <c r="S1630" s="212"/>
      <c r="T1630" s="212"/>
      <c r="U1630" s="212"/>
    </row>
    <row r="1631" spans="1:21" ht="25.5">
      <c r="A1631" s="225">
        <v>161</v>
      </c>
      <c r="B1631" s="48"/>
      <c r="C1631" s="22" t="s">
        <v>1883</v>
      </c>
      <c r="D1631" s="20" t="s">
        <v>128</v>
      </c>
      <c r="E1631" s="20">
        <v>2000</v>
      </c>
      <c r="F1631" s="20">
        <v>1</v>
      </c>
      <c r="G1631" s="31">
        <f t="shared" si="84"/>
        <v>2000</v>
      </c>
      <c r="H1631" s="2"/>
      <c r="I1631" s="52"/>
      <c r="J1631" s="2"/>
      <c r="K1631" s="2"/>
      <c r="L1631" s="2"/>
      <c r="M1631" s="2"/>
      <c r="N1631" s="20"/>
      <c r="O1631" s="20"/>
      <c r="P1631" s="212"/>
      <c r="Q1631" s="212"/>
      <c r="R1631" s="212"/>
      <c r="S1631" s="212"/>
      <c r="T1631" s="212"/>
      <c r="U1631" s="212"/>
    </row>
    <row r="1632" spans="1:21" ht="25.5">
      <c r="A1632" s="225">
        <v>162</v>
      </c>
      <c r="B1632" s="48"/>
      <c r="C1632" s="22" t="s">
        <v>1884</v>
      </c>
      <c r="D1632" s="20" t="s">
        <v>128</v>
      </c>
      <c r="E1632" s="20">
        <v>3000</v>
      </c>
      <c r="F1632" s="20">
        <v>1</v>
      </c>
      <c r="G1632" s="31">
        <f t="shared" si="84"/>
        <v>3000</v>
      </c>
      <c r="H1632" s="2"/>
      <c r="I1632" s="52"/>
      <c r="J1632" s="2"/>
      <c r="K1632" s="2"/>
      <c r="L1632" s="2"/>
      <c r="M1632" s="2"/>
      <c r="N1632" s="20"/>
      <c r="O1632" s="20"/>
      <c r="P1632" s="212"/>
      <c r="Q1632" s="212"/>
      <c r="R1632" s="212"/>
      <c r="S1632" s="212"/>
      <c r="T1632" s="212"/>
      <c r="U1632" s="212"/>
    </row>
    <row r="1633" spans="1:21" ht="25.5">
      <c r="A1633" s="225">
        <v>163</v>
      </c>
      <c r="B1633" s="48"/>
      <c r="C1633" s="22" t="s">
        <v>1885</v>
      </c>
      <c r="D1633" s="20" t="s">
        <v>128</v>
      </c>
      <c r="E1633" s="20">
        <v>3000</v>
      </c>
      <c r="F1633" s="20">
        <v>1</v>
      </c>
      <c r="G1633" s="31">
        <f t="shared" si="84"/>
        <v>3000</v>
      </c>
      <c r="H1633" s="2"/>
      <c r="I1633" s="52"/>
      <c r="J1633" s="2"/>
      <c r="K1633" s="2"/>
      <c r="L1633" s="2"/>
      <c r="M1633" s="2"/>
      <c r="N1633" s="20"/>
      <c r="O1633" s="20"/>
      <c r="P1633" s="212"/>
      <c r="Q1633" s="212"/>
      <c r="R1633" s="212"/>
      <c r="S1633" s="212"/>
      <c r="T1633" s="212"/>
      <c r="U1633" s="212"/>
    </row>
    <row r="1634" spans="1:21" ht="25.5">
      <c r="A1634" s="225">
        <v>164</v>
      </c>
      <c r="B1634" s="48"/>
      <c r="C1634" s="22" t="s">
        <v>1886</v>
      </c>
      <c r="D1634" s="20" t="s">
        <v>128</v>
      </c>
      <c r="E1634" s="20">
        <v>3000</v>
      </c>
      <c r="F1634" s="20">
        <v>1</v>
      </c>
      <c r="G1634" s="31">
        <f t="shared" si="84"/>
        <v>3000</v>
      </c>
      <c r="H1634" s="2"/>
      <c r="I1634" s="52"/>
      <c r="J1634" s="2"/>
      <c r="K1634" s="2"/>
      <c r="L1634" s="2"/>
      <c r="M1634" s="2"/>
      <c r="N1634" s="20"/>
      <c r="O1634" s="20"/>
      <c r="P1634" s="212"/>
      <c r="Q1634" s="212"/>
      <c r="R1634" s="212"/>
      <c r="S1634" s="212"/>
      <c r="T1634" s="212"/>
      <c r="U1634" s="212"/>
    </row>
    <row r="1635" spans="1:21" ht="25.5">
      <c r="A1635" s="225">
        <v>165</v>
      </c>
      <c r="B1635" s="48"/>
      <c r="C1635" s="22" t="s">
        <v>1887</v>
      </c>
      <c r="D1635" s="20" t="s">
        <v>128</v>
      </c>
      <c r="E1635" s="20">
        <v>3000</v>
      </c>
      <c r="F1635" s="20">
        <v>1</v>
      </c>
      <c r="G1635" s="31">
        <f t="shared" si="84"/>
        <v>3000</v>
      </c>
      <c r="H1635" s="2"/>
      <c r="I1635" s="52"/>
      <c r="J1635" s="2"/>
      <c r="K1635" s="2"/>
      <c r="L1635" s="2"/>
      <c r="M1635" s="2"/>
      <c r="N1635" s="20"/>
      <c r="O1635" s="20"/>
      <c r="P1635" s="212"/>
      <c r="Q1635" s="212"/>
      <c r="R1635" s="212"/>
      <c r="S1635" s="212"/>
      <c r="T1635" s="212"/>
      <c r="U1635" s="212"/>
    </row>
    <row r="1636" spans="1:21">
      <c r="A1636" s="225">
        <v>166</v>
      </c>
      <c r="B1636" s="48"/>
      <c r="C1636" s="22" t="s">
        <v>1888</v>
      </c>
      <c r="D1636" s="20" t="s">
        <v>128</v>
      </c>
      <c r="E1636" s="20">
        <v>200</v>
      </c>
      <c r="F1636" s="20">
        <v>1</v>
      </c>
      <c r="G1636" s="31">
        <f t="shared" si="84"/>
        <v>200</v>
      </c>
      <c r="H1636" s="2"/>
      <c r="I1636" s="52"/>
      <c r="J1636" s="2"/>
      <c r="K1636" s="2"/>
      <c r="L1636" s="2"/>
      <c r="M1636" s="2"/>
      <c r="N1636" s="20"/>
      <c r="O1636" s="20"/>
      <c r="P1636" s="212"/>
      <c r="Q1636" s="212"/>
      <c r="R1636" s="212"/>
      <c r="S1636" s="212"/>
      <c r="T1636" s="212"/>
      <c r="U1636" s="212"/>
    </row>
    <row r="1637" spans="1:21">
      <c r="A1637" s="225">
        <v>167</v>
      </c>
      <c r="B1637" s="48"/>
      <c r="C1637" s="22" t="s">
        <v>1889</v>
      </c>
      <c r="D1637" s="20" t="s">
        <v>128</v>
      </c>
      <c r="E1637" s="20">
        <v>50.34</v>
      </c>
      <c r="F1637" s="20">
        <v>1</v>
      </c>
      <c r="G1637" s="31">
        <f t="shared" si="84"/>
        <v>50.34</v>
      </c>
      <c r="H1637" s="2"/>
      <c r="I1637" s="52"/>
      <c r="J1637" s="2"/>
      <c r="K1637" s="2"/>
      <c r="L1637" s="2"/>
      <c r="M1637" s="2"/>
      <c r="N1637" s="20"/>
      <c r="O1637" s="20"/>
      <c r="P1637" s="212"/>
      <c r="Q1637" s="212"/>
      <c r="R1637" s="212"/>
      <c r="S1637" s="212"/>
      <c r="T1637" s="212"/>
      <c r="U1637" s="212"/>
    </row>
    <row r="1638" spans="1:21">
      <c r="A1638" s="225">
        <v>168</v>
      </c>
      <c r="B1638" s="48"/>
      <c r="C1638" s="22" t="s">
        <v>1890</v>
      </c>
      <c r="D1638" s="20" t="s">
        <v>128</v>
      </c>
      <c r="E1638" s="20">
        <v>144</v>
      </c>
      <c r="F1638" s="20">
        <v>1</v>
      </c>
      <c r="G1638" s="31">
        <f t="shared" si="84"/>
        <v>144</v>
      </c>
      <c r="H1638" s="2"/>
      <c r="I1638" s="52"/>
      <c r="J1638" s="2"/>
      <c r="K1638" s="2"/>
      <c r="L1638" s="2"/>
      <c r="M1638" s="2"/>
      <c r="N1638" s="20"/>
      <c r="O1638" s="20"/>
      <c r="P1638" s="212"/>
      <c r="Q1638" s="212"/>
      <c r="R1638" s="212"/>
      <c r="S1638" s="212"/>
      <c r="T1638" s="212"/>
      <c r="U1638" s="212"/>
    </row>
    <row r="1639" spans="1:21">
      <c r="A1639" s="225"/>
      <c r="B1639" s="48"/>
      <c r="C1639" s="22" t="s">
        <v>1891</v>
      </c>
      <c r="D1639" s="20"/>
      <c r="E1639" s="20"/>
      <c r="F1639" s="20"/>
      <c r="G1639" s="31"/>
      <c r="H1639" s="2"/>
      <c r="I1639" s="52"/>
      <c r="J1639" s="2"/>
      <c r="K1639" s="2"/>
      <c r="L1639" s="2"/>
      <c r="M1639" s="2"/>
      <c r="N1639" s="20"/>
      <c r="O1639" s="20"/>
      <c r="P1639" s="212"/>
      <c r="Q1639" s="212"/>
      <c r="R1639" s="212"/>
      <c r="S1639" s="212"/>
      <c r="T1639" s="212"/>
      <c r="U1639" s="212"/>
    </row>
    <row r="1640" spans="1:21" ht="25.5">
      <c r="A1640" s="225">
        <v>169</v>
      </c>
      <c r="B1640" s="48"/>
      <c r="C1640" s="22" t="s">
        <v>3225</v>
      </c>
      <c r="D1640" s="20" t="s">
        <v>128</v>
      </c>
      <c r="E1640" s="20">
        <v>5239.53</v>
      </c>
      <c r="F1640" s="20">
        <v>1</v>
      </c>
      <c r="G1640" s="31">
        <f t="shared" ref="G1640:G1665" si="85">F1640*E1640</f>
        <v>5239.53</v>
      </c>
      <c r="H1640" s="2"/>
      <c r="I1640" s="52"/>
      <c r="J1640" s="2"/>
      <c r="K1640" s="2"/>
      <c r="L1640" s="2"/>
      <c r="M1640" s="2"/>
      <c r="N1640" s="20"/>
      <c r="O1640" s="20"/>
      <c r="P1640" s="212"/>
      <c r="Q1640" s="212"/>
      <c r="R1640" s="212"/>
      <c r="S1640" s="212"/>
      <c r="T1640" s="212"/>
      <c r="U1640" s="212"/>
    </row>
    <row r="1641" spans="1:21">
      <c r="A1641" s="225">
        <v>170</v>
      </c>
      <c r="B1641" s="48"/>
      <c r="C1641" s="22" t="s">
        <v>1892</v>
      </c>
      <c r="D1641" s="20" t="s">
        <v>128</v>
      </c>
      <c r="E1641" s="20">
        <v>5239.53</v>
      </c>
      <c r="F1641" s="20">
        <v>1</v>
      </c>
      <c r="G1641" s="31">
        <f t="shared" si="85"/>
        <v>5239.53</v>
      </c>
      <c r="H1641" s="2"/>
      <c r="I1641" s="52"/>
      <c r="J1641" s="2"/>
      <c r="K1641" s="2"/>
      <c r="L1641" s="2"/>
      <c r="M1641" s="2"/>
      <c r="N1641" s="20"/>
      <c r="O1641" s="20"/>
      <c r="P1641" s="212"/>
      <c r="Q1641" s="212"/>
      <c r="R1641" s="212"/>
      <c r="S1641" s="212"/>
      <c r="T1641" s="212"/>
      <c r="U1641" s="212"/>
    </row>
    <row r="1642" spans="1:21">
      <c r="A1642" s="225">
        <v>171</v>
      </c>
      <c r="B1642" s="48"/>
      <c r="C1642" s="22" t="s">
        <v>1893</v>
      </c>
      <c r="D1642" s="20" t="s">
        <v>128</v>
      </c>
      <c r="E1642" s="20">
        <v>5239.53</v>
      </c>
      <c r="F1642" s="20">
        <v>1</v>
      </c>
      <c r="G1642" s="31">
        <f t="shared" si="85"/>
        <v>5239.53</v>
      </c>
      <c r="H1642" s="2"/>
      <c r="I1642" s="52"/>
      <c r="J1642" s="2"/>
      <c r="K1642" s="2"/>
      <c r="L1642" s="2"/>
      <c r="M1642" s="2"/>
      <c r="N1642" s="20"/>
      <c r="O1642" s="20"/>
      <c r="P1642" s="212"/>
      <c r="Q1642" s="212"/>
      <c r="R1642" s="212"/>
      <c r="S1642" s="212"/>
      <c r="T1642" s="212"/>
      <c r="U1642" s="212"/>
    </row>
    <row r="1643" spans="1:21">
      <c r="A1643" s="225">
        <v>172</v>
      </c>
      <c r="B1643" s="48"/>
      <c r="C1643" s="22" t="s">
        <v>1894</v>
      </c>
      <c r="D1643" s="20" t="s">
        <v>128</v>
      </c>
      <c r="E1643" s="20">
        <v>5239.53</v>
      </c>
      <c r="F1643" s="20">
        <v>1</v>
      </c>
      <c r="G1643" s="31">
        <f t="shared" si="85"/>
        <v>5239.53</v>
      </c>
      <c r="H1643" s="2"/>
      <c r="I1643" s="52"/>
      <c r="J1643" s="2"/>
      <c r="K1643" s="2"/>
      <c r="L1643" s="2"/>
      <c r="M1643" s="2"/>
      <c r="N1643" s="20"/>
      <c r="O1643" s="20"/>
      <c r="P1643" s="212"/>
      <c r="Q1643" s="212"/>
      <c r="R1643" s="212"/>
      <c r="S1643" s="212"/>
      <c r="T1643" s="212"/>
      <c r="U1643" s="212"/>
    </row>
    <row r="1644" spans="1:21">
      <c r="A1644" s="225">
        <v>173</v>
      </c>
      <c r="B1644" s="48"/>
      <c r="C1644" s="22" t="s">
        <v>1895</v>
      </c>
      <c r="D1644" s="20" t="s">
        <v>128</v>
      </c>
      <c r="E1644" s="20">
        <v>5239.53</v>
      </c>
      <c r="F1644" s="20">
        <v>1</v>
      </c>
      <c r="G1644" s="31">
        <f t="shared" si="85"/>
        <v>5239.53</v>
      </c>
      <c r="H1644" s="2"/>
      <c r="I1644" s="52"/>
      <c r="J1644" s="2"/>
      <c r="K1644" s="2"/>
      <c r="L1644" s="2"/>
      <c r="M1644" s="2"/>
      <c r="N1644" s="20"/>
      <c r="O1644" s="20"/>
      <c r="P1644" s="212"/>
      <c r="Q1644" s="212"/>
      <c r="R1644" s="212"/>
      <c r="S1644" s="212"/>
      <c r="T1644" s="212"/>
      <c r="U1644" s="212"/>
    </row>
    <row r="1645" spans="1:21">
      <c r="A1645" s="225">
        <v>174</v>
      </c>
      <c r="B1645" s="48"/>
      <c r="C1645" s="22" t="s">
        <v>1896</v>
      </c>
      <c r="D1645" s="20" t="s">
        <v>128</v>
      </c>
      <c r="E1645" s="20">
        <v>5239.53</v>
      </c>
      <c r="F1645" s="20">
        <v>1</v>
      </c>
      <c r="G1645" s="31">
        <f t="shared" si="85"/>
        <v>5239.53</v>
      </c>
      <c r="H1645" s="2"/>
      <c r="I1645" s="52"/>
      <c r="J1645" s="2"/>
      <c r="K1645" s="2"/>
      <c r="L1645" s="2"/>
      <c r="M1645" s="2"/>
      <c r="N1645" s="20"/>
      <c r="O1645" s="20"/>
      <c r="P1645" s="212"/>
      <c r="Q1645" s="212"/>
      <c r="R1645" s="212"/>
      <c r="S1645" s="212"/>
      <c r="T1645" s="212"/>
      <c r="U1645" s="212"/>
    </row>
    <row r="1646" spans="1:21">
      <c r="A1646" s="225">
        <v>175</v>
      </c>
      <c r="B1646" s="48"/>
      <c r="C1646" s="22" t="s">
        <v>1897</v>
      </c>
      <c r="D1646" s="20" t="s">
        <v>128</v>
      </c>
      <c r="E1646" s="20">
        <v>5239.53</v>
      </c>
      <c r="F1646" s="20">
        <v>1</v>
      </c>
      <c r="G1646" s="31">
        <f t="shared" si="85"/>
        <v>5239.53</v>
      </c>
      <c r="H1646" s="2"/>
      <c r="I1646" s="52"/>
      <c r="J1646" s="2"/>
      <c r="K1646" s="2"/>
      <c r="L1646" s="2"/>
      <c r="M1646" s="2"/>
      <c r="N1646" s="20"/>
      <c r="O1646" s="20"/>
      <c r="P1646" s="212"/>
      <c r="Q1646" s="212"/>
      <c r="R1646" s="212"/>
      <c r="S1646" s="212"/>
      <c r="T1646" s="212"/>
      <c r="U1646" s="212"/>
    </row>
    <row r="1647" spans="1:21">
      <c r="A1647" s="225">
        <v>176</v>
      </c>
      <c r="B1647" s="48"/>
      <c r="C1647" s="22" t="s">
        <v>1898</v>
      </c>
      <c r="D1647" s="20" t="s">
        <v>128</v>
      </c>
      <c r="E1647" s="20">
        <v>5239.53</v>
      </c>
      <c r="F1647" s="20">
        <v>1</v>
      </c>
      <c r="G1647" s="31">
        <f t="shared" si="85"/>
        <v>5239.53</v>
      </c>
      <c r="H1647" s="2"/>
      <c r="I1647" s="52"/>
      <c r="J1647" s="2"/>
      <c r="K1647" s="2"/>
      <c r="L1647" s="2"/>
      <c r="M1647" s="2"/>
      <c r="N1647" s="20"/>
      <c r="O1647" s="20"/>
      <c r="P1647" s="212"/>
      <c r="Q1647" s="212"/>
      <c r="R1647" s="212"/>
      <c r="S1647" s="212"/>
      <c r="T1647" s="212"/>
      <c r="U1647" s="212"/>
    </row>
    <row r="1648" spans="1:21">
      <c r="A1648" s="225">
        <v>177</v>
      </c>
      <c r="B1648" s="48"/>
      <c r="C1648" s="22" t="s">
        <v>1899</v>
      </c>
      <c r="D1648" s="20" t="s">
        <v>128</v>
      </c>
      <c r="E1648" s="20">
        <v>5239.53</v>
      </c>
      <c r="F1648" s="20">
        <v>1</v>
      </c>
      <c r="G1648" s="31">
        <f t="shared" si="85"/>
        <v>5239.53</v>
      </c>
      <c r="H1648" s="2"/>
      <c r="I1648" s="52"/>
      <c r="J1648" s="2"/>
      <c r="K1648" s="2"/>
      <c r="L1648" s="2"/>
      <c r="M1648" s="2"/>
      <c r="N1648" s="20"/>
      <c r="O1648" s="20"/>
      <c r="P1648" s="212"/>
      <c r="Q1648" s="212"/>
      <c r="R1648" s="212"/>
      <c r="S1648" s="212"/>
      <c r="T1648" s="212"/>
      <c r="U1648" s="212"/>
    </row>
    <row r="1649" spans="1:21">
      <c r="A1649" s="225">
        <v>178</v>
      </c>
      <c r="B1649" s="48"/>
      <c r="C1649" s="22" t="s">
        <v>1900</v>
      </c>
      <c r="D1649" s="20" t="s">
        <v>128</v>
      </c>
      <c r="E1649" s="20">
        <v>5239.53</v>
      </c>
      <c r="F1649" s="20">
        <v>1</v>
      </c>
      <c r="G1649" s="31">
        <f t="shared" si="85"/>
        <v>5239.53</v>
      </c>
      <c r="H1649" s="2"/>
      <c r="I1649" s="52"/>
      <c r="J1649" s="2"/>
      <c r="K1649" s="2"/>
      <c r="L1649" s="2"/>
      <c r="M1649" s="2"/>
      <c r="N1649" s="20"/>
      <c r="O1649" s="20"/>
      <c r="P1649" s="212"/>
      <c r="Q1649" s="212"/>
      <c r="R1649" s="212"/>
      <c r="S1649" s="212"/>
      <c r="T1649" s="212"/>
      <c r="U1649" s="212"/>
    </row>
    <row r="1650" spans="1:21">
      <c r="A1650" s="225">
        <v>179</v>
      </c>
      <c r="B1650" s="48"/>
      <c r="C1650" s="22" t="s">
        <v>1901</v>
      </c>
      <c r="D1650" s="20" t="s">
        <v>128</v>
      </c>
      <c r="E1650" s="20">
        <v>5239.53</v>
      </c>
      <c r="F1650" s="20">
        <v>1</v>
      </c>
      <c r="G1650" s="31">
        <f t="shared" si="85"/>
        <v>5239.53</v>
      </c>
      <c r="H1650" s="2"/>
      <c r="I1650" s="52"/>
      <c r="J1650" s="2"/>
      <c r="K1650" s="2"/>
      <c r="L1650" s="2"/>
      <c r="M1650" s="2"/>
      <c r="N1650" s="20"/>
      <c r="O1650" s="20"/>
      <c r="P1650" s="212"/>
      <c r="Q1650" s="212"/>
      <c r="R1650" s="212"/>
      <c r="S1650" s="212"/>
      <c r="T1650" s="212"/>
      <c r="U1650" s="212"/>
    </row>
    <row r="1651" spans="1:21">
      <c r="A1651" s="225">
        <v>180</v>
      </c>
      <c r="B1651" s="48"/>
      <c r="C1651" s="22" t="s">
        <v>1902</v>
      </c>
      <c r="D1651" s="20" t="s">
        <v>128</v>
      </c>
      <c r="E1651" s="20">
        <v>5239.53</v>
      </c>
      <c r="F1651" s="20">
        <v>1</v>
      </c>
      <c r="G1651" s="31">
        <f t="shared" si="85"/>
        <v>5239.53</v>
      </c>
      <c r="H1651" s="2"/>
      <c r="I1651" s="52"/>
      <c r="J1651" s="2"/>
      <c r="K1651" s="2"/>
      <c r="L1651" s="2"/>
      <c r="M1651" s="2"/>
      <c r="N1651" s="20"/>
      <c r="O1651" s="20"/>
      <c r="P1651" s="212"/>
      <c r="Q1651" s="212"/>
      <c r="R1651" s="212"/>
      <c r="S1651" s="212"/>
      <c r="T1651" s="212"/>
      <c r="U1651" s="212"/>
    </row>
    <row r="1652" spans="1:21">
      <c r="A1652" s="225">
        <v>181</v>
      </c>
      <c r="B1652" s="48"/>
      <c r="C1652" s="22" t="s">
        <v>1903</v>
      </c>
      <c r="D1652" s="20" t="s">
        <v>128</v>
      </c>
      <c r="E1652" s="20">
        <v>2000</v>
      </c>
      <c r="F1652" s="20">
        <v>1</v>
      </c>
      <c r="G1652" s="31">
        <f t="shared" si="85"/>
        <v>2000</v>
      </c>
      <c r="H1652" s="2"/>
      <c r="I1652" s="52"/>
      <c r="J1652" s="2"/>
      <c r="K1652" s="2"/>
      <c r="L1652" s="2"/>
      <c r="M1652" s="2"/>
      <c r="N1652" s="20"/>
      <c r="O1652" s="20"/>
      <c r="P1652" s="212"/>
      <c r="Q1652" s="212"/>
      <c r="R1652" s="212"/>
      <c r="S1652" s="212"/>
      <c r="T1652" s="212"/>
      <c r="U1652" s="212"/>
    </row>
    <row r="1653" spans="1:21">
      <c r="A1653" s="225">
        <v>182</v>
      </c>
      <c r="B1653" s="48"/>
      <c r="C1653" s="22" t="s">
        <v>1904</v>
      </c>
      <c r="D1653" s="20" t="s">
        <v>128</v>
      </c>
      <c r="E1653" s="20">
        <v>2000</v>
      </c>
      <c r="F1653" s="20">
        <v>1</v>
      </c>
      <c r="G1653" s="31">
        <f t="shared" si="85"/>
        <v>2000</v>
      </c>
      <c r="H1653" s="2"/>
      <c r="I1653" s="52"/>
      <c r="J1653" s="2"/>
      <c r="K1653" s="2"/>
      <c r="L1653" s="2"/>
      <c r="M1653" s="2"/>
      <c r="N1653" s="20"/>
      <c r="O1653" s="20"/>
      <c r="P1653" s="212"/>
      <c r="Q1653" s="212"/>
      <c r="R1653" s="212"/>
      <c r="S1653" s="212"/>
      <c r="T1653" s="212"/>
      <c r="U1653" s="212"/>
    </row>
    <row r="1654" spans="1:21">
      <c r="A1654" s="225">
        <v>183</v>
      </c>
      <c r="B1654" s="48"/>
      <c r="C1654" s="22" t="s">
        <v>1905</v>
      </c>
      <c r="D1654" s="20" t="s">
        <v>128</v>
      </c>
      <c r="E1654" s="20">
        <v>4500</v>
      </c>
      <c r="F1654" s="20">
        <v>1</v>
      </c>
      <c r="G1654" s="31">
        <f t="shared" si="85"/>
        <v>4500</v>
      </c>
      <c r="H1654" s="2"/>
      <c r="I1654" s="52"/>
      <c r="J1654" s="2"/>
      <c r="K1654" s="2"/>
      <c r="L1654" s="2"/>
      <c r="M1654" s="2"/>
      <c r="N1654" s="20"/>
      <c r="O1654" s="20"/>
      <c r="P1654" s="212"/>
      <c r="Q1654" s="212"/>
      <c r="R1654" s="212"/>
      <c r="S1654" s="212"/>
      <c r="T1654" s="212"/>
      <c r="U1654" s="212"/>
    </row>
    <row r="1655" spans="1:21">
      <c r="A1655" s="225">
        <v>184</v>
      </c>
      <c r="B1655" s="48"/>
      <c r="C1655" s="22" t="s">
        <v>1906</v>
      </c>
      <c r="D1655" s="20" t="s">
        <v>128</v>
      </c>
      <c r="E1655" s="20">
        <v>350</v>
      </c>
      <c r="F1655" s="20">
        <v>1</v>
      </c>
      <c r="G1655" s="31">
        <f t="shared" si="85"/>
        <v>350</v>
      </c>
      <c r="H1655" s="2"/>
      <c r="I1655" s="52"/>
      <c r="J1655" s="2"/>
      <c r="K1655" s="2"/>
      <c r="L1655" s="2"/>
      <c r="M1655" s="2"/>
      <c r="N1655" s="20"/>
      <c r="O1655" s="20"/>
      <c r="P1655" s="212"/>
      <c r="Q1655" s="212"/>
      <c r="R1655" s="212"/>
      <c r="S1655" s="212"/>
      <c r="T1655" s="212"/>
      <c r="U1655" s="212"/>
    </row>
    <row r="1656" spans="1:21">
      <c r="A1656" s="225">
        <v>185</v>
      </c>
      <c r="B1656" s="48"/>
      <c r="C1656" s="22" t="s">
        <v>1907</v>
      </c>
      <c r="D1656" s="20" t="s">
        <v>128</v>
      </c>
      <c r="E1656" s="20">
        <v>2500</v>
      </c>
      <c r="F1656" s="20">
        <v>2</v>
      </c>
      <c r="G1656" s="31">
        <f t="shared" si="85"/>
        <v>5000</v>
      </c>
      <c r="H1656" s="2"/>
      <c r="I1656" s="52"/>
      <c r="J1656" s="2"/>
      <c r="K1656" s="2"/>
      <c r="L1656" s="2"/>
      <c r="M1656" s="2"/>
      <c r="N1656" s="20"/>
      <c r="O1656" s="20"/>
      <c r="P1656" s="212"/>
      <c r="Q1656" s="212"/>
      <c r="R1656" s="212"/>
      <c r="S1656" s="212"/>
      <c r="T1656" s="212"/>
      <c r="U1656" s="212"/>
    </row>
    <row r="1657" spans="1:21">
      <c r="A1657" s="225">
        <v>186</v>
      </c>
      <c r="B1657" s="48"/>
      <c r="C1657" s="22" t="s">
        <v>1908</v>
      </c>
      <c r="D1657" s="20" t="s">
        <v>128</v>
      </c>
      <c r="E1657" s="20">
        <v>2000</v>
      </c>
      <c r="F1657" s="20">
        <v>1</v>
      </c>
      <c r="G1657" s="31">
        <f t="shared" si="85"/>
        <v>2000</v>
      </c>
      <c r="H1657" s="2"/>
      <c r="I1657" s="52"/>
      <c r="J1657" s="2"/>
      <c r="K1657" s="2"/>
      <c r="L1657" s="2"/>
      <c r="M1657" s="2"/>
      <c r="N1657" s="20"/>
      <c r="O1657" s="20"/>
      <c r="P1657" s="212"/>
      <c r="Q1657" s="212"/>
      <c r="R1657" s="212"/>
      <c r="S1657" s="212"/>
      <c r="T1657" s="212"/>
      <c r="U1657" s="212"/>
    </row>
    <row r="1658" spans="1:21">
      <c r="A1658" s="225">
        <v>187</v>
      </c>
      <c r="B1658" s="48"/>
      <c r="C1658" s="22" t="s">
        <v>1909</v>
      </c>
      <c r="D1658" s="20" t="s">
        <v>128</v>
      </c>
      <c r="E1658" s="20">
        <v>1500</v>
      </c>
      <c r="F1658" s="20">
        <v>1</v>
      </c>
      <c r="G1658" s="31">
        <f t="shared" si="85"/>
        <v>1500</v>
      </c>
      <c r="H1658" s="2"/>
      <c r="I1658" s="52"/>
      <c r="J1658" s="2"/>
      <c r="K1658" s="2"/>
      <c r="L1658" s="2"/>
      <c r="M1658" s="2"/>
      <c r="N1658" s="20"/>
      <c r="O1658" s="20"/>
      <c r="P1658" s="212"/>
      <c r="Q1658" s="212"/>
      <c r="R1658" s="212"/>
      <c r="S1658" s="212"/>
      <c r="T1658" s="212"/>
      <c r="U1658" s="212"/>
    </row>
    <row r="1659" spans="1:21">
      <c r="A1659" s="225">
        <v>188</v>
      </c>
      <c r="B1659" s="48"/>
      <c r="C1659" s="22" t="s">
        <v>1910</v>
      </c>
      <c r="D1659" s="20" t="s">
        <v>128</v>
      </c>
      <c r="E1659" s="20">
        <v>51.04</v>
      </c>
      <c r="F1659" s="20">
        <v>1</v>
      </c>
      <c r="G1659" s="31">
        <f t="shared" si="85"/>
        <v>51.04</v>
      </c>
      <c r="H1659" s="2"/>
      <c r="I1659" s="52"/>
      <c r="J1659" s="2"/>
      <c r="K1659" s="2"/>
      <c r="L1659" s="2"/>
      <c r="M1659" s="2"/>
      <c r="N1659" s="20"/>
      <c r="O1659" s="20"/>
      <c r="P1659" s="212"/>
      <c r="Q1659" s="212"/>
      <c r="R1659" s="212"/>
      <c r="S1659" s="212"/>
      <c r="T1659" s="212"/>
      <c r="U1659" s="212"/>
    </row>
    <row r="1660" spans="1:21">
      <c r="A1660" s="225">
        <v>189</v>
      </c>
      <c r="B1660" s="48"/>
      <c r="C1660" s="22" t="s">
        <v>1911</v>
      </c>
      <c r="D1660" s="20" t="s">
        <v>128</v>
      </c>
      <c r="E1660" s="20">
        <v>35</v>
      </c>
      <c r="F1660" s="20">
        <v>1</v>
      </c>
      <c r="G1660" s="31">
        <f t="shared" si="85"/>
        <v>35</v>
      </c>
      <c r="H1660" s="2"/>
      <c r="I1660" s="52"/>
      <c r="J1660" s="2"/>
      <c r="K1660" s="2"/>
      <c r="L1660" s="2"/>
      <c r="M1660" s="2"/>
      <c r="N1660" s="20"/>
      <c r="O1660" s="20"/>
      <c r="P1660" s="212"/>
      <c r="Q1660" s="212"/>
      <c r="R1660" s="212"/>
      <c r="S1660" s="212"/>
      <c r="T1660" s="212"/>
      <c r="U1660" s="212"/>
    </row>
    <row r="1661" spans="1:21">
      <c r="A1661" s="225">
        <v>190</v>
      </c>
      <c r="B1661" s="48"/>
      <c r="C1661" s="22" t="s">
        <v>1912</v>
      </c>
      <c r="D1661" s="20" t="s">
        <v>128</v>
      </c>
      <c r="E1661" s="20">
        <v>20</v>
      </c>
      <c r="F1661" s="20">
        <v>1</v>
      </c>
      <c r="G1661" s="31">
        <f t="shared" si="85"/>
        <v>20</v>
      </c>
      <c r="H1661" s="2"/>
      <c r="I1661" s="52"/>
      <c r="J1661" s="2"/>
      <c r="K1661" s="2"/>
      <c r="L1661" s="2"/>
      <c r="M1661" s="2"/>
      <c r="N1661" s="20"/>
      <c r="O1661" s="20"/>
      <c r="P1661" s="212"/>
      <c r="Q1661" s="212"/>
      <c r="R1661" s="212"/>
      <c r="S1661" s="212"/>
      <c r="T1661" s="212"/>
      <c r="U1661" s="212"/>
    </row>
    <row r="1662" spans="1:21">
      <c r="A1662" s="225">
        <v>191</v>
      </c>
      <c r="B1662" s="48"/>
      <c r="C1662" s="22" t="s">
        <v>1913</v>
      </c>
      <c r="D1662" s="20" t="s">
        <v>128</v>
      </c>
      <c r="E1662" s="20">
        <v>375</v>
      </c>
      <c r="F1662" s="20">
        <v>1</v>
      </c>
      <c r="G1662" s="31">
        <f t="shared" si="85"/>
        <v>375</v>
      </c>
      <c r="H1662" s="2"/>
      <c r="I1662" s="52"/>
      <c r="J1662" s="2"/>
      <c r="K1662" s="2"/>
      <c r="L1662" s="2"/>
      <c r="M1662" s="2"/>
      <c r="N1662" s="20"/>
      <c r="O1662" s="20"/>
      <c r="P1662" s="212"/>
      <c r="Q1662" s="212"/>
      <c r="R1662" s="212"/>
      <c r="S1662" s="212"/>
      <c r="T1662" s="212"/>
      <c r="U1662" s="212"/>
    </row>
    <row r="1663" spans="1:21">
      <c r="A1663" s="225">
        <v>192</v>
      </c>
      <c r="B1663" s="48"/>
      <c r="C1663" s="22" t="s">
        <v>1914</v>
      </c>
      <c r="D1663" s="20" t="s">
        <v>128</v>
      </c>
      <c r="E1663" s="20">
        <v>275</v>
      </c>
      <c r="F1663" s="20">
        <v>1</v>
      </c>
      <c r="G1663" s="31">
        <f t="shared" si="85"/>
        <v>275</v>
      </c>
      <c r="H1663" s="2"/>
      <c r="I1663" s="52"/>
      <c r="J1663" s="2"/>
      <c r="K1663" s="2"/>
      <c r="L1663" s="2"/>
      <c r="M1663" s="2"/>
      <c r="N1663" s="20"/>
      <c r="O1663" s="20"/>
      <c r="P1663" s="212"/>
      <c r="Q1663" s="212"/>
      <c r="R1663" s="212"/>
      <c r="S1663" s="212"/>
      <c r="T1663" s="212"/>
      <c r="U1663" s="212"/>
    </row>
    <row r="1664" spans="1:21">
      <c r="A1664" s="225">
        <v>193</v>
      </c>
      <c r="B1664" s="48"/>
      <c r="C1664" s="22" t="s">
        <v>1915</v>
      </c>
      <c r="D1664" s="20" t="s">
        <v>128</v>
      </c>
      <c r="E1664" s="20">
        <v>650</v>
      </c>
      <c r="F1664" s="20">
        <v>2</v>
      </c>
      <c r="G1664" s="31">
        <f t="shared" si="85"/>
        <v>1300</v>
      </c>
      <c r="H1664" s="2"/>
      <c r="I1664" s="52"/>
      <c r="J1664" s="2"/>
      <c r="K1664" s="2"/>
      <c r="L1664" s="2"/>
      <c r="M1664" s="2"/>
      <c r="N1664" s="20"/>
      <c r="O1664" s="20"/>
      <c r="P1664" s="212"/>
      <c r="Q1664" s="212"/>
      <c r="R1664" s="212"/>
      <c r="S1664" s="212"/>
      <c r="T1664" s="212"/>
      <c r="U1664" s="212"/>
    </row>
    <row r="1665" spans="1:21">
      <c r="A1665" s="225">
        <v>194</v>
      </c>
      <c r="B1665" s="48"/>
      <c r="C1665" s="22" t="s">
        <v>1916</v>
      </c>
      <c r="D1665" s="20" t="s">
        <v>128</v>
      </c>
      <c r="E1665" s="20">
        <v>175</v>
      </c>
      <c r="F1665" s="20">
        <v>6</v>
      </c>
      <c r="G1665" s="31">
        <f t="shared" si="85"/>
        <v>1050</v>
      </c>
      <c r="H1665" s="2"/>
      <c r="I1665" s="52"/>
      <c r="J1665" s="2"/>
      <c r="K1665" s="2"/>
      <c r="L1665" s="2"/>
      <c r="M1665" s="2"/>
      <c r="N1665" s="20"/>
      <c r="O1665" s="20"/>
      <c r="P1665" s="212"/>
      <c r="Q1665" s="212"/>
      <c r="R1665" s="212"/>
      <c r="S1665" s="212"/>
      <c r="T1665" s="212"/>
      <c r="U1665" s="212"/>
    </row>
    <row r="1666" spans="1:21">
      <c r="A1666" s="225"/>
      <c r="B1666" s="48"/>
      <c r="C1666" s="22" t="s">
        <v>1917</v>
      </c>
      <c r="D1666" s="20"/>
      <c r="E1666" s="20"/>
      <c r="F1666" s="20"/>
      <c r="G1666" s="31"/>
      <c r="H1666" s="2"/>
      <c r="I1666" s="52"/>
      <c r="J1666" s="2"/>
      <c r="K1666" s="2"/>
      <c r="L1666" s="2"/>
      <c r="M1666" s="2"/>
      <c r="N1666" s="20"/>
      <c r="O1666" s="20"/>
      <c r="P1666" s="212"/>
      <c r="Q1666" s="212"/>
      <c r="R1666" s="212"/>
      <c r="S1666" s="212"/>
      <c r="T1666" s="212"/>
      <c r="U1666" s="212"/>
    </row>
    <row r="1667" spans="1:21" ht="25.5">
      <c r="A1667" s="225">
        <v>195</v>
      </c>
      <c r="B1667" s="48"/>
      <c r="C1667" s="211" t="s">
        <v>1918</v>
      </c>
      <c r="D1667" s="20" t="s">
        <v>128</v>
      </c>
      <c r="E1667" s="20">
        <v>5239.53</v>
      </c>
      <c r="F1667" s="20">
        <v>1</v>
      </c>
      <c r="G1667" s="31">
        <f>F1667*E1667</f>
        <v>5239.53</v>
      </c>
      <c r="H1667" s="2"/>
      <c r="I1667" s="52"/>
      <c r="J1667" s="2"/>
      <c r="K1667" s="2"/>
      <c r="L1667" s="2"/>
      <c r="M1667" s="2"/>
      <c r="N1667" s="20"/>
      <c r="O1667" s="20"/>
      <c r="P1667" s="212"/>
      <c r="Q1667" s="212"/>
      <c r="R1667" s="212"/>
      <c r="S1667" s="212"/>
      <c r="T1667" s="212"/>
      <c r="U1667" s="212"/>
    </row>
    <row r="1668" spans="1:21">
      <c r="A1668" s="225">
        <v>196</v>
      </c>
      <c r="B1668" s="48"/>
      <c r="C1668" s="22" t="s">
        <v>1892</v>
      </c>
      <c r="D1668" s="20" t="s">
        <v>128</v>
      </c>
      <c r="E1668" s="20">
        <v>5239.53</v>
      </c>
      <c r="F1668" s="20">
        <v>1</v>
      </c>
      <c r="G1668" s="31">
        <f t="shared" ref="G1668:G1693" si="86">F1668*E1668</f>
        <v>5239.53</v>
      </c>
      <c r="H1668" s="2"/>
      <c r="I1668" s="52"/>
      <c r="J1668" s="2"/>
      <c r="K1668" s="2"/>
      <c r="L1668" s="2"/>
      <c r="M1668" s="2"/>
      <c r="N1668" s="20"/>
      <c r="O1668" s="20"/>
      <c r="P1668" s="212"/>
      <c r="Q1668" s="212"/>
      <c r="R1668" s="212"/>
      <c r="S1668" s="212"/>
      <c r="T1668" s="212"/>
      <c r="U1668" s="212"/>
    </row>
    <row r="1669" spans="1:21">
      <c r="A1669" s="225">
        <v>197</v>
      </c>
      <c r="B1669" s="48"/>
      <c r="C1669" s="22" t="s">
        <v>1893</v>
      </c>
      <c r="D1669" s="20" t="s">
        <v>128</v>
      </c>
      <c r="E1669" s="20">
        <v>5239.53</v>
      </c>
      <c r="F1669" s="20">
        <v>1</v>
      </c>
      <c r="G1669" s="31">
        <f t="shared" si="86"/>
        <v>5239.53</v>
      </c>
      <c r="H1669" s="2"/>
      <c r="I1669" s="52"/>
      <c r="J1669" s="2"/>
      <c r="K1669" s="2"/>
      <c r="L1669" s="2"/>
      <c r="M1669" s="2"/>
      <c r="N1669" s="20"/>
      <c r="O1669" s="20"/>
      <c r="P1669" s="212"/>
      <c r="Q1669" s="212"/>
      <c r="R1669" s="212"/>
      <c r="S1669" s="212"/>
      <c r="T1669" s="212"/>
      <c r="U1669" s="212"/>
    </row>
    <row r="1670" spans="1:21">
      <c r="A1670" s="225">
        <v>198</v>
      </c>
      <c r="B1670" s="48"/>
      <c r="C1670" s="22" t="s">
        <v>1919</v>
      </c>
      <c r="D1670" s="20" t="s">
        <v>128</v>
      </c>
      <c r="E1670" s="20">
        <v>5239.53</v>
      </c>
      <c r="F1670" s="20">
        <v>1</v>
      </c>
      <c r="G1670" s="31">
        <f t="shared" si="86"/>
        <v>5239.53</v>
      </c>
      <c r="H1670" s="2"/>
      <c r="I1670" s="52"/>
      <c r="J1670" s="2"/>
      <c r="K1670" s="2"/>
      <c r="L1670" s="2"/>
      <c r="M1670" s="2"/>
      <c r="N1670" s="20"/>
      <c r="O1670" s="20"/>
      <c r="P1670" s="212"/>
      <c r="Q1670" s="212"/>
      <c r="R1670" s="212"/>
      <c r="S1670" s="212"/>
      <c r="T1670" s="212"/>
      <c r="U1670" s="212"/>
    </row>
    <row r="1671" spans="1:21">
      <c r="A1671" s="225">
        <v>199</v>
      </c>
      <c r="B1671" s="48"/>
      <c r="C1671" s="22" t="s">
        <v>1894</v>
      </c>
      <c r="D1671" s="20" t="s">
        <v>128</v>
      </c>
      <c r="E1671" s="20">
        <v>5239.53</v>
      </c>
      <c r="F1671" s="20">
        <v>1</v>
      </c>
      <c r="G1671" s="31">
        <f t="shared" si="86"/>
        <v>5239.53</v>
      </c>
      <c r="H1671" s="2"/>
      <c r="I1671" s="52"/>
      <c r="J1671" s="2"/>
      <c r="K1671" s="2"/>
      <c r="L1671" s="2"/>
      <c r="M1671" s="2"/>
      <c r="N1671" s="20"/>
      <c r="O1671" s="20"/>
      <c r="P1671" s="212"/>
      <c r="Q1671" s="212"/>
      <c r="R1671" s="212"/>
      <c r="S1671" s="212"/>
      <c r="T1671" s="212"/>
      <c r="U1671" s="212"/>
    </row>
    <row r="1672" spans="1:21">
      <c r="A1672" s="225">
        <v>200</v>
      </c>
      <c r="B1672" s="48"/>
      <c r="C1672" s="22" t="s">
        <v>1895</v>
      </c>
      <c r="D1672" s="20" t="s">
        <v>128</v>
      </c>
      <c r="E1672" s="20">
        <v>5239.53</v>
      </c>
      <c r="F1672" s="20">
        <v>1</v>
      </c>
      <c r="G1672" s="31">
        <f t="shared" si="86"/>
        <v>5239.53</v>
      </c>
      <c r="H1672" s="2"/>
      <c r="I1672" s="52"/>
      <c r="J1672" s="2"/>
      <c r="K1672" s="2"/>
      <c r="L1672" s="2"/>
      <c r="M1672" s="2"/>
      <c r="N1672" s="20"/>
      <c r="O1672" s="20"/>
      <c r="P1672" s="212"/>
      <c r="Q1672" s="212"/>
      <c r="R1672" s="212"/>
      <c r="S1672" s="212"/>
      <c r="T1672" s="212"/>
      <c r="U1672" s="212"/>
    </row>
    <row r="1673" spans="1:21">
      <c r="A1673" s="225">
        <v>201</v>
      </c>
      <c r="B1673" s="48"/>
      <c r="C1673" s="22" t="s">
        <v>1896</v>
      </c>
      <c r="D1673" s="20" t="s">
        <v>128</v>
      </c>
      <c r="E1673" s="20">
        <v>5239.53</v>
      </c>
      <c r="F1673" s="20">
        <v>1</v>
      </c>
      <c r="G1673" s="31">
        <f t="shared" si="86"/>
        <v>5239.53</v>
      </c>
      <c r="H1673" s="2"/>
      <c r="I1673" s="52"/>
      <c r="J1673" s="2"/>
      <c r="K1673" s="2"/>
      <c r="L1673" s="2"/>
      <c r="M1673" s="2"/>
      <c r="N1673" s="20"/>
      <c r="O1673" s="20"/>
      <c r="P1673" s="212"/>
      <c r="Q1673" s="212"/>
      <c r="R1673" s="212"/>
      <c r="S1673" s="212"/>
      <c r="T1673" s="212"/>
      <c r="U1673" s="212"/>
    </row>
    <row r="1674" spans="1:21">
      <c r="A1674" s="225">
        <v>202</v>
      </c>
      <c r="B1674" s="48"/>
      <c r="C1674" s="22" t="s">
        <v>1897</v>
      </c>
      <c r="D1674" s="20" t="s">
        <v>128</v>
      </c>
      <c r="E1674" s="20">
        <v>5239.53</v>
      </c>
      <c r="F1674" s="20">
        <v>1</v>
      </c>
      <c r="G1674" s="31">
        <f t="shared" si="86"/>
        <v>5239.53</v>
      </c>
      <c r="H1674" s="2"/>
      <c r="I1674" s="52"/>
      <c r="J1674" s="2"/>
      <c r="K1674" s="2"/>
      <c r="L1674" s="2"/>
      <c r="M1674" s="2"/>
      <c r="N1674" s="20"/>
      <c r="O1674" s="20"/>
      <c r="P1674" s="212"/>
      <c r="Q1674" s="212"/>
      <c r="R1674" s="212"/>
      <c r="S1674" s="212"/>
      <c r="T1674" s="212"/>
      <c r="U1674" s="212"/>
    </row>
    <row r="1675" spans="1:21">
      <c r="A1675" s="225">
        <v>203</v>
      </c>
      <c r="B1675" s="48"/>
      <c r="C1675" s="22" t="s">
        <v>1901</v>
      </c>
      <c r="D1675" s="20" t="s">
        <v>128</v>
      </c>
      <c r="E1675" s="20">
        <v>5239.53</v>
      </c>
      <c r="F1675" s="20">
        <v>1</v>
      </c>
      <c r="G1675" s="31">
        <f t="shared" si="86"/>
        <v>5239.53</v>
      </c>
      <c r="H1675" s="2"/>
      <c r="I1675" s="52"/>
      <c r="J1675" s="2"/>
      <c r="K1675" s="2"/>
      <c r="L1675" s="2"/>
      <c r="M1675" s="2"/>
      <c r="N1675" s="20"/>
      <c r="O1675" s="20"/>
      <c r="P1675" s="212"/>
      <c r="Q1675" s="212"/>
      <c r="R1675" s="212"/>
      <c r="S1675" s="212"/>
      <c r="T1675" s="212"/>
      <c r="U1675" s="212"/>
    </row>
    <row r="1676" spans="1:21">
      <c r="A1676" s="225">
        <v>204</v>
      </c>
      <c r="B1676" s="48"/>
      <c r="C1676" s="22" t="s">
        <v>1898</v>
      </c>
      <c r="D1676" s="20" t="s">
        <v>128</v>
      </c>
      <c r="E1676" s="20">
        <v>5239.53</v>
      </c>
      <c r="F1676" s="20">
        <v>1</v>
      </c>
      <c r="G1676" s="31">
        <f t="shared" si="86"/>
        <v>5239.53</v>
      </c>
      <c r="H1676" s="2"/>
      <c r="I1676" s="52"/>
      <c r="J1676" s="2"/>
      <c r="K1676" s="2"/>
      <c r="L1676" s="2"/>
      <c r="M1676" s="2"/>
      <c r="N1676" s="20"/>
      <c r="O1676" s="20"/>
      <c r="P1676" s="212"/>
      <c r="Q1676" s="212"/>
      <c r="R1676" s="212"/>
      <c r="S1676" s="212"/>
      <c r="T1676" s="212"/>
      <c r="U1676" s="212"/>
    </row>
    <row r="1677" spans="1:21">
      <c r="A1677" s="225">
        <v>205</v>
      </c>
      <c r="B1677" s="48"/>
      <c r="C1677" s="22" t="s">
        <v>1902</v>
      </c>
      <c r="D1677" s="20" t="s">
        <v>128</v>
      </c>
      <c r="E1677" s="20">
        <v>5239.53</v>
      </c>
      <c r="F1677" s="20">
        <v>1</v>
      </c>
      <c r="G1677" s="31">
        <f t="shared" si="86"/>
        <v>5239.53</v>
      </c>
      <c r="H1677" s="2"/>
      <c r="I1677" s="52"/>
      <c r="J1677" s="2"/>
      <c r="K1677" s="2"/>
      <c r="L1677" s="2"/>
      <c r="M1677" s="2"/>
      <c r="N1677" s="20"/>
      <c r="O1677" s="20"/>
      <c r="P1677" s="212"/>
      <c r="Q1677" s="212"/>
      <c r="R1677" s="212"/>
      <c r="S1677" s="212"/>
      <c r="T1677" s="212"/>
      <c r="U1677" s="212"/>
    </row>
    <row r="1678" spans="1:21">
      <c r="A1678" s="225">
        <v>206</v>
      </c>
      <c r="B1678" s="48"/>
      <c r="C1678" s="22" t="s">
        <v>1920</v>
      </c>
      <c r="D1678" s="20" t="s">
        <v>128</v>
      </c>
      <c r="E1678" s="20">
        <v>5239.53</v>
      </c>
      <c r="F1678" s="20">
        <v>1</v>
      </c>
      <c r="G1678" s="31">
        <f t="shared" si="86"/>
        <v>5239.53</v>
      </c>
      <c r="H1678" s="2"/>
      <c r="I1678" s="52"/>
      <c r="J1678" s="2"/>
      <c r="K1678" s="2"/>
      <c r="L1678" s="2"/>
      <c r="M1678" s="2"/>
      <c r="N1678" s="20"/>
      <c r="O1678" s="20"/>
      <c r="P1678" s="212"/>
      <c r="Q1678" s="212"/>
      <c r="R1678" s="212"/>
      <c r="S1678" s="212"/>
      <c r="T1678" s="212"/>
      <c r="U1678" s="212"/>
    </row>
    <row r="1679" spans="1:21">
      <c r="A1679" s="225">
        <v>207</v>
      </c>
      <c r="B1679" s="48"/>
      <c r="C1679" s="22" t="s">
        <v>1900</v>
      </c>
      <c r="D1679" s="20" t="s">
        <v>128</v>
      </c>
      <c r="E1679" s="20">
        <v>5239.53</v>
      </c>
      <c r="F1679" s="20">
        <v>1</v>
      </c>
      <c r="G1679" s="31">
        <f t="shared" si="86"/>
        <v>5239.53</v>
      </c>
      <c r="H1679" s="2"/>
      <c r="I1679" s="52"/>
      <c r="J1679" s="2"/>
      <c r="K1679" s="2"/>
      <c r="L1679" s="2"/>
      <c r="M1679" s="2"/>
      <c r="N1679" s="20"/>
      <c r="O1679" s="20"/>
      <c r="P1679" s="212"/>
      <c r="Q1679" s="212"/>
      <c r="R1679" s="212"/>
      <c r="S1679" s="212"/>
      <c r="T1679" s="212"/>
      <c r="U1679" s="212"/>
    </row>
    <row r="1680" spans="1:21">
      <c r="A1680" s="225">
        <v>208</v>
      </c>
      <c r="B1680" s="48"/>
      <c r="C1680" s="22" t="s">
        <v>1903</v>
      </c>
      <c r="D1680" s="20" t="s">
        <v>128</v>
      </c>
      <c r="E1680" s="20">
        <v>2000</v>
      </c>
      <c r="F1680" s="20">
        <v>1</v>
      </c>
      <c r="G1680" s="31">
        <f t="shared" si="86"/>
        <v>2000</v>
      </c>
      <c r="H1680" s="2"/>
      <c r="I1680" s="52"/>
      <c r="J1680" s="2"/>
      <c r="K1680" s="2"/>
      <c r="L1680" s="2"/>
      <c r="M1680" s="2"/>
      <c r="N1680" s="20"/>
      <c r="O1680" s="20"/>
      <c r="P1680" s="212"/>
      <c r="Q1680" s="212"/>
      <c r="R1680" s="212"/>
      <c r="S1680" s="212"/>
      <c r="T1680" s="212"/>
      <c r="U1680" s="212"/>
    </row>
    <row r="1681" spans="1:21">
      <c r="A1681" s="225">
        <v>209</v>
      </c>
      <c r="B1681" s="48"/>
      <c r="C1681" s="22" t="s">
        <v>1921</v>
      </c>
      <c r="D1681" s="20" t="s">
        <v>128</v>
      </c>
      <c r="E1681" s="20">
        <v>2000</v>
      </c>
      <c r="F1681" s="20">
        <v>1</v>
      </c>
      <c r="G1681" s="31">
        <f t="shared" si="86"/>
        <v>2000</v>
      </c>
      <c r="H1681" s="2"/>
      <c r="I1681" s="52"/>
      <c r="J1681" s="2"/>
      <c r="K1681" s="2"/>
      <c r="L1681" s="2"/>
      <c r="M1681" s="2"/>
      <c r="N1681" s="20"/>
      <c r="O1681" s="20"/>
      <c r="P1681" s="212"/>
      <c r="Q1681" s="212"/>
      <c r="R1681" s="212"/>
      <c r="S1681" s="212"/>
      <c r="T1681" s="212"/>
      <c r="U1681" s="212"/>
    </row>
    <row r="1682" spans="1:21">
      <c r="A1682" s="225">
        <v>210</v>
      </c>
      <c r="B1682" s="48"/>
      <c r="C1682" s="22" t="s">
        <v>1905</v>
      </c>
      <c r="D1682" s="20" t="s">
        <v>128</v>
      </c>
      <c r="E1682" s="20">
        <v>4500</v>
      </c>
      <c r="F1682" s="20">
        <v>1</v>
      </c>
      <c r="G1682" s="31">
        <f t="shared" si="86"/>
        <v>4500</v>
      </c>
      <c r="H1682" s="2"/>
      <c r="I1682" s="52"/>
      <c r="J1682" s="2"/>
      <c r="K1682" s="2"/>
      <c r="L1682" s="2"/>
      <c r="M1682" s="2"/>
      <c r="N1682" s="20"/>
      <c r="O1682" s="20"/>
      <c r="P1682" s="212"/>
      <c r="Q1682" s="212"/>
      <c r="R1682" s="212"/>
      <c r="S1682" s="212"/>
      <c r="T1682" s="212"/>
      <c r="U1682" s="212"/>
    </row>
    <row r="1683" spans="1:21">
      <c r="A1683" s="225">
        <v>211</v>
      </c>
      <c r="B1683" s="48"/>
      <c r="C1683" s="22" t="s">
        <v>1906</v>
      </c>
      <c r="D1683" s="20" t="s">
        <v>128</v>
      </c>
      <c r="E1683" s="20">
        <v>350</v>
      </c>
      <c r="F1683" s="20">
        <v>1</v>
      </c>
      <c r="G1683" s="31">
        <f t="shared" si="86"/>
        <v>350</v>
      </c>
      <c r="H1683" s="2"/>
      <c r="I1683" s="52"/>
      <c r="J1683" s="2"/>
      <c r="K1683" s="2"/>
      <c r="L1683" s="2"/>
      <c r="M1683" s="2"/>
      <c r="N1683" s="20"/>
      <c r="O1683" s="20"/>
      <c r="P1683" s="212"/>
      <c r="Q1683" s="212"/>
      <c r="R1683" s="212"/>
      <c r="S1683" s="212"/>
      <c r="T1683" s="212"/>
      <c r="U1683" s="212"/>
    </row>
    <row r="1684" spans="1:21">
      <c r="A1684" s="225">
        <v>212</v>
      </c>
      <c r="B1684" s="48"/>
      <c r="C1684" s="22" t="s">
        <v>1907</v>
      </c>
      <c r="D1684" s="20" t="s">
        <v>128</v>
      </c>
      <c r="E1684" s="20">
        <v>2500</v>
      </c>
      <c r="F1684" s="20">
        <v>2</v>
      </c>
      <c r="G1684" s="31">
        <f t="shared" si="86"/>
        <v>5000</v>
      </c>
      <c r="H1684" s="2"/>
      <c r="I1684" s="52"/>
      <c r="J1684" s="2"/>
      <c r="K1684" s="2"/>
      <c r="L1684" s="2"/>
      <c r="M1684" s="2"/>
      <c r="N1684" s="20"/>
      <c r="O1684" s="20"/>
      <c r="P1684" s="212"/>
      <c r="Q1684" s="212"/>
      <c r="R1684" s="212"/>
      <c r="S1684" s="212"/>
      <c r="T1684" s="212"/>
      <c r="U1684" s="212"/>
    </row>
    <row r="1685" spans="1:21">
      <c r="A1685" s="225">
        <v>213</v>
      </c>
      <c r="B1685" s="48"/>
      <c r="C1685" s="22" t="s">
        <v>1908</v>
      </c>
      <c r="D1685" s="20" t="s">
        <v>128</v>
      </c>
      <c r="E1685" s="20">
        <v>2000</v>
      </c>
      <c r="F1685" s="20">
        <v>1</v>
      </c>
      <c r="G1685" s="31">
        <f t="shared" si="86"/>
        <v>2000</v>
      </c>
      <c r="H1685" s="2"/>
      <c r="I1685" s="52"/>
      <c r="J1685" s="2"/>
      <c r="K1685" s="2"/>
      <c r="L1685" s="2"/>
      <c r="M1685" s="2"/>
      <c r="N1685" s="20"/>
      <c r="O1685" s="20"/>
      <c r="P1685" s="212"/>
      <c r="Q1685" s="212"/>
      <c r="R1685" s="212"/>
      <c r="S1685" s="212"/>
      <c r="T1685" s="212"/>
      <c r="U1685" s="212"/>
    </row>
    <row r="1686" spans="1:21">
      <c r="A1686" s="225">
        <v>214</v>
      </c>
      <c r="B1686" s="48"/>
      <c r="C1686" s="22" t="s">
        <v>1909</v>
      </c>
      <c r="D1686" s="20" t="s">
        <v>128</v>
      </c>
      <c r="E1686" s="20">
        <v>1500</v>
      </c>
      <c r="F1686" s="20">
        <v>1</v>
      </c>
      <c r="G1686" s="31">
        <f t="shared" si="86"/>
        <v>1500</v>
      </c>
      <c r="H1686" s="2"/>
      <c r="I1686" s="52"/>
      <c r="J1686" s="2"/>
      <c r="K1686" s="2"/>
      <c r="L1686" s="2"/>
      <c r="M1686" s="2"/>
      <c r="N1686" s="20"/>
      <c r="O1686" s="20"/>
      <c r="P1686" s="212"/>
      <c r="Q1686" s="212"/>
      <c r="R1686" s="212"/>
      <c r="S1686" s="212"/>
      <c r="T1686" s="212"/>
      <c r="U1686" s="212"/>
    </row>
    <row r="1687" spans="1:21">
      <c r="A1687" s="225">
        <v>215</v>
      </c>
      <c r="B1687" s="48"/>
      <c r="C1687" s="22" t="s">
        <v>1915</v>
      </c>
      <c r="D1687" s="20" t="s">
        <v>128</v>
      </c>
      <c r="E1687" s="20">
        <v>51.04</v>
      </c>
      <c r="F1687" s="20">
        <v>1</v>
      </c>
      <c r="G1687" s="31">
        <f t="shared" si="86"/>
        <v>51.04</v>
      </c>
      <c r="H1687" s="2"/>
      <c r="I1687" s="52"/>
      <c r="J1687" s="2"/>
      <c r="K1687" s="2"/>
      <c r="L1687" s="2"/>
      <c r="M1687" s="2"/>
      <c r="N1687" s="20"/>
      <c r="O1687" s="20"/>
      <c r="P1687" s="212"/>
      <c r="Q1687" s="212"/>
      <c r="R1687" s="212"/>
      <c r="S1687" s="212"/>
      <c r="T1687" s="212"/>
      <c r="U1687" s="212"/>
    </row>
    <row r="1688" spans="1:21">
      <c r="A1688" s="225">
        <v>216</v>
      </c>
      <c r="B1688" s="48"/>
      <c r="C1688" s="22" t="s">
        <v>1911</v>
      </c>
      <c r="D1688" s="20" t="s">
        <v>128</v>
      </c>
      <c r="E1688" s="20">
        <v>35</v>
      </c>
      <c r="F1688" s="20">
        <v>1</v>
      </c>
      <c r="G1688" s="31">
        <f t="shared" si="86"/>
        <v>35</v>
      </c>
      <c r="H1688" s="2"/>
      <c r="I1688" s="52"/>
      <c r="J1688" s="2"/>
      <c r="K1688" s="2"/>
      <c r="L1688" s="2"/>
      <c r="M1688" s="2"/>
      <c r="N1688" s="20"/>
      <c r="O1688" s="20"/>
      <c r="P1688" s="212"/>
      <c r="Q1688" s="212"/>
      <c r="R1688" s="212"/>
      <c r="S1688" s="212"/>
      <c r="T1688" s="212"/>
      <c r="U1688" s="212"/>
    </row>
    <row r="1689" spans="1:21">
      <c r="A1689" s="225">
        <v>217</v>
      </c>
      <c r="B1689" s="48"/>
      <c r="C1689" s="22" t="s">
        <v>1912</v>
      </c>
      <c r="D1689" s="20" t="s">
        <v>128</v>
      </c>
      <c r="E1689" s="20">
        <v>20</v>
      </c>
      <c r="F1689" s="20">
        <v>1</v>
      </c>
      <c r="G1689" s="31">
        <f t="shared" si="86"/>
        <v>20</v>
      </c>
      <c r="H1689" s="2"/>
      <c r="I1689" s="52"/>
      <c r="J1689" s="2"/>
      <c r="K1689" s="2"/>
      <c r="L1689" s="2"/>
      <c r="M1689" s="2"/>
      <c r="N1689" s="20"/>
      <c r="O1689" s="20"/>
      <c r="P1689" s="212"/>
      <c r="Q1689" s="212"/>
      <c r="R1689" s="212"/>
      <c r="S1689" s="212"/>
      <c r="T1689" s="212"/>
      <c r="U1689" s="212"/>
    </row>
    <row r="1690" spans="1:21">
      <c r="A1690" s="225">
        <v>218</v>
      </c>
      <c r="B1690" s="48"/>
      <c r="C1690" s="22" t="s">
        <v>1913</v>
      </c>
      <c r="D1690" s="20" t="s">
        <v>128</v>
      </c>
      <c r="E1690" s="20">
        <v>375</v>
      </c>
      <c r="F1690" s="20">
        <v>1</v>
      </c>
      <c r="G1690" s="31">
        <f t="shared" si="86"/>
        <v>375</v>
      </c>
      <c r="H1690" s="2"/>
      <c r="I1690" s="52"/>
      <c r="J1690" s="2"/>
      <c r="K1690" s="2"/>
      <c r="L1690" s="2"/>
      <c r="M1690" s="2"/>
      <c r="N1690" s="20"/>
      <c r="O1690" s="20"/>
      <c r="P1690" s="212"/>
      <c r="Q1690" s="212"/>
      <c r="R1690" s="212"/>
      <c r="S1690" s="212"/>
      <c r="T1690" s="212"/>
      <c r="U1690" s="212"/>
    </row>
    <row r="1691" spans="1:21">
      <c r="A1691" s="225">
        <v>219</v>
      </c>
      <c r="B1691" s="48"/>
      <c r="C1691" s="22" t="s">
        <v>1914</v>
      </c>
      <c r="D1691" s="20" t="s">
        <v>128</v>
      </c>
      <c r="E1691" s="20">
        <v>275</v>
      </c>
      <c r="F1691" s="20">
        <v>1</v>
      </c>
      <c r="G1691" s="31">
        <f t="shared" si="86"/>
        <v>275</v>
      </c>
      <c r="H1691" s="2"/>
      <c r="I1691" s="52"/>
      <c r="J1691" s="2"/>
      <c r="K1691" s="2"/>
      <c r="L1691" s="2"/>
      <c r="M1691" s="2"/>
      <c r="N1691" s="20"/>
      <c r="O1691" s="20"/>
      <c r="P1691" s="212"/>
      <c r="Q1691" s="212"/>
      <c r="R1691" s="212"/>
      <c r="S1691" s="212"/>
      <c r="T1691" s="212"/>
      <c r="U1691" s="212"/>
    </row>
    <row r="1692" spans="1:21">
      <c r="A1692" s="225">
        <v>220</v>
      </c>
      <c r="B1692" s="48"/>
      <c r="C1692" s="22" t="s">
        <v>1915</v>
      </c>
      <c r="D1692" s="20" t="s">
        <v>128</v>
      </c>
      <c r="E1692" s="20">
        <v>650</v>
      </c>
      <c r="F1692" s="20">
        <v>2</v>
      </c>
      <c r="G1692" s="31">
        <f t="shared" si="86"/>
        <v>1300</v>
      </c>
      <c r="H1692" s="2"/>
      <c r="I1692" s="52"/>
      <c r="J1692" s="2"/>
      <c r="K1692" s="2"/>
      <c r="L1692" s="2"/>
      <c r="M1692" s="2"/>
      <c r="N1692" s="20"/>
      <c r="O1692" s="20"/>
      <c r="P1692" s="212"/>
      <c r="Q1692" s="212"/>
      <c r="R1692" s="212"/>
      <c r="S1692" s="212"/>
      <c r="T1692" s="212"/>
      <c r="U1692" s="212"/>
    </row>
    <row r="1693" spans="1:21">
      <c r="A1693" s="225">
        <v>221</v>
      </c>
      <c r="B1693" s="48"/>
      <c r="C1693" s="22" t="s">
        <v>1916</v>
      </c>
      <c r="D1693" s="20" t="s">
        <v>128</v>
      </c>
      <c r="E1693" s="20">
        <v>175</v>
      </c>
      <c r="F1693" s="20">
        <v>6</v>
      </c>
      <c r="G1693" s="31">
        <f t="shared" si="86"/>
        <v>1050</v>
      </c>
      <c r="H1693" s="2"/>
      <c r="I1693" s="52"/>
      <c r="J1693" s="2"/>
      <c r="K1693" s="2"/>
      <c r="L1693" s="2"/>
      <c r="M1693" s="2"/>
      <c r="N1693" s="20"/>
      <c r="O1693" s="20"/>
      <c r="P1693" s="212"/>
      <c r="Q1693" s="212"/>
      <c r="R1693" s="212"/>
      <c r="S1693" s="212"/>
      <c r="T1693" s="212"/>
      <c r="U1693" s="212"/>
    </row>
    <row r="1694" spans="1:21">
      <c r="A1694" s="225"/>
      <c r="B1694" s="48"/>
      <c r="C1694" s="2" t="s">
        <v>1922</v>
      </c>
      <c r="D1694" s="20"/>
      <c r="E1694" s="20"/>
      <c r="F1694" s="20"/>
      <c r="G1694" s="31"/>
      <c r="H1694" s="2"/>
      <c r="I1694" s="52"/>
      <c r="J1694" s="2"/>
      <c r="K1694" s="2"/>
      <c r="L1694" s="2"/>
      <c r="M1694" s="2"/>
      <c r="N1694" s="20"/>
      <c r="O1694" s="20"/>
      <c r="P1694" s="212"/>
      <c r="Q1694" s="212"/>
      <c r="R1694" s="212"/>
      <c r="S1694" s="212"/>
      <c r="T1694" s="212"/>
      <c r="U1694" s="212"/>
    </row>
    <row r="1695" spans="1:21" ht="38.25">
      <c r="A1695" s="225">
        <v>222</v>
      </c>
      <c r="B1695" s="48"/>
      <c r="C1695" s="22" t="s">
        <v>3226</v>
      </c>
      <c r="D1695" s="20" t="s">
        <v>128</v>
      </c>
      <c r="E1695" s="20">
        <v>3650</v>
      </c>
      <c r="F1695" s="20">
        <v>1</v>
      </c>
      <c r="G1695" s="31">
        <f t="shared" ref="G1695:G1702" si="87">F1695*E1695</f>
        <v>3650</v>
      </c>
      <c r="H1695" s="2"/>
      <c r="I1695" s="52"/>
      <c r="J1695" s="2"/>
      <c r="K1695" s="2"/>
      <c r="L1695" s="2"/>
      <c r="M1695" s="2"/>
      <c r="N1695" s="20"/>
      <c r="O1695" s="20"/>
      <c r="P1695" s="212"/>
      <c r="Q1695" s="212"/>
      <c r="R1695" s="212"/>
      <c r="S1695" s="212"/>
      <c r="T1695" s="212"/>
      <c r="U1695" s="212"/>
    </row>
    <row r="1696" spans="1:21" ht="25.5">
      <c r="A1696" s="225">
        <v>223</v>
      </c>
      <c r="B1696" s="48"/>
      <c r="C1696" s="22" t="s">
        <v>1923</v>
      </c>
      <c r="D1696" s="20" t="s">
        <v>128</v>
      </c>
      <c r="E1696" s="20">
        <v>3250</v>
      </c>
      <c r="F1696" s="20">
        <v>1</v>
      </c>
      <c r="G1696" s="31">
        <f t="shared" si="87"/>
        <v>3250</v>
      </c>
      <c r="H1696" s="2"/>
      <c r="I1696" s="52"/>
      <c r="J1696" s="2"/>
      <c r="K1696" s="2"/>
      <c r="L1696" s="2"/>
      <c r="M1696" s="2"/>
      <c r="N1696" s="20"/>
      <c r="O1696" s="20"/>
      <c r="P1696" s="212"/>
      <c r="Q1696" s="212"/>
      <c r="R1696" s="212"/>
      <c r="S1696" s="212"/>
      <c r="T1696" s="212"/>
      <c r="U1696" s="212"/>
    </row>
    <row r="1697" spans="1:21" ht="25.5">
      <c r="A1697" s="225">
        <v>224</v>
      </c>
      <c r="B1697" s="48"/>
      <c r="C1697" s="22" t="s">
        <v>1924</v>
      </c>
      <c r="D1697" s="20" t="s">
        <v>128</v>
      </c>
      <c r="E1697" s="20">
        <v>4650</v>
      </c>
      <c r="F1697" s="20">
        <v>1</v>
      </c>
      <c r="G1697" s="31">
        <f t="shared" si="87"/>
        <v>4650</v>
      </c>
      <c r="H1697" s="2"/>
      <c r="I1697" s="52"/>
      <c r="J1697" s="2"/>
      <c r="K1697" s="2"/>
      <c r="L1697" s="2"/>
      <c r="M1697" s="2"/>
      <c r="N1697" s="20"/>
      <c r="O1697" s="20"/>
      <c r="P1697" s="212"/>
      <c r="Q1697" s="212"/>
      <c r="R1697" s="212"/>
      <c r="S1697" s="212"/>
      <c r="T1697" s="212"/>
      <c r="U1697" s="212"/>
    </row>
    <row r="1698" spans="1:21" ht="25.5">
      <c r="A1698" s="225">
        <v>225</v>
      </c>
      <c r="B1698" s="48"/>
      <c r="C1698" s="22" t="s">
        <v>1925</v>
      </c>
      <c r="D1698" s="20" t="s">
        <v>128</v>
      </c>
      <c r="E1698" s="20">
        <v>4250</v>
      </c>
      <c r="F1698" s="20">
        <v>1</v>
      </c>
      <c r="G1698" s="31">
        <f t="shared" si="87"/>
        <v>4250</v>
      </c>
      <c r="H1698" s="2"/>
      <c r="I1698" s="52"/>
      <c r="J1698" s="2"/>
      <c r="K1698" s="2"/>
      <c r="L1698" s="2"/>
      <c r="M1698" s="2"/>
      <c r="N1698" s="20"/>
      <c r="O1698" s="20"/>
      <c r="P1698" s="212"/>
      <c r="Q1698" s="212"/>
      <c r="R1698" s="212"/>
      <c r="S1698" s="212"/>
      <c r="T1698" s="212"/>
      <c r="U1698" s="212"/>
    </row>
    <row r="1699" spans="1:21" ht="25.5">
      <c r="A1699" s="225">
        <v>226</v>
      </c>
      <c r="B1699" s="48"/>
      <c r="C1699" s="22" t="s">
        <v>1926</v>
      </c>
      <c r="D1699" s="20" t="s">
        <v>128</v>
      </c>
      <c r="E1699" s="20">
        <v>1200</v>
      </c>
      <c r="F1699" s="20">
        <v>1</v>
      </c>
      <c r="G1699" s="31">
        <f t="shared" si="87"/>
        <v>1200</v>
      </c>
      <c r="H1699" s="2"/>
      <c r="I1699" s="52"/>
      <c r="J1699" s="2"/>
      <c r="K1699" s="2"/>
      <c r="L1699" s="2"/>
      <c r="M1699" s="2"/>
      <c r="N1699" s="20"/>
      <c r="O1699" s="20"/>
      <c r="P1699" s="212"/>
      <c r="Q1699" s="212"/>
      <c r="R1699" s="212"/>
      <c r="S1699" s="212"/>
      <c r="T1699" s="212"/>
      <c r="U1699" s="212"/>
    </row>
    <row r="1700" spans="1:21" ht="25.5">
      <c r="A1700" s="225">
        <v>227</v>
      </c>
      <c r="B1700" s="48"/>
      <c r="C1700" s="22" t="s">
        <v>1927</v>
      </c>
      <c r="D1700" s="20" t="s">
        <v>128</v>
      </c>
      <c r="E1700" s="20">
        <v>1200</v>
      </c>
      <c r="F1700" s="20">
        <v>1</v>
      </c>
      <c r="G1700" s="31">
        <f t="shared" si="87"/>
        <v>1200</v>
      </c>
      <c r="H1700" s="2"/>
      <c r="I1700" s="52"/>
      <c r="J1700" s="2"/>
      <c r="K1700" s="2"/>
      <c r="L1700" s="2"/>
      <c r="M1700" s="2"/>
      <c r="N1700" s="20"/>
      <c r="O1700" s="20"/>
      <c r="P1700" s="212"/>
      <c r="Q1700" s="212"/>
      <c r="R1700" s="212"/>
      <c r="S1700" s="212"/>
      <c r="T1700" s="212"/>
      <c r="U1700" s="212"/>
    </row>
    <row r="1701" spans="1:21" ht="25.5">
      <c r="A1701" s="225">
        <v>228</v>
      </c>
      <c r="B1701" s="48"/>
      <c r="C1701" s="22" t="s">
        <v>1928</v>
      </c>
      <c r="D1701" s="20" t="s">
        <v>128</v>
      </c>
      <c r="E1701" s="20">
        <v>2400</v>
      </c>
      <c r="F1701" s="20">
        <v>1</v>
      </c>
      <c r="G1701" s="31">
        <f t="shared" si="87"/>
        <v>2400</v>
      </c>
      <c r="H1701" s="2"/>
      <c r="I1701" s="52"/>
      <c r="J1701" s="2"/>
      <c r="K1701" s="2"/>
      <c r="L1701" s="2"/>
      <c r="M1701" s="2"/>
      <c r="N1701" s="20"/>
      <c r="O1701" s="20"/>
      <c r="P1701" s="212"/>
      <c r="Q1701" s="212"/>
      <c r="R1701" s="212"/>
      <c r="S1701" s="212"/>
      <c r="T1701" s="212"/>
      <c r="U1701" s="212"/>
    </row>
    <row r="1702" spans="1:21" ht="25.5">
      <c r="A1702" s="225">
        <v>229</v>
      </c>
      <c r="B1702" s="48"/>
      <c r="C1702" s="22" t="s">
        <v>1929</v>
      </c>
      <c r="D1702" s="20" t="s">
        <v>128</v>
      </c>
      <c r="E1702" s="20">
        <v>2400</v>
      </c>
      <c r="F1702" s="20">
        <v>1</v>
      </c>
      <c r="G1702" s="31">
        <f t="shared" si="87"/>
        <v>2400</v>
      </c>
      <c r="H1702" s="2"/>
      <c r="I1702" s="52"/>
      <c r="J1702" s="2"/>
      <c r="K1702" s="2"/>
      <c r="L1702" s="2"/>
      <c r="M1702" s="2"/>
      <c r="N1702" s="20"/>
      <c r="O1702" s="20"/>
      <c r="P1702" s="212"/>
      <c r="Q1702" s="212"/>
      <c r="R1702" s="212"/>
      <c r="S1702" s="212"/>
      <c r="T1702" s="212"/>
      <c r="U1702" s="212"/>
    </row>
    <row r="1703" spans="1:21">
      <c r="A1703" s="225"/>
      <c r="B1703" s="48"/>
      <c r="C1703" s="22" t="s">
        <v>1930</v>
      </c>
      <c r="D1703" s="20"/>
      <c r="E1703" s="20"/>
      <c r="F1703" s="20"/>
      <c r="G1703" s="31"/>
      <c r="H1703" s="2"/>
      <c r="I1703" s="52"/>
      <c r="J1703" s="2"/>
      <c r="K1703" s="2"/>
      <c r="L1703" s="2"/>
      <c r="M1703" s="2"/>
      <c r="N1703" s="20"/>
      <c r="O1703" s="20"/>
      <c r="P1703" s="212"/>
      <c r="Q1703" s="212"/>
      <c r="R1703" s="212"/>
      <c r="S1703" s="212"/>
      <c r="T1703" s="212"/>
      <c r="U1703" s="212"/>
    </row>
    <row r="1704" spans="1:21" ht="38.25">
      <c r="A1704" s="225">
        <v>230</v>
      </c>
      <c r="B1704" s="48"/>
      <c r="C1704" s="22" t="s">
        <v>1931</v>
      </c>
      <c r="D1704" s="20" t="s">
        <v>128</v>
      </c>
      <c r="E1704" s="20">
        <v>3650</v>
      </c>
      <c r="F1704" s="20">
        <v>1</v>
      </c>
      <c r="G1704" s="31">
        <f t="shared" ref="G1704:G1711" si="88">F1704*E1704</f>
        <v>3650</v>
      </c>
      <c r="H1704" s="2"/>
      <c r="I1704" s="52"/>
      <c r="J1704" s="2"/>
      <c r="K1704" s="2"/>
      <c r="L1704" s="2"/>
      <c r="M1704" s="2"/>
      <c r="N1704" s="20"/>
      <c r="O1704" s="20"/>
      <c r="P1704" s="212"/>
      <c r="Q1704" s="212"/>
      <c r="R1704" s="212"/>
      <c r="S1704" s="212"/>
      <c r="T1704" s="212"/>
      <c r="U1704" s="212"/>
    </row>
    <row r="1705" spans="1:21" ht="25.5">
      <c r="A1705" s="225">
        <v>231</v>
      </c>
      <c r="B1705" s="48"/>
      <c r="C1705" s="22" t="s">
        <v>1923</v>
      </c>
      <c r="D1705" s="20" t="s">
        <v>128</v>
      </c>
      <c r="E1705" s="20">
        <v>3250</v>
      </c>
      <c r="F1705" s="20">
        <v>1</v>
      </c>
      <c r="G1705" s="31">
        <f t="shared" si="88"/>
        <v>3250</v>
      </c>
      <c r="H1705" s="2"/>
      <c r="I1705" s="52"/>
      <c r="J1705" s="2"/>
      <c r="K1705" s="2"/>
      <c r="L1705" s="2"/>
      <c r="M1705" s="2"/>
      <c r="N1705" s="20"/>
      <c r="O1705" s="20"/>
      <c r="P1705" s="212"/>
      <c r="Q1705" s="212"/>
      <c r="R1705" s="212"/>
      <c r="S1705" s="212"/>
      <c r="T1705" s="212"/>
      <c r="U1705" s="212"/>
    </row>
    <row r="1706" spans="1:21" ht="25.5">
      <c r="A1706" s="225">
        <v>232</v>
      </c>
      <c r="B1706" s="48"/>
      <c r="C1706" s="22" t="s">
        <v>1924</v>
      </c>
      <c r="D1706" s="20" t="s">
        <v>128</v>
      </c>
      <c r="E1706" s="20">
        <v>4650</v>
      </c>
      <c r="F1706" s="20">
        <v>1</v>
      </c>
      <c r="G1706" s="31">
        <f t="shared" si="88"/>
        <v>4650</v>
      </c>
      <c r="H1706" s="2"/>
      <c r="I1706" s="52"/>
      <c r="J1706" s="2"/>
      <c r="K1706" s="2"/>
      <c r="L1706" s="2"/>
      <c r="M1706" s="2"/>
      <c r="N1706" s="20"/>
      <c r="O1706" s="20"/>
      <c r="P1706" s="212"/>
      <c r="Q1706" s="212"/>
      <c r="R1706" s="212"/>
      <c r="S1706" s="212"/>
      <c r="T1706" s="212"/>
      <c r="U1706" s="212"/>
    </row>
    <row r="1707" spans="1:21" ht="25.5">
      <c r="A1707" s="225">
        <v>233</v>
      </c>
      <c r="B1707" s="48"/>
      <c r="C1707" s="22" t="s">
        <v>1925</v>
      </c>
      <c r="D1707" s="20" t="s">
        <v>128</v>
      </c>
      <c r="E1707" s="20">
        <v>4250</v>
      </c>
      <c r="F1707" s="20">
        <v>1</v>
      </c>
      <c r="G1707" s="31">
        <f t="shared" si="88"/>
        <v>4250</v>
      </c>
      <c r="H1707" s="2"/>
      <c r="I1707" s="52"/>
      <c r="J1707" s="2"/>
      <c r="K1707" s="2"/>
      <c r="L1707" s="2"/>
      <c r="M1707" s="2"/>
      <c r="N1707" s="20"/>
      <c r="O1707" s="20"/>
      <c r="P1707" s="212"/>
      <c r="Q1707" s="212"/>
      <c r="R1707" s="212"/>
      <c r="S1707" s="212"/>
      <c r="T1707" s="212"/>
      <c r="U1707" s="212"/>
    </row>
    <row r="1708" spans="1:21" ht="25.5">
      <c r="A1708" s="225">
        <v>234</v>
      </c>
      <c r="B1708" s="48"/>
      <c r="C1708" s="22" t="s">
        <v>1926</v>
      </c>
      <c r="D1708" s="20" t="s">
        <v>128</v>
      </c>
      <c r="E1708" s="20">
        <v>1200</v>
      </c>
      <c r="F1708" s="20">
        <v>1</v>
      </c>
      <c r="G1708" s="31">
        <f t="shared" si="88"/>
        <v>1200</v>
      </c>
      <c r="H1708" s="2"/>
      <c r="I1708" s="52"/>
      <c r="J1708" s="2"/>
      <c r="K1708" s="2"/>
      <c r="L1708" s="2"/>
      <c r="M1708" s="2"/>
      <c r="N1708" s="20"/>
      <c r="O1708" s="20"/>
      <c r="P1708" s="212"/>
      <c r="Q1708" s="212"/>
      <c r="R1708" s="212"/>
      <c r="S1708" s="212"/>
      <c r="T1708" s="212"/>
      <c r="U1708" s="212"/>
    </row>
    <row r="1709" spans="1:21" ht="25.5">
      <c r="A1709" s="225">
        <v>235</v>
      </c>
      <c r="B1709" s="48"/>
      <c r="C1709" s="22" t="s">
        <v>1927</v>
      </c>
      <c r="D1709" s="20" t="s">
        <v>128</v>
      </c>
      <c r="E1709" s="20">
        <v>1200</v>
      </c>
      <c r="F1709" s="20">
        <v>1</v>
      </c>
      <c r="G1709" s="31">
        <f t="shared" si="88"/>
        <v>1200</v>
      </c>
      <c r="H1709" s="2"/>
      <c r="I1709" s="52"/>
      <c r="J1709" s="2"/>
      <c r="K1709" s="2"/>
      <c r="L1709" s="2"/>
      <c r="M1709" s="2"/>
      <c r="N1709" s="20"/>
      <c r="O1709" s="20"/>
      <c r="P1709" s="212"/>
      <c r="Q1709" s="212"/>
      <c r="R1709" s="212"/>
      <c r="S1709" s="212"/>
      <c r="T1709" s="212"/>
      <c r="U1709" s="212"/>
    </row>
    <row r="1710" spans="1:21" ht="25.5">
      <c r="A1710" s="225">
        <v>236</v>
      </c>
      <c r="B1710" s="48"/>
      <c r="C1710" s="22" t="s">
        <v>1928</v>
      </c>
      <c r="D1710" s="20" t="s">
        <v>128</v>
      </c>
      <c r="E1710" s="20">
        <v>2400</v>
      </c>
      <c r="F1710" s="20">
        <v>1</v>
      </c>
      <c r="G1710" s="31">
        <f t="shared" si="88"/>
        <v>2400</v>
      </c>
      <c r="H1710" s="2"/>
      <c r="I1710" s="52"/>
      <c r="J1710" s="2"/>
      <c r="K1710" s="2"/>
      <c r="L1710" s="2"/>
      <c r="M1710" s="2"/>
      <c r="N1710" s="20"/>
      <c r="O1710" s="20"/>
      <c r="P1710" s="212"/>
      <c r="Q1710" s="212"/>
      <c r="R1710" s="212"/>
      <c r="S1710" s="212"/>
      <c r="T1710" s="212"/>
      <c r="U1710" s="212"/>
    </row>
    <row r="1711" spans="1:21" ht="25.5">
      <c r="A1711" s="225">
        <v>237</v>
      </c>
      <c r="B1711" s="48"/>
      <c r="C1711" s="22" t="s">
        <v>1929</v>
      </c>
      <c r="D1711" s="20" t="s">
        <v>128</v>
      </c>
      <c r="E1711" s="20">
        <v>2400</v>
      </c>
      <c r="F1711" s="20">
        <v>1</v>
      </c>
      <c r="G1711" s="31">
        <f t="shared" si="88"/>
        <v>2400</v>
      </c>
      <c r="H1711" s="2"/>
      <c r="I1711" s="52"/>
      <c r="J1711" s="2"/>
      <c r="K1711" s="2"/>
      <c r="L1711" s="2"/>
      <c r="M1711" s="2"/>
      <c r="N1711" s="20"/>
      <c r="O1711" s="20"/>
      <c r="P1711" s="212"/>
      <c r="Q1711" s="212"/>
      <c r="R1711" s="212"/>
      <c r="S1711" s="212"/>
      <c r="T1711" s="212"/>
      <c r="U1711" s="212"/>
    </row>
    <row r="1712" spans="1:21">
      <c r="A1712" s="225"/>
      <c r="B1712" s="48"/>
      <c r="C1712" s="22" t="s">
        <v>1932</v>
      </c>
      <c r="D1712" s="20"/>
      <c r="E1712" s="20"/>
      <c r="F1712" s="20"/>
      <c r="G1712" s="31"/>
      <c r="H1712" s="2"/>
      <c r="I1712" s="52"/>
      <c r="J1712" s="2"/>
      <c r="K1712" s="2"/>
      <c r="L1712" s="2"/>
      <c r="M1712" s="2"/>
      <c r="N1712" s="20"/>
      <c r="O1712" s="20"/>
      <c r="P1712" s="212"/>
      <c r="Q1712" s="212"/>
      <c r="R1712" s="212"/>
      <c r="S1712" s="212"/>
      <c r="T1712" s="212"/>
      <c r="U1712" s="212"/>
    </row>
    <row r="1713" spans="1:21">
      <c r="A1713" s="225">
        <v>238</v>
      </c>
      <c r="B1713" s="48"/>
      <c r="C1713" s="22" t="s">
        <v>1933</v>
      </c>
      <c r="D1713" s="20" t="s">
        <v>128</v>
      </c>
      <c r="E1713" s="20">
        <v>735</v>
      </c>
      <c r="F1713" s="20">
        <v>1</v>
      </c>
      <c r="G1713" s="31">
        <f t="shared" ref="G1713:G1720" si="89">F1713*E1713</f>
        <v>735</v>
      </c>
      <c r="H1713" s="2"/>
      <c r="I1713" s="52"/>
      <c r="J1713" s="2"/>
      <c r="K1713" s="2"/>
      <c r="L1713" s="2"/>
      <c r="M1713" s="2"/>
      <c r="N1713" s="20"/>
      <c r="O1713" s="20"/>
      <c r="P1713" s="212"/>
      <c r="Q1713" s="212"/>
      <c r="R1713" s="212"/>
      <c r="S1713" s="212"/>
      <c r="T1713" s="212"/>
      <c r="U1713" s="212"/>
    </row>
    <row r="1714" spans="1:21">
      <c r="A1714" s="225">
        <v>239</v>
      </c>
      <c r="B1714" s="48"/>
      <c r="C1714" s="22" t="s">
        <v>1934</v>
      </c>
      <c r="D1714" s="20" t="s">
        <v>128</v>
      </c>
      <c r="E1714" s="20">
        <v>2330</v>
      </c>
      <c r="F1714" s="20">
        <v>1</v>
      </c>
      <c r="G1714" s="31">
        <f t="shared" si="89"/>
        <v>2330</v>
      </c>
      <c r="H1714" s="2"/>
      <c r="I1714" s="52"/>
      <c r="J1714" s="2"/>
      <c r="K1714" s="2"/>
      <c r="L1714" s="2"/>
      <c r="M1714" s="2"/>
      <c r="N1714" s="20"/>
      <c r="O1714" s="20"/>
      <c r="P1714" s="212"/>
      <c r="Q1714" s="212"/>
      <c r="R1714" s="212"/>
      <c r="S1714" s="212"/>
      <c r="T1714" s="212"/>
      <c r="U1714" s="212"/>
    </row>
    <row r="1715" spans="1:21">
      <c r="A1715" s="225">
        <v>240</v>
      </c>
      <c r="B1715" s="48"/>
      <c r="C1715" s="22" t="s">
        <v>1935</v>
      </c>
      <c r="D1715" s="20" t="s">
        <v>128</v>
      </c>
      <c r="E1715" s="20">
        <v>895</v>
      </c>
      <c r="F1715" s="20">
        <v>1</v>
      </c>
      <c r="G1715" s="31">
        <f t="shared" si="89"/>
        <v>895</v>
      </c>
      <c r="H1715" s="2"/>
      <c r="I1715" s="52"/>
      <c r="J1715" s="2"/>
      <c r="K1715" s="2"/>
      <c r="L1715" s="2"/>
      <c r="M1715" s="2"/>
      <c r="N1715" s="20"/>
      <c r="O1715" s="20"/>
      <c r="P1715" s="212"/>
      <c r="Q1715" s="212"/>
      <c r="R1715" s="212"/>
      <c r="S1715" s="212"/>
      <c r="T1715" s="212"/>
      <c r="U1715" s="212"/>
    </row>
    <row r="1716" spans="1:21">
      <c r="A1716" s="225">
        <v>241</v>
      </c>
      <c r="B1716" s="48"/>
      <c r="C1716" s="22" t="s">
        <v>1936</v>
      </c>
      <c r="D1716" s="20" t="s">
        <v>128</v>
      </c>
      <c r="E1716" s="20">
        <v>905</v>
      </c>
      <c r="F1716" s="20">
        <v>11</v>
      </c>
      <c r="G1716" s="31">
        <f t="shared" si="89"/>
        <v>9955</v>
      </c>
      <c r="H1716" s="2"/>
      <c r="I1716" s="52"/>
      <c r="J1716" s="2"/>
      <c r="K1716" s="2"/>
      <c r="L1716" s="2"/>
      <c r="M1716" s="2"/>
      <c r="N1716" s="20"/>
      <c r="O1716" s="20"/>
      <c r="P1716" s="212"/>
      <c r="Q1716" s="212"/>
      <c r="R1716" s="212"/>
      <c r="S1716" s="212"/>
      <c r="T1716" s="212"/>
      <c r="U1716" s="212"/>
    </row>
    <row r="1717" spans="1:21">
      <c r="A1717" s="225">
        <v>242</v>
      </c>
      <c r="B1717" s="48"/>
      <c r="C1717" s="22" t="s">
        <v>1937</v>
      </c>
      <c r="D1717" s="20" t="s">
        <v>128</v>
      </c>
      <c r="E1717" s="20">
        <v>992</v>
      </c>
      <c r="F1717" s="20">
        <v>1</v>
      </c>
      <c r="G1717" s="31">
        <f t="shared" si="89"/>
        <v>992</v>
      </c>
      <c r="H1717" s="2"/>
      <c r="I1717" s="52"/>
      <c r="J1717" s="2"/>
      <c r="K1717" s="2"/>
      <c r="L1717" s="2"/>
      <c r="M1717" s="2"/>
      <c r="N1717" s="20"/>
      <c r="O1717" s="20"/>
      <c r="P1717" s="212"/>
      <c r="Q1717" s="212"/>
      <c r="R1717" s="212"/>
      <c r="S1717" s="212"/>
      <c r="T1717" s="212"/>
      <c r="U1717" s="212"/>
    </row>
    <row r="1718" spans="1:21">
      <c r="A1718" s="225">
        <v>243</v>
      </c>
      <c r="B1718" s="48"/>
      <c r="C1718" s="22" t="s">
        <v>1938</v>
      </c>
      <c r="D1718" s="20" t="s">
        <v>128</v>
      </c>
      <c r="E1718" s="20">
        <v>1200.92</v>
      </c>
      <c r="F1718" s="20">
        <v>1</v>
      </c>
      <c r="G1718" s="31">
        <f t="shared" si="89"/>
        <v>1200.92</v>
      </c>
      <c r="H1718" s="2"/>
      <c r="I1718" s="52"/>
      <c r="J1718" s="2"/>
      <c r="K1718" s="2"/>
      <c r="L1718" s="2"/>
      <c r="M1718" s="2"/>
      <c r="N1718" s="20"/>
      <c r="O1718" s="20"/>
      <c r="P1718" s="212"/>
      <c r="Q1718" s="212"/>
      <c r="R1718" s="212"/>
      <c r="S1718" s="212"/>
      <c r="T1718" s="212"/>
      <c r="U1718" s="212"/>
    </row>
    <row r="1719" spans="1:21">
      <c r="A1719" s="225">
        <v>244</v>
      </c>
      <c r="B1719" s="48"/>
      <c r="C1719" s="22" t="s">
        <v>1939</v>
      </c>
      <c r="D1719" s="20" t="s">
        <v>128</v>
      </c>
      <c r="E1719" s="20">
        <v>19395</v>
      </c>
      <c r="F1719" s="20">
        <v>1</v>
      </c>
      <c r="G1719" s="31">
        <f t="shared" si="89"/>
        <v>19395</v>
      </c>
      <c r="H1719" s="2"/>
      <c r="I1719" s="52"/>
      <c r="J1719" s="2"/>
      <c r="K1719" s="2"/>
      <c r="L1719" s="2"/>
      <c r="M1719" s="2"/>
      <c r="N1719" s="20"/>
      <c r="O1719" s="20"/>
      <c r="P1719" s="212"/>
      <c r="Q1719" s="212"/>
      <c r="R1719" s="212"/>
      <c r="S1719" s="212"/>
      <c r="T1719" s="212"/>
      <c r="U1719" s="212"/>
    </row>
    <row r="1720" spans="1:21">
      <c r="A1720" s="225">
        <v>245</v>
      </c>
      <c r="B1720" s="49" t="s">
        <v>836</v>
      </c>
      <c r="C1720" s="231" t="s">
        <v>1940</v>
      </c>
      <c r="D1720" s="232" t="s">
        <v>128</v>
      </c>
      <c r="E1720" s="232">
        <v>485</v>
      </c>
      <c r="F1720" s="232">
        <v>37</v>
      </c>
      <c r="G1720" s="31">
        <f t="shared" si="89"/>
        <v>17945</v>
      </c>
      <c r="H1720" s="2"/>
      <c r="I1720" s="52"/>
      <c r="J1720" s="2"/>
      <c r="K1720" s="2"/>
      <c r="L1720" s="2"/>
      <c r="M1720" s="2"/>
      <c r="N1720" s="20"/>
      <c r="O1720" s="20"/>
      <c r="P1720" s="212"/>
      <c r="Q1720" s="212"/>
      <c r="R1720" s="212"/>
      <c r="S1720" s="212"/>
      <c r="T1720" s="212"/>
      <c r="U1720" s="212"/>
    </row>
    <row r="1721" spans="1:21">
      <c r="A1721" s="225"/>
      <c r="B1721" s="48"/>
      <c r="C1721" s="22" t="s">
        <v>1941</v>
      </c>
      <c r="D1721" s="20"/>
      <c r="E1721" s="20"/>
      <c r="F1721" s="20"/>
      <c r="G1721" s="31"/>
      <c r="H1721" s="2"/>
      <c r="I1721" s="52"/>
      <c r="J1721" s="2"/>
      <c r="K1721" s="2"/>
      <c r="L1721" s="2"/>
      <c r="M1721" s="2"/>
      <c r="N1721" s="20"/>
      <c r="O1721" s="20"/>
      <c r="P1721" s="212"/>
      <c r="Q1721" s="212"/>
      <c r="R1721" s="212"/>
      <c r="S1721" s="212"/>
      <c r="T1721" s="212"/>
      <c r="U1721" s="212"/>
    </row>
    <row r="1722" spans="1:21">
      <c r="A1722" s="225">
        <v>246</v>
      </c>
      <c r="B1722" s="48"/>
      <c r="C1722" s="22" t="s">
        <v>1942</v>
      </c>
      <c r="D1722" s="20" t="s">
        <v>128</v>
      </c>
      <c r="E1722" s="20">
        <v>75270.880000000005</v>
      </c>
      <c r="F1722" s="20">
        <v>1</v>
      </c>
      <c r="G1722" s="31">
        <f>F1722*E1722</f>
        <v>75270.880000000005</v>
      </c>
      <c r="H1722" s="2"/>
      <c r="I1722" s="52"/>
      <c r="J1722" s="2"/>
      <c r="K1722" s="2"/>
      <c r="L1722" s="2"/>
      <c r="M1722" s="2"/>
      <c r="N1722" s="20"/>
      <c r="O1722" s="20"/>
      <c r="P1722" s="212"/>
      <c r="Q1722" s="212"/>
      <c r="R1722" s="212"/>
      <c r="S1722" s="212"/>
      <c r="T1722" s="212"/>
      <c r="U1722" s="212"/>
    </row>
    <row r="1723" spans="1:21">
      <c r="A1723" s="225">
        <v>247</v>
      </c>
      <c r="B1723" s="49" t="s">
        <v>1943</v>
      </c>
      <c r="C1723" s="22" t="s">
        <v>1944</v>
      </c>
      <c r="D1723" s="20" t="s">
        <v>294</v>
      </c>
      <c r="E1723" s="20">
        <v>15000</v>
      </c>
      <c r="F1723" s="20">
        <v>2</v>
      </c>
      <c r="G1723" s="31">
        <f>F1723*E1723</f>
        <v>30000</v>
      </c>
      <c r="H1723" s="2"/>
      <c r="I1723" s="52"/>
      <c r="J1723" s="2"/>
      <c r="K1723" s="2"/>
      <c r="L1723" s="2"/>
      <c r="M1723" s="2"/>
      <c r="N1723" s="20"/>
      <c r="O1723" s="20"/>
      <c r="P1723" s="212"/>
      <c r="Q1723" s="212"/>
      <c r="R1723" s="212"/>
      <c r="S1723" s="212"/>
      <c r="T1723" s="212"/>
      <c r="U1723" s="212"/>
    </row>
    <row r="1724" spans="1:21">
      <c r="A1724" s="225">
        <v>248</v>
      </c>
      <c r="B1724" s="48"/>
      <c r="C1724" s="22" t="s">
        <v>1945</v>
      </c>
      <c r="D1724" s="20" t="s">
        <v>128</v>
      </c>
      <c r="E1724" s="20">
        <v>20000</v>
      </c>
      <c r="F1724" s="20">
        <v>3</v>
      </c>
      <c r="G1724" s="31">
        <f>F1724*E1724</f>
        <v>60000</v>
      </c>
      <c r="H1724" s="2"/>
      <c r="I1724" s="52"/>
      <c r="J1724" s="2"/>
      <c r="K1724" s="2"/>
      <c r="L1724" s="2"/>
      <c r="M1724" s="2"/>
      <c r="N1724" s="20"/>
      <c r="O1724" s="20"/>
      <c r="P1724" s="212"/>
      <c r="Q1724" s="212"/>
      <c r="R1724" s="212"/>
      <c r="S1724" s="212"/>
      <c r="T1724" s="212"/>
      <c r="U1724" s="212"/>
    </row>
    <row r="1725" spans="1:21">
      <c r="A1725" s="225"/>
      <c r="B1725" s="48"/>
      <c r="C1725" s="22" t="s">
        <v>1946</v>
      </c>
      <c r="D1725" s="20"/>
      <c r="E1725" s="20"/>
      <c r="F1725" s="20"/>
      <c r="G1725" s="31"/>
      <c r="H1725" s="2"/>
      <c r="I1725" s="52"/>
      <c r="J1725" s="2"/>
      <c r="K1725" s="2"/>
      <c r="L1725" s="2"/>
      <c r="M1725" s="2"/>
      <c r="N1725" s="20"/>
      <c r="O1725" s="20"/>
      <c r="P1725" s="212"/>
      <c r="Q1725" s="212"/>
      <c r="R1725" s="212"/>
      <c r="S1725" s="212"/>
      <c r="T1725" s="212"/>
      <c r="U1725" s="212"/>
    </row>
    <row r="1726" spans="1:21">
      <c r="A1726" s="225">
        <v>249</v>
      </c>
      <c r="B1726" s="49" t="s">
        <v>89</v>
      </c>
      <c r="C1726" s="22" t="s">
        <v>1947</v>
      </c>
      <c r="D1726" s="20" t="s">
        <v>128</v>
      </c>
      <c r="E1726" s="130">
        <v>349768.72</v>
      </c>
      <c r="F1726" s="20">
        <v>1</v>
      </c>
      <c r="G1726" s="31">
        <f>F1726*E1726</f>
        <v>349768.72</v>
      </c>
      <c r="H1726" s="2"/>
      <c r="I1726" s="52"/>
      <c r="J1726" s="2"/>
      <c r="K1726" s="2"/>
      <c r="L1726" s="2"/>
      <c r="M1726" s="2"/>
      <c r="N1726" s="20"/>
      <c r="O1726" s="20"/>
      <c r="P1726" s="212"/>
      <c r="Q1726" s="212"/>
      <c r="R1726" s="212"/>
      <c r="S1726" s="212"/>
      <c r="T1726" s="212"/>
      <c r="U1726" s="212"/>
    </row>
    <row r="1727" spans="1:21">
      <c r="A1727" s="225">
        <v>250</v>
      </c>
      <c r="B1727" s="48"/>
      <c r="C1727" s="22" t="s">
        <v>1948</v>
      </c>
      <c r="D1727" s="20" t="s">
        <v>128</v>
      </c>
      <c r="E1727" s="130">
        <v>37646.76</v>
      </c>
      <c r="F1727" s="20">
        <v>2</v>
      </c>
      <c r="G1727" s="31">
        <f>F1727*E1727</f>
        <v>75293.52</v>
      </c>
      <c r="H1727" s="2"/>
      <c r="I1727" s="52"/>
      <c r="J1727" s="2"/>
      <c r="K1727" s="2"/>
      <c r="L1727" s="2"/>
      <c r="M1727" s="2"/>
      <c r="N1727" s="20"/>
      <c r="O1727" s="20"/>
      <c r="P1727" s="212"/>
      <c r="Q1727" s="212"/>
      <c r="R1727" s="212"/>
      <c r="S1727" s="212"/>
      <c r="T1727" s="212"/>
      <c r="U1727" s="212"/>
    </row>
    <row r="1728" spans="1:21">
      <c r="A1728" s="225">
        <v>251</v>
      </c>
      <c r="B1728" s="20" t="s">
        <v>1692</v>
      </c>
      <c r="C1728" s="16" t="s">
        <v>544</v>
      </c>
      <c r="D1728" s="52" t="s">
        <v>139</v>
      </c>
      <c r="E1728" s="233">
        <v>0</v>
      </c>
      <c r="F1728" s="52"/>
      <c r="G1728" s="31"/>
      <c r="H1728" s="2"/>
      <c r="I1728" s="52"/>
      <c r="J1728" s="2"/>
      <c r="K1728" s="2"/>
      <c r="L1728" s="2"/>
      <c r="M1728" s="2"/>
      <c r="N1728" s="20">
        <v>6</v>
      </c>
      <c r="O1728" s="20">
        <f>N1728*E1728</f>
        <v>0</v>
      </c>
      <c r="P1728" s="212"/>
      <c r="Q1728" s="212"/>
      <c r="R1728" s="212"/>
      <c r="S1728" s="212"/>
      <c r="T1728" s="212"/>
      <c r="U1728" s="212"/>
    </row>
    <row r="1729" spans="1:21">
      <c r="A1729" s="225">
        <v>252</v>
      </c>
      <c r="B1729" s="48"/>
      <c r="C1729" s="18" t="s">
        <v>1949</v>
      </c>
      <c r="D1729" s="20" t="s">
        <v>139</v>
      </c>
      <c r="E1729" s="20">
        <v>3001.9</v>
      </c>
      <c r="F1729" s="20">
        <v>30</v>
      </c>
      <c r="G1729" s="31">
        <f t="shared" ref="G1729:G1736" si="90">F1729*E1729</f>
        <v>90057</v>
      </c>
      <c r="H1729" s="2"/>
      <c r="I1729" s="52"/>
      <c r="J1729" s="52"/>
      <c r="K1729" s="52"/>
      <c r="L1729" s="2"/>
      <c r="M1729" s="2"/>
      <c r="N1729" s="20"/>
      <c r="O1729" s="20"/>
      <c r="P1729" s="212"/>
      <c r="Q1729" s="212"/>
      <c r="R1729" s="212"/>
      <c r="S1729" s="212"/>
      <c r="T1729" s="212"/>
      <c r="U1729" s="212"/>
    </row>
    <row r="1730" spans="1:21">
      <c r="A1730" s="225">
        <v>253</v>
      </c>
      <c r="B1730" s="20" t="s">
        <v>639</v>
      </c>
      <c r="C1730" s="18" t="s">
        <v>1950</v>
      </c>
      <c r="D1730" s="20" t="s">
        <v>139</v>
      </c>
      <c r="E1730" s="20">
        <v>8576.8700000000008</v>
      </c>
      <c r="F1730" s="20">
        <v>1</v>
      </c>
      <c r="G1730" s="31">
        <f t="shared" si="90"/>
        <v>8576.8700000000008</v>
      </c>
      <c r="H1730" s="2"/>
      <c r="I1730" s="52"/>
      <c r="J1730" s="52"/>
      <c r="K1730" s="52"/>
      <c r="L1730" s="2"/>
      <c r="M1730" s="2"/>
      <c r="N1730" s="20"/>
      <c r="O1730" s="20"/>
      <c r="P1730" s="212"/>
      <c r="Q1730" s="212"/>
      <c r="R1730" s="212"/>
      <c r="S1730" s="212"/>
      <c r="T1730" s="212"/>
      <c r="U1730" s="212"/>
    </row>
    <row r="1731" spans="1:21">
      <c r="A1731" s="225">
        <v>254</v>
      </c>
      <c r="B1731" s="20" t="s">
        <v>1951</v>
      </c>
      <c r="C1731" s="18" t="s">
        <v>1952</v>
      </c>
      <c r="D1731" s="20" t="s">
        <v>139</v>
      </c>
      <c r="E1731" s="20">
        <v>1334.18</v>
      </c>
      <c r="F1731" s="20">
        <v>12</v>
      </c>
      <c r="G1731" s="31">
        <f t="shared" si="90"/>
        <v>16010.16</v>
      </c>
      <c r="H1731" s="2"/>
      <c r="I1731" s="52"/>
      <c r="J1731" s="52"/>
      <c r="K1731" s="52"/>
      <c r="L1731" s="2"/>
      <c r="M1731" s="2"/>
      <c r="N1731" s="20"/>
      <c r="O1731" s="20"/>
      <c r="P1731" s="212"/>
      <c r="Q1731" s="212"/>
      <c r="R1731" s="212"/>
      <c r="S1731" s="212"/>
      <c r="T1731" s="212"/>
      <c r="U1731" s="212"/>
    </row>
    <row r="1732" spans="1:21">
      <c r="A1732" s="225">
        <v>255</v>
      </c>
      <c r="B1732" s="20" t="s">
        <v>1953</v>
      </c>
      <c r="C1732" s="18" t="s">
        <v>1954</v>
      </c>
      <c r="D1732" s="20" t="s">
        <v>139</v>
      </c>
      <c r="E1732" s="20">
        <v>4764.93</v>
      </c>
      <c r="F1732" s="20">
        <v>3</v>
      </c>
      <c r="G1732" s="31">
        <f t="shared" si="90"/>
        <v>14294.79</v>
      </c>
      <c r="H1732" s="2"/>
      <c r="I1732" s="52"/>
      <c r="J1732" s="52"/>
      <c r="K1732" s="52"/>
      <c r="L1732" s="2"/>
      <c r="M1732" s="2"/>
      <c r="N1732" s="20"/>
      <c r="O1732" s="20"/>
      <c r="P1732" s="212"/>
      <c r="Q1732" s="212"/>
      <c r="R1732" s="212"/>
      <c r="S1732" s="212"/>
      <c r="T1732" s="212"/>
      <c r="U1732" s="212"/>
    </row>
    <row r="1733" spans="1:21">
      <c r="A1733" s="225">
        <v>256</v>
      </c>
      <c r="B1733" s="20" t="s">
        <v>1955</v>
      </c>
      <c r="C1733" s="18" t="s">
        <v>1956</v>
      </c>
      <c r="D1733" s="20" t="s">
        <v>139</v>
      </c>
      <c r="E1733" s="20">
        <v>1000.64</v>
      </c>
      <c r="F1733" s="20">
        <v>3</v>
      </c>
      <c r="G1733" s="31">
        <f t="shared" si="90"/>
        <v>3001.92</v>
      </c>
      <c r="H1733" s="2"/>
      <c r="I1733" s="52"/>
      <c r="J1733" s="52"/>
      <c r="K1733" s="52"/>
      <c r="L1733" s="2"/>
      <c r="M1733" s="2"/>
      <c r="N1733" s="20"/>
      <c r="O1733" s="20"/>
      <c r="P1733" s="212"/>
      <c r="Q1733" s="212"/>
      <c r="R1733" s="212"/>
      <c r="S1733" s="212"/>
      <c r="T1733" s="212"/>
      <c r="U1733" s="212"/>
    </row>
    <row r="1734" spans="1:21">
      <c r="A1734" s="225">
        <v>257</v>
      </c>
      <c r="B1734" s="20" t="s">
        <v>53</v>
      </c>
      <c r="C1734" s="18" t="s">
        <v>1957</v>
      </c>
      <c r="D1734" s="20" t="s">
        <v>139</v>
      </c>
      <c r="E1734" s="20">
        <v>1076.31</v>
      </c>
      <c r="F1734" s="20">
        <v>7</v>
      </c>
      <c r="G1734" s="31">
        <f t="shared" si="90"/>
        <v>7534.17</v>
      </c>
      <c r="H1734" s="2"/>
      <c r="I1734" s="52"/>
      <c r="J1734" s="52"/>
      <c r="K1734" s="52"/>
      <c r="L1734" s="2"/>
      <c r="M1734" s="2"/>
      <c r="N1734" s="20"/>
      <c r="O1734" s="20"/>
      <c r="P1734" s="212"/>
      <c r="Q1734" s="212"/>
      <c r="R1734" s="212"/>
      <c r="S1734" s="212"/>
      <c r="T1734" s="212"/>
      <c r="U1734" s="212"/>
    </row>
    <row r="1735" spans="1:21">
      <c r="A1735" s="225">
        <v>258</v>
      </c>
      <c r="B1735" s="20" t="s">
        <v>51</v>
      </c>
      <c r="C1735" s="18" t="s">
        <v>1958</v>
      </c>
      <c r="D1735" s="20" t="s">
        <v>139</v>
      </c>
      <c r="E1735" s="20">
        <v>828.73</v>
      </c>
      <c r="F1735" s="20">
        <v>2</v>
      </c>
      <c r="G1735" s="31">
        <f t="shared" si="90"/>
        <v>1657.46</v>
      </c>
      <c r="H1735" s="2"/>
      <c r="I1735" s="52"/>
      <c r="J1735" s="52"/>
      <c r="K1735" s="52"/>
      <c r="L1735" s="2"/>
      <c r="M1735" s="2"/>
      <c r="N1735" s="20"/>
      <c r="O1735" s="20"/>
      <c r="P1735" s="212"/>
      <c r="Q1735" s="212"/>
      <c r="R1735" s="212"/>
      <c r="S1735" s="212"/>
      <c r="T1735" s="212"/>
      <c r="U1735" s="212"/>
    </row>
    <row r="1736" spans="1:21">
      <c r="A1736" s="225">
        <v>259</v>
      </c>
      <c r="B1736" s="20" t="s">
        <v>79</v>
      </c>
      <c r="C1736" s="18" t="s">
        <v>1959</v>
      </c>
      <c r="D1736" s="20" t="s">
        <v>139</v>
      </c>
      <c r="E1736" s="20">
        <v>565.9</v>
      </c>
      <c r="F1736" s="20">
        <v>290</v>
      </c>
      <c r="G1736" s="31">
        <f t="shared" si="90"/>
        <v>164111</v>
      </c>
      <c r="H1736" s="2"/>
      <c r="I1736" s="52"/>
      <c r="J1736" s="52"/>
      <c r="K1736" s="52"/>
      <c r="L1736" s="2"/>
      <c r="M1736" s="2"/>
      <c r="N1736" s="20"/>
      <c r="O1736" s="20"/>
      <c r="P1736" s="212"/>
      <c r="Q1736" s="212"/>
      <c r="R1736" s="212"/>
      <c r="S1736" s="212"/>
      <c r="T1736" s="212"/>
      <c r="U1736" s="212"/>
    </row>
    <row r="1737" spans="1:21">
      <c r="A1737" s="225">
        <v>260</v>
      </c>
      <c r="B1737" s="48"/>
      <c r="C1737" s="18" t="s">
        <v>1960</v>
      </c>
      <c r="D1737" s="20" t="s">
        <v>909</v>
      </c>
      <c r="E1737" s="20">
        <v>118643.68</v>
      </c>
      <c r="F1737" s="20"/>
      <c r="G1737" s="31"/>
      <c r="H1737" s="2"/>
      <c r="I1737" s="52"/>
      <c r="J1737" s="20">
        <v>6.04</v>
      </c>
      <c r="K1737" s="233">
        <f>J1737*E1737</f>
        <v>716607.82719999994</v>
      </c>
      <c r="L1737" s="2"/>
      <c r="M1737" s="2"/>
      <c r="N1737" s="20"/>
      <c r="O1737" s="20"/>
      <c r="P1737" s="212"/>
      <c r="Q1737" s="212"/>
      <c r="R1737" s="212"/>
      <c r="S1737" s="212"/>
      <c r="T1737" s="212"/>
      <c r="U1737" s="212"/>
    </row>
    <row r="1738" spans="1:21">
      <c r="A1738" s="225">
        <v>261</v>
      </c>
      <c r="B1738" s="48"/>
      <c r="C1738" s="18" t="s">
        <v>1961</v>
      </c>
      <c r="D1738" s="20" t="s">
        <v>78</v>
      </c>
      <c r="E1738" s="20">
        <v>66.95</v>
      </c>
      <c r="F1738" s="20"/>
      <c r="G1738" s="31"/>
      <c r="H1738" s="2"/>
      <c r="I1738" s="52"/>
      <c r="J1738" s="52"/>
      <c r="K1738" s="52"/>
      <c r="L1738" s="2"/>
      <c r="M1738" s="2"/>
      <c r="N1738" s="20">
        <v>65</v>
      </c>
      <c r="O1738" s="20">
        <f>N1738*E1738</f>
        <v>4351.75</v>
      </c>
      <c r="P1738" s="212"/>
      <c r="Q1738" s="212"/>
      <c r="R1738" s="212"/>
      <c r="S1738" s="212"/>
      <c r="T1738" s="212"/>
      <c r="U1738" s="212"/>
    </row>
    <row r="1739" spans="1:21">
      <c r="A1739" s="225">
        <v>262</v>
      </c>
      <c r="B1739" s="52" t="s">
        <v>1801</v>
      </c>
      <c r="C1739" s="18" t="s">
        <v>1962</v>
      </c>
      <c r="D1739" s="20" t="s">
        <v>139</v>
      </c>
      <c r="E1739" s="20">
        <v>200000</v>
      </c>
      <c r="F1739" s="20">
        <v>1</v>
      </c>
      <c r="G1739" s="31">
        <f>F1739*E1739</f>
        <v>200000</v>
      </c>
      <c r="H1739" s="2"/>
      <c r="I1739" s="52"/>
      <c r="J1739" s="52"/>
      <c r="K1739" s="52"/>
      <c r="L1739" s="2"/>
      <c r="M1739" s="2"/>
      <c r="N1739" s="20"/>
      <c r="O1739" s="20"/>
      <c r="P1739" s="212"/>
      <c r="Q1739" s="212"/>
      <c r="R1739" s="212"/>
      <c r="S1739" s="212"/>
      <c r="T1739" s="212"/>
      <c r="U1739" s="212"/>
    </row>
    <row r="1740" spans="1:21">
      <c r="A1740" s="225">
        <v>263</v>
      </c>
      <c r="B1740" s="48"/>
      <c r="C1740" s="6" t="s">
        <v>1691</v>
      </c>
      <c r="D1740" s="20" t="s">
        <v>1963</v>
      </c>
      <c r="E1740" s="20">
        <v>147500</v>
      </c>
      <c r="F1740" s="20">
        <v>0.22800000000000001</v>
      </c>
      <c r="G1740" s="31">
        <f>F1740*E1740</f>
        <v>33630</v>
      </c>
      <c r="H1740" s="2"/>
      <c r="I1740" s="52"/>
      <c r="J1740" s="52"/>
      <c r="K1740" s="52"/>
      <c r="L1740" s="2"/>
      <c r="M1740" s="2"/>
      <c r="N1740" s="20"/>
      <c r="O1740" s="20"/>
      <c r="P1740" s="212"/>
      <c r="Q1740" s="212"/>
      <c r="R1740" s="212"/>
      <c r="S1740" s="212"/>
      <c r="T1740" s="212"/>
      <c r="U1740" s="212"/>
    </row>
    <row r="1741" spans="1:21">
      <c r="A1741" s="225">
        <v>264</v>
      </c>
      <c r="B1741" s="48"/>
      <c r="C1741" s="14" t="s">
        <v>1964</v>
      </c>
      <c r="D1741" s="20" t="s">
        <v>247</v>
      </c>
      <c r="E1741" s="20">
        <v>25</v>
      </c>
      <c r="F1741" s="20"/>
      <c r="G1741" s="31"/>
      <c r="H1741" s="2"/>
      <c r="I1741" s="52"/>
      <c r="J1741" s="52"/>
      <c r="K1741" s="52"/>
      <c r="L1741" s="2"/>
      <c r="M1741" s="2"/>
      <c r="N1741" s="20">
        <v>109</v>
      </c>
      <c r="O1741" s="20">
        <f>E1741*N1741</f>
        <v>2725</v>
      </c>
      <c r="P1741" s="212"/>
      <c r="Q1741" s="212"/>
      <c r="R1741" s="212"/>
      <c r="S1741" s="212"/>
      <c r="T1741" s="212"/>
      <c r="U1741" s="212"/>
    </row>
    <row r="1742" spans="1:21">
      <c r="A1742" s="225">
        <v>265</v>
      </c>
      <c r="B1742" s="48"/>
      <c r="C1742" s="211" t="s">
        <v>1965</v>
      </c>
      <c r="D1742" s="20" t="s">
        <v>139</v>
      </c>
      <c r="E1742" s="20">
        <v>10</v>
      </c>
      <c r="F1742" s="20"/>
      <c r="G1742" s="31"/>
      <c r="H1742" s="20">
        <v>42</v>
      </c>
      <c r="I1742" s="20">
        <f>E1742*H1742</f>
        <v>420</v>
      </c>
      <c r="J1742" s="52"/>
      <c r="K1742" s="52"/>
      <c r="L1742" s="2"/>
      <c r="M1742" s="2"/>
      <c r="N1742" s="20"/>
      <c r="O1742" s="20"/>
      <c r="P1742" s="212"/>
      <c r="Q1742" s="212"/>
      <c r="R1742" s="212"/>
      <c r="S1742" s="212"/>
      <c r="T1742" s="212"/>
      <c r="U1742" s="212"/>
    </row>
    <row r="1743" spans="1:21">
      <c r="A1743" s="225">
        <v>266</v>
      </c>
      <c r="B1743" s="48"/>
      <c r="C1743" s="4" t="s">
        <v>1966</v>
      </c>
      <c r="D1743" s="20" t="s">
        <v>1596</v>
      </c>
      <c r="E1743" s="20">
        <v>100</v>
      </c>
      <c r="F1743" s="20">
        <v>30</v>
      </c>
      <c r="G1743" s="31">
        <f t="shared" ref="G1743:G1748" si="91">F1743*E1743</f>
        <v>3000</v>
      </c>
      <c r="H1743" s="2"/>
      <c r="I1743" s="52"/>
      <c r="J1743" s="52"/>
      <c r="K1743" s="52"/>
      <c r="L1743" s="2"/>
      <c r="M1743" s="2"/>
      <c r="N1743" s="20"/>
      <c r="O1743" s="20"/>
      <c r="P1743" s="212"/>
      <c r="Q1743" s="212"/>
      <c r="R1743" s="212"/>
      <c r="S1743" s="212"/>
      <c r="T1743" s="212"/>
      <c r="U1743" s="212"/>
    </row>
    <row r="1744" spans="1:21">
      <c r="A1744" s="225">
        <v>267</v>
      </c>
      <c r="B1744" s="48"/>
      <c r="C1744" s="22" t="s">
        <v>1967</v>
      </c>
      <c r="D1744" s="20" t="s">
        <v>1596</v>
      </c>
      <c r="E1744" s="20">
        <v>65</v>
      </c>
      <c r="F1744" s="20">
        <v>250</v>
      </c>
      <c r="G1744" s="31">
        <f t="shared" si="91"/>
        <v>16250</v>
      </c>
      <c r="H1744" s="2"/>
      <c r="I1744" s="52"/>
      <c r="J1744" s="52"/>
      <c r="K1744" s="52"/>
      <c r="L1744" s="2"/>
      <c r="M1744" s="2"/>
      <c r="N1744" s="20"/>
      <c r="O1744" s="20"/>
      <c r="P1744" s="212"/>
      <c r="Q1744" s="212"/>
      <c r="R1744" s="212"/>
      <c r="S1744" s="212"/>
      <c r="T1744" s="212"/>
      <c r="U1744" s="212"/>
    </row>
    <row r="1745" spans="1:21" ht="38.25">
      <c r="A1745" s="225">
        <v>268</v>
      </c>
      <c r="B1745" s="48"/>
      <c r="C1745" s="22" t="s">
        <v>1968</v>
      </c>
      <c r="D1745" s="20" t="s">
        <v>909</v>
      </c>
      <c r="E1745" s="20">
        <v>90210.210200000001</v>
      </c>
      <c r="F1745" s="20">
        <v>0.25800000000000001</v>
      </c>
      <c r="G1745" s="31">
        <f t="shared" si="91"/>
        <v>23274.234231599999</v>
      </c>
      <c r="H1745" s="2"/>
      <c r="I1745" s="52"/>
      <c r="J1745" s="52"/>
      <c r="K1745" s="52"/>
      <c r="L1745" s="2"/>
      <c r="M1745" s="2"/>
      <c r="N1745" s="20"/>
      <c r="O1745" s="20"/>
      <c r="P1745" s="212"/>
      <c r="Q1745" s="212"/>
      <c r="R1745" s="212"/>
      <c r="S1745" s="212"/>
      <c r="T1745" s="212"/>
      <c r="U1745" s="212"/>
    </row>
    <row r="1746" spans="1:21">
      <c r="A1746" s="225">
        <v>269</v>
      </c>
      <c r="B1746" s="48"/>
      <c r="C1746" s="22" t="s">
        <v>1969</v>
      </c>
      <c r="D1746" s="20" t="s">
        <v>139</v>
      </c>
      <c r="E1746" s="20">
        <v>557.41</v>
      </c>
      <c r="F1746" s="20">
        <v>4</v>
      </c>
      <c r="G1746" s="31">
        <f t="shared" si="91"/>
        <v>2229.64</v>
      </c>
      <c r="H1746" s="2"/>
      <c r="I1746" s="52"/>
      <c r="J1746" s="52"/>
      <c r="K1746" s="52"/>
      <c r="L1746" s="2"/>
      <c r="M1746" s="2"/>
      <c r="N1746" s="20"/>
      <c r="O1746" s="20"/>
      <c r="P1746" s="212"/>
      <c r="Q1746" s="212"/>
      <c r="R1746" s="212"/>
      <c r="S1746" s="212"/>
      <c r="T1746" s="212"/>
      <c r="U1746" s="212"/>
    </row>
    <row r="1747" spans="1:21">
      <c r="A1747" s="225">
        <v>270</v>
      </c>
      <c r="B1747" s="48"/>
      <c r="C1747" s="22" t="s">
        <v>1959</v>
      </c>
      <c r="D1747" s="20" t="s">
        <v>139</v>
      </c>
      <c r="E1747" s="20">
        <v>820.98</v>
      </c>
      <c r="F1747" s="20">
        <v>80</v>
      </c>
      <c r="G1747" s="31">
        <f t="shared" si="91"/>
        <v>65678.399999999994</v>
      </c>
      <c r="H1747" s="2"/>
      <c r="I1747" s="52"/>
      <c r="J1747" s="52"/>
      <c r="K1747" s="52"/>
      <c r="L1747" s="2"/>
      <c r="M1747" s="2"/>
      <c r="N1747" s="20"/>
      <c r="O1747" s="20"/>
      <c r="P1747" s="212"/>
      <c r="Q1747" s="212"/>
      <c r="R1747" s="212"/>
      <c r="S1747" s="212"/>
      <c r="T1747" s="212"/>
      <c r="U1747" s="212"/>
    </row>
    <row r="1748" spans="1:21">
      <c r="A1748" s="225">
        <v>271</v>
      </c>
      <c r="B1748" s="48"/>
      <c r="C1748" s="22" t="s">
        <v>1969</v>
      </c>
      <c r="D1748" s="20" t="s">
        <v>139</v>
      </c>
      <c r="E1748" s="20">
        <v>823.68</v>
      </c>
      <c r="F1748" s="20">
        <v>50</v>
      </c>
      <c r="G1748" s="31">
        <f t="shared" si="91"/>
        <v>41184</v>
      </c>
      <c r="H1748" s="2"/>
      <c r="I1748" s="52"/>
      <c r="J1748" s="52"/>
      <c r="K1748" s="52"/>
      <c r="L1748" s="2"/>
      <c r="M1748" s="2"/>
      <c r="N1748" s="20"/>
      <c r="O1748" s="20"/>
      <c r="P1748" s="212"/>
      <c r="Q1748" s="212"/>
      <c r="R1748" s="212"/>
      <c r="S1748" s="212"/>
      <c r="T1748" s="212"/>
      <c r="U1748" s="212"/>
    </row>
    <row r="1749" spans="1:21">
      <c r="A1749" s="225">
        <v>272</v>
      </c>
      <c r="B1749" s="48"/>
      <c r="C1749" s="15" t="s">
        <v>1970</v>
      </c>
      <c r="D1749" s="20" t="s">
        <v>139</v>
      </c>
      <c r="E1749" s="20">
        <v>50</v>
      </c>
      <c r="F1749" s="20"/>
      <c r="G1749" s="31"/>
      <c r="H1749" s="20">
        <v>5</v>
      </c>
      <c r="I1749" s="20">
        <f>E1749*H1749</f>
        <v>250</v>
      </c>
      <c r="J1749" s="52"/>
      <c r="K1749" s="52"/>
      <c r="L1749" s="2"/>
      <c r="M1749" s="2"/>
      <c r="N1749" s="20"/>
      <c r="O1749" s="20"/>
      <c r="P1749" s="212"/>
      <c r="Q1749" s="212"/>
      <c r="R1749" s="212"/>
      <c r="S1749" s="212"/>
      <c r="T1749" s="212"/>
      <c r="U1749" s="212"/>
    </row>
    <row r="1750" spans="1:21" ht="25.5">
      <c r="A1750" s="225">
        <v>273</v>
      </c>
      <c r="B1750" s="48"/>
      <c r="C1750" s="15" t="s">
        <v>1971</v>
      </c>
      <c r="D1750" s="20" t="s">
        <v>139</v>
      </c>
      <c r="E1750" s="20">
        <v>3304</v>
      </c>
      <c r="F1750" s="20">
        <v>4</v>
      </c>
      <c r="G1750" s="31">
        <f>F1750*E1750</f>
        <v>13216</v>
      </c>
      <c r="H1750" s="20"/>
      <c r="I1750" s="20"/>
      <c r="J1750" s="52"/>
      <c r="K1750" s="52"/>
      <c r="L1750" s="2"/>
      <c r="M1750" s="2"/>
      <c r="N1750" s="20"/>
      <c r="O1750" s="20"/>
      <c r="P1750" s="212"/>
      <c r="Q1750" s="212"/>
      <c r="R1750" s="212"/>
      <c r="S1750" s="212"/>
      <c r="T1750" s="212"/>
      <c r="U1750" s="212"/>
    </row>
    <row r="1751" spans="1:21" ht="25.5">
      <c r="A1751" s="225">
        <v>274</v>
      </c>
      <c r="B1751" s="48"/>
      <c r="C1751" s="15" t="s">
        <v>1972</v>
      </c>
      <c r="D1751" s="20" t="s">
        <v>139</v>
      </c>
      <c r="E1751" s="20">
        <v>11092</v>
      </c>
      <c r="F1751" s="20">
        <v>2</v>
      </c>
      <c r="G1751" s="31">
        <f>F1751*E1751</f>
        <v>22184</v>
      </c>
      <c r="H1751" s="20"/>
      <c r="I1751" s="20"/>
      <c r="J1751" s="52"/>
      <c r="K1751" s="52"/>
      <c r="L1751" s="2"/>
      <c r="M1751" s="2"/>
      <c r="N1751" s="20"/>
      <c r="O1751" s="20"/>
      <c r="P1751" s="212"/>
      <c r="Q1751" s="212"/>
      <c r="R1751" s="212"/>
      <c r="S1751" s="212"/>
      <c r="T1751" s="212"/>
      <c r="U1751" s="212"/>
    </row>
    <row r="1752" spans="1:21">
      <c r="A1752" s="225">
        <v>276</v>
      </c>
      <c r="B1752" s="48"/>
      <c r="C1752" s="234" t="s">
        <v>1973</v>
      </c>
      <c r="D1752" s="232" t="s">
        <v>769</v>
      </c>
      <c r="E1752" s="232">
        <v>231471.78</v>
      </c>
      <c r="F1752" s="232">
        <f>1.123-0.33</f>
        <v>0.79299999999999993</v>
      </c>
      <c r="G1752" s="31">
        <f>F1752*E1752</f>
        <v>183557.12153999999</v>
      </c>
      <c r="H1752" s="20"/>
      <c r="I1752" s="20"/>
      <c r="J1752" s="52"/>
      <c r="K1752" s="52"/>
      <c r="L1752" s="2"/>
      <c r="M1752" s="2"/>
      <c r="N1752" s="20"/>
      <c r="O1752" s="20"/>
      <c r="P1752" s="212"/>
      <c r="Q1752" s="212"/>
      <c r="R1752" s="212"/>
      <c r="S1752" s="212"/>
      <c r="T1752" s="212"/>
      <c r="U1752" s="212"/>
    </row>
    <row r="1753" spans="1:21">
      <c r="A1753" s="225">
        <v>278</v>
      </c>
      <c r="B1753" s="48"/>
      <c r="C1753" s="21" t="s">
        <v>1974</v>
      </c>
      <c r="D1753" s="20" t="s">
        <v>139</v>
      </c>
      <c r="E1753" s="20"/>
      <c r="F1753" s="20"/>
      <c r="G1753" s="31"/>
      <c r="H1753" s="20"/>
      <c r="I1753" s="20"/>
      <c r="J1753" s="52"/>
      <c r="K1753" s="52"/>
      <c r="L1753" s="2"/>
      <c r="M1753" s="2"/>
      <c r="N1753" s="20">
        <v>1</v>
      </c>
      <c r="O1753" s="20">
        <v>10000</v>
      </c>
      <c r="P1753" s="212"/>
      <c r="Q1753" s="212"/>
      <c r="R1753" s="212"/>
      <c r="S1753" s="212"/>
      <c r="T1753" s="212"/>
      <c r="U1753" s="212"/>
    </row>
    <row r="1754" spans="1:21">
      <c r="A1754" s="225">
        <v>280</v>
      </c>
      <c r="B1754" s="48"/>
      <c r="C1754" s="21" t="s">
        <v>1975</v>
      </c>
      <c r="D1754" s="20" t="s">
        <v>139</v>
      </c>
      <c r="E1754" s="20">
        <v>5000</v>
      </c>
      <c r="F1754" s="20">
        <v>2</v>
      </c>
      <c r="G1754" s="31">
        <f t="shared" ref="G1754:G1756" si="92">F1754*E1754</f>
        <v>10000</v>
      </c>
      <c r="H1754" s="20"/>
      <c r="I1754" s="20"/>
      <c r="J1754" s="52"/>
      <c r="K1754" s="52"/>
      <c r="L1754" s="2"/>
      <c r="M1754" s="2"/>
      <c r="N1754" s="20"/>
      <c r="O1754" s="20"/>
      <c r="P1754" s="212"/>
      <c r="Q1754" s="212"/>
      <c r="R1754" s="212"/>
      <c r="S1754" s="212"/>
      <c r="T1754" s="212"/>
      <c r="U1754" s="212"/>
    </row>
    <row r="1755" spans="1:21">
      <c r="A1755" s="225">
        <v>281</v>
      </c>
      <c r="B1755" s="48"/>
      <c r="C1755" s="6" t="s">
        <v>1976</v>
      </c>
      <c r="D1755" s="20" t="s">
        <v>139</v>
      </c>
      <c r="E1755" s="20">
        <v>7670</v>
      </c>
      <c r="F1755" s="20">
        <v>2</v>
      </c>
      <c r="G1755" s="31">
        <f t="shared" si="92"/>
        <v>15340</v>
      </c>
      <c r="H1755" s="20"/>
      <c r="I1755" s="20"/>
      <c r="J1755" s="52"/>
      <c r="K1755" s="20"/>
      <c r="L1755" s="2"/>
      <c r="M1755" s="2"/>
      <c r="N1755" s="20"/>
      <c r="O1755" s="20"/>
      <c r="P1755" s="212"/>
      <c r="Q1755" s="212"/>
      <c r="R1755" s="212"/>
      <c r="S1755" s="212"/>
      <c r="T1755" s="212"/>
      <c r="U1755" s="212"/>
    </row>
    <row r="1756" spans="1:21">
      <c r="A1756" s="225">
        <v>282</v>
      </c>
      <c r="B1756" s="48"/>
      <c r="C1756" s="6" t="s">
        <v>1977</v>
      </c>
      <c r="D1756" s="20" t="s">
        <v>247</v>
      </c>
      <c r="E1756" s="20">
        <v>2096.86</v>
      </c>
      <c r="F1756" s="20">
        <v>30</v>
      </c>
      <c r="G1756" s="31">
        <f t="shared" si="92"/>
        <v>62905.8</v>
      </c>
      <c r="H1756" s="20"/>
      <c r="I1756" s="20"/>
      <c r="J1756" s="52"/>
      <c r="K1756" s="20"/>
      <c r="L1756" s="2"/>
      <c r="M1756" s="2"/>
      <c r="N1756" s="20"/>
      <c r="O1756" s="20"/>
      <c r="P1756" s="212"/>
      <c r="Q1756" s="212"/>
      <c r="R1756" s="212"/>
      <c r="S1756" s="212"/>
      <c r="T1756" s="212"/>
      <c r="U1756" s="212"/>
    </row>
    <row r="1757" spans="1:21" ht="25.5">
      <c r="A1757" s="225">
        <v>283</v>
      </c>
      <c r="B1757" s="48"/>
      <c r="C1757" s="21" t="s">
        <v>1978</v>
      </c>
      <c r="D1757" s="20" t="s">
        <v>139</v>
      </c>
      <c r="E1757" s="20">
        <v>200</v>
      </c>
      <c r="F1757" s="20"/>
      <c r="G1757" s="31"/>
      <c r="H1757" s="20">
        <v>2</v>
      </c>
      <c r="I1757" s="20">
        <f t="shared" ref="I1757:I1762" si="93">E1757*H1757</f>
        <v>400</v>
      </c>
      <c r="J1757" s="52"/>
      <c r="K1757" s="52"/>
      <c r="L1757" s="2"/>
      <c r="M1757" s="2"/>
      <c r="N1757" s="20"/>
      <c r="O1757" s="20"/>
      <c r="P1757" s="212"/>
      <c r="Q1757" s="212"/>
      <c r="R1757" s="212"/>
      <c r="S1757" s="212"/>
      <c r="T1757" s="212"/>
      <c r="U1757" s="212"/>
    </row>
    <row r="1758" spans="1:21" ht="25.5">
      <c r="A1758" s="225">
        <v>284</v>
      </c>
      <c r="B1758" s="48"/>
      <c r="C1758" s="21" t="s">
        <v>1979</v>
      </c>
      <c r="D1758" s="20" t="s">
        <v>139</v>
      </c>
      <c r="E1758" s="20">
        <v>100</v>
      </c>
      <c r="F1758" s="20"/>
      <c r="G1758" s="31"/>
      <c r="H1758" s="20">
        <v>1</v>
      </c>
      <c r="I1758" s="20">
        <f t="shared" si="93"/>
        <v>100</v>
      </c>
      <c r="J1758" s="52"/>
      <c r="K1758" s="52"/>
      <c r="L1758" s="2"/>
      <c r="M1758" s="2"/>
      <c r="N1758" s="20"/>
      <c r="O1758" s="20"/>
      <c r="P1758" s="212"/>
      <c r="Q1758" s="212"/>
      <c r="R1758" s="212"/>
      <c r="S1758" s="212"/>
      <c r="T1758" s="212"/>
      <c r="U1758" s="212"/>
    </row>
    <row r="1759" spans="1:21" ht="25.5">
      <c r="A1759" s="225">
        <v>285</v>
      </c>
      <c r="B1759" s="48"/>
      <c r="C1759" s="21" t="s">
        <v>1980</v>
      </c>
      <c r="D1759" s="20" t="s">
        <v>139</v>
      </c>
      <c r="E1759" s="20">
        <v>100</v>
      </c>
      <c r="F1759" s="20"/>
      <c r="G1759" s="31"/>
      <c r="H1759" s="20">
        <v>1</v>
      </c>
      <c r="I1759" s="20">
        <f t="shared" si="93"/>
        <v>100</v>
      </c>
      <c r="J1759" s="52"/>
      <c r="K1759" s="52"/>
      <c r="L1759" s="2"/>
      <c r="M1759" s="2"/>
      <c r="N1759" s="20"/>
      <c r="O1759" s="20"/>
      <c r="P1759" s="212"/>
      <c r="Q1759" s="212"/>
      <c r="R1759" s="212"/>
      <c r="S1759" s="212"/>
      <c r="T1759" s="212"/>
      <c r="U1759" s="212"/>
    </row>
    <row r="1760" spans="1:21" ht="25.5">
      <c r="A1760" s="225">
        <v>286</v>
      </c>
      <c r="B1760" s="48"/>
      <c r="C1760" s="21" t="s">
        <v>1981</v>
      </c>
      <c r="D1760" s="20" t="s">
        <v>139</v>
      </c>
      <c r="E1760" s="20">
        <v>200</v>
      </c>
      <c r="F1760" s="20"/>
      <c r="G1760" s="31"/>
      <c r="H1760" s="20">
        <v>1</v>
      </c>
      <c r="I1760" s="20">
        <f t="shared" si="93"/>
        <v>200</v>
      </c>
      <c r="J1760" s="52"/>
      <c r="K1760" s="52"/>
      <c r="L1760" s="2"/>
      <c r="M1760" s="2"/>
      <c r="N1760" s="20"/>
      <c r="O1760" s="20"/>
      <c r="P1760" s="212"/>
      <c r="Q1760" s="212"/>
      <c r="R1760" s="212"/>
      <c r="S1760" s="212"/>
      <c r="T1760" s="212"/>
      <c r="U1760" s="212"/>
    </row>
    <row r="1761" spans="1:21" ht="25.5">
      <c r="A1761" s="225">
        <v>287</v>
      </c>
      <c r="B1761" s="48"/>
      <c r="C1761" s="21" t="s">
        <v>1982</v>
      </c>
      <c r="D1761" s="20" t="s">
        <v>139</v>
      </c>
      <c r="E1761" s="20">
        <v>50</v>
      </c>
      <c r="F1761" s="20"/>
      <c r="G1761" s="31"/>
      <c r="H1761" s="20">
        <v>5</v>
      </c>
      <c r="I1761" s="20">
        <f t="shared" si="93"/>
        <v>250</v>
      </c>
      <c r="J1761" s="52"/>
      <c r="K1761" s="52"/>
      <c r="L1761" s="2"/>
      <c r="M1761" s="2"/>
      <c r="N1761" s="20"/>
      <c r="O1761" s="20"/>
      <c r="P1761" s="212"/>
      <c r="Q1761" s="212"/>
      <c r="R1761" s="212"/>
      <c r="S1761" s="212"/>
      <c r="T1761" s="212"/>
      <c r="U1761" s="212"/>
    </row>
    <row r="1762" spans="1:21" ht="25.5">
      <c r="A1762" s="225">
        <v>288</v>
      </c>
      <c r="B1762" s="48"/>
      <c r="C1762" s="211" t="s">
        <v>1983</v>
      </c>
      <c r="D1762" s="20" t="s">
        <v>139</v>
      </c>
      <c r="E1762" s="20">
        <v>50</v>
      </c>
      <c r="F1762" s="20"/>
      <c r="G1762" s="31"/>
      <c r="H1762" s="20">
        <v>5</v>
      </c>
      <c r="I1762" s="20">
        <f t="shared" si="93"/>
        <v>250</v>
      </c>
      <c r="J1762" s="52"/>
      <c r="K1762" s="52"/>
      <c r="L1762" s="2"/>
      <c r="M1762" s="2"/>
      <c r="N1762" s="20"/>
      <c r="O1762" s="20"/>
      <c r="P1762" s="212"/>
      <c r="Q1762" s="212"/>
      <c r="R1762" s="212"/>
      <c r="S1762" s="212"/>
      <c r="T1762" s="212"/>
      <c r="U1762" s="212"/>
    </row>
    <row r="1763" spans="1:21">
      <c r="A1763" s="225">
        <v>289</v>
      </c>
      <c r="B1763" s="48"/>
      <c r="C1763" s="21" t="s">
        <v>1984</v>
      </c>
      <c r="D1763" s="20" t="s">
        <v>139</v>
      </c>
      <c r="E1763" s="20">
        <v>2000</v>
      </c>
      <c r="F1763" s="20">
        <v>1</v>
      </c>
      <c r="G1763" s="31">
        <f t="shared" ref="G1763" si="94">F1763*E1763</f>
        <v>2000</v>
      </c>
      <c r="H1763" s="20"/>
      <c r="I1763" s="20"/>
      <c r="J1763" s="52"/>
      <c r="K1763" s="52"/>
      <c r="L1763" s="2"/>
      <c r="M1763" s="2"/>
      <c r="N1763" s="20"/>
      <c r="O1763" s="20"/>
      <c r="P1763" s="212"/>
      <c r="Q1763" s="212"/>
      <c r="R1763" s="212"/>
      <c r="S1763" s="212"/>
      <c r="T1763" s="212"/>
      <c r="U1763" s="212"/>
    </row>
    <row r="1764" spans="1:21">
      <c r="A1764" s="225">
        <v>290</v>
      </c>
      <c r="B1764" s="48"/>
      <c r="C1764" s="22" t="s">
        <v>1947</v>
      </c>
      <c r="D1764" s="20" t="s">
        <v>128</v>
      </c>
      <c r="E1764" s="20"/>
      <c r="F1764" s="20"/>
      <c r="G1764" s="31"/>
      <c r="H1764" s="20"/>
      <c r="I1764" s="20"/>
      <c r="J1764" s="52"/>
      <c r="K1764" s="52"/>
      <c r="L1764" s="2"/>
      <c r="M1764" s="2"/>
      <c r="N1764" s="20">
        <v>1</v>
      </c>
      <c r="O1764" s="20">
        <v>2000</v>
      </c>
      <c r="P1764" s="212"/>
      <c r="Q1764" s="212"/>
      <c r="R1764" s="212"/>
      <c r="S1764" s="212"/>
      <c r="T1764" s="212"/>
      <c r="U1764" s="212"/>
    </row>
    <row r="1765" spans="1:21">
      <c r="A1765" s="225">
        <v>291</v>
      </c>
      <c r="B1765" s="48"/>
      <c r="C1765" s="21" t="s">
        <v>1985</v>
      </c>
      <c r="D1765" s="20" t="s">
        <v>86</v>
      </c>
      <c r="E1765" s="20"/>
      <c r="F1765" s="20"/>
      <c r="G1765" s="31"/>
      <c r="H1765" s="20"/>
      <c r="I1765" s="20"/>
      <c r="J1765" s="52"/>
      <c r="K1765" s="52"/>
      <c r="L1765" s="2"/>
      <c r="M1765" s="2"/>
      <c r="N1765" s="20">
        <v>110</v>
      </c>
      <c r="O1765" s="20">
        <v>900</v>
      </c>
      <c r="P1765" s="212"/>
      <c r="Q1765" s="212"/>
      <c r="R1765" s="212"/>
      <c r="S1765" s="212"/>
      <c r="T1765" s="212"/>
      <c r="U1765" s="212"/>
    </row>
    <row r="1766" spans="1:21">
      <c r="A1766" s="225">
        <v>292</v>
      </c>
      <c r="B1766" s="48"/>
      <c r="C1766" s="21" t="s">
        <v>1986</v>
      </c>
      <c r="D1766" s="20" t="s">
        <v>86</v>
      </c>
      <c r="E1766" s="20">
        <v>105680.8</v>
      </c>
      <c r="F1766" s="20">
        <v>8</v>
      </c>
      <c r="G1766" s="31">
        <f>E1766*F1766</f>
        <v>845446.4</v>
      </c>
      <c r="H1766" s="20"/>
      <c r="I1766" s="20"/>
      <c r="J1766" s="52"/>
      <c r="K1766" s="52"/>
      <c r="L1766" s="2"/>
      <c r="M1766" s="2"/>
      <c r="N1766" s="20"/>
      <c r="O1766" s="20"/>
      <c r="P1766" s="212"/>
      <c r="Q1766" s="212"/>
      <c r="R1766" s="212"/>
      <c r="S1766" s="212"/>
      <c r="T1766" s="212"/>
      <c r="U1766" s="212"/>
    </row>
    <row r="1767" spans="1:21" ht="25.5">
      <c r="A1767" s="225">
        <v>293</v>
      </c>
      <c r="B1767" s="48"/>
      <c r="C1767" s="21" t="s">
        <v>1987</v>
      </c>
      <c r="D1767" s="20" t="s">
        <v>86</v>
      </c>
      <c r="E1767" s="20">
        <v>477900</v>
      </c>
      <c r="F1767" s="20">
        <v>3</v>
      </c>
      <c r="G1767" s="31">
        <f>E1767*F1767</f>
        <v>1433700</v>
      </c>
      <c r="H1767" s="20"/>
      <c r="I1767" s="20"/>
      <c r="J1767" s="52"/>
      <c r="K1767" s="52"/>
      <c r="L1767" s="2"/>
      <c r="M1767" s="2"/>
      <c r="N1767" s="20"/>
      <c r="O1767" s="20"/>
      <c r="P1767" s="212"/>
      <c r="Q1767" s="212"/>
      <c r="R1767" s="212"/>
      <c r="S1767" s="212"/>
      <c r="T1767" s="212"/>
      <c r="U1767" s="212"/>
    </row>
    <row r="1768" spans="1:21" ht="25.5">
      <c r="A1768" s="225">
        <v>294</v>
      </c>
      <c r="B1768" s="48"/>
      <c r="C1768" s="22" t="s">
        <v>1988</v>
      </c>
      <c r="D1768" s="20" t="s">
        <v>86</v>
      </c>
      <c r="E1768" s="20">
        <f>480000*1.18</f>
        <v>566400</v>
      </c>
      <c r="F1768" s="20">
        <v>2</v>
      </c>
      <c r="G1768" s="31">
        <f t="shared" ref="G1768:G1772" si="95">E1768*F1768</f>
        <v>1132800</v>
      </c>
      <c r="H1768" s="20"/>
      <c r="I1768" s="20"/>
      <c r="J1768" s="52"/>
      <c r="K1768" s="52"/>
      <c r="L1768" s="2"/>
      <c r="M1768" s="2"/>
      <c r="N1768" s="20"/>
      <c r="O1768" s="20"/>
      <c r="P1768" s="212"/>
      <c r="Q1768" s="31"/>
      <c r="R1768" s="212"/>
      <c r="S1768" s="212"/>
      <c r="T1768" s="212"/>
      <c r="U1768" s="212"/>
    </row>
    <row r="1769" spans="1:21" ht="25.5">
      <c r="A1769" s="225">
        <v>295</v>
      </c>
      <c r="B1769" s="48"/>
      <c r="C1769" s="22" t="s">
        <v>1989</v>
      </c>
      <c r="D1769" s="20" t="s">
        <v>86</v>
      </c>
      <c r="E1769" s="20">
        <f>435000*1.18</f>
        <v>513300</v>
      </c>
      <c r="F1769" s="20">
        <v>2</v>
      </c>
      <c r="G1769" s="31">
        <f t="shared" si="95"/>
        <v>1026600</v>
      </c>
      <c r="H1769" s="20"/>
      <c r="I1769" s="20"/>
      <c r="J1769" s="52"/>
      <c r="K1769" s="52"/>
      <c r="L1769" s="2"/>
      <c r="M1769" s="2"/>
      <c r="N1769" s="20"/>
      <c r="O1769" s="20"/>
      <c r="P1769" s="212"/>
      <c r="Q1769" s="31"/>
      <c r="R1769" s="212"/>
      <c r="S1769" s="212"/>
      <c r="T1769" s="212"/>
      <c r="U1769" s="212"/>
    </row>
    <row r="1770" spans="1:21" ht="25.5">
      <c r="A1770" s="225">
        <v>296</v>
      </c>
      <c r="B1770" s="48"/>
      <c r="C1770" s="22" t="s">
        <v>1990</v>
      </c>
      <c r="D1770" s="20" t="s">
        <v>86</v>
      </c>
      <c r="E1770" s="20">
        <f>435000*1.18</f>
        <v>513300</v>
      </c>
      <c r="F1770" s="20">
        <v>2</v>
      </c>
      <c r="G1770" s="31">
        <f t="shared" si="95"/>
        <v>1026600</v>
      </c>
      <c r="H1770" s="20"/>
      <c r="I1770" s="20"/>
      <c r="J1770" s="52"/>
      <c r="K1770" s="52"/>
      <c r="L1770" s="2"/>
      <c r="M1770" s="2"/>
      <c r="N1770" s="20"/>
      <c r="O1770" s="20"/>
      <c r="P1770" s="212"/>
      <c r="Q1770" s="31"/>
      <c r="R1770" s="212"/>
      <c r="S1770" s="212"/>
      <c r="T1770" s="212"/>
      <c r="U1770" s="212"/>
    </row>
    <row r="1771" spans="1:21" ht="25.5">
      <c r="A1771" s="225">
        <v>297</v>
      </c>
      <c r="B1771" s="48"/>
      <c r="C1771" s="22" t="s">
        <v>1991</v>
      </c>
      <c r="D1771" s="20" t="s">
        <v>86</v>
      </c>
      <c r="E1771" s="20">
        <f>230000*1.18</f>
        <v>271400</v>
      </c>
      <c r="F1771" s="20">
        <v>3</v>
      </c>
      <c r="G1771" s="31">
        <f t="shared" si="95"/>
        <v>814200</v>
      </c>
      <c r="H1771" s="20"/>
      <c r="I1771" s="20"/>
      <c r="J1771" s="52"/>
      <c r="K1771" s="52"/>
      <c r="L1771" s="2"/>
      <c r="M1771" s="2"/>
      <c r="N1771" s="20"/>
      <c r="O1771" s="20"/>
      <c r="P1771" s="212"/>
      <c r="Q1771" s="31"/>
      <c r="R1771" s="212"/>
      <c r="S1771" s="212"/>
      <c r="T1771" s="212"/>
      <c r="U1771" s="212"/>
    </row>
    <row r="1772" spans="1:21" ht="25.5">
      <c r="A1772" s="225">
        <v>298</v>
      </c>
      <c r="B1772" s="48"/>
      <c r="C1772" s="22" t="s">
        <v>1992</v>
      </c>
      <c r="D1772" s="20" t="s">
        <v>86</v>
      </c>
      <c r="E1772" s="20">
        <f>230000*1.18</f>
        <v>271400</v>
      </c>
      <c r="F1772" s="20">
        <v>2</v>
      </c>
      <c r="G1772" s="31">
        <f t="shared" si="95"/>
        <v>542800</v>
      </c>
      <c r="H1772" s="20"/>
      <c r="I1772" s="20"/>
      <c r="J1772" s="52"/>
      <c r="K1772" s="52"/>
      <c r="L1772" s="2"/>
      <c r="M1772" s="2"/>
      <c r="N1772" s="20"/>
      <c r="O1772" s="20"/>
      <c r="P1772" s="212"/>
      <c r="Q1772" s="31"/>
      <c r="R1772" s="212"/>
      <c r="S1772" s="212"/>
      <c r="T1772" s="212"/>
      <c r="U1772" s="212"/>
    </row>
    <row r="1773" spans="1:21">
      <c r="A1773" s="225"/>
      <c r="B1773" s="48"/>
      <c r="C1773" s="2"/>
      <c r="D1773" s="20"/>
      <c r="E1773" s="20"/>
      <c r="F1773" s="20"/>
      <c r="G1773" s="31"/>
      <c r="H1773" s="20"/>
      <c r="I1773" s="20"/>
      <c r="J1773" s="52"/>
      <c r="K1773" s="52"/>
      <c r="L1773" s="2"/>
      <c r="M1773" s="2"/>
      <c r="N1773" s="20"/>
      <c r="O1773" s="20"/>
      <c r="P1773" s="212"/>
      <c r="Q1773" s="212"/>
      <c r="R1773" s="212"/>
      <c r="S1773" s="212"/>
      <c r="T1773" s="212"/>
      <c r="U1773" s="212"/>
    </row>
    <row r="1774" spans="1:21">
      <c r="A1774" s="225"/>
      <c r="B1774" s="48"/>
      <c r="C1774" s="21"/>
      <c r="D1774" s="20"/>
      <c r="E1774" s="20"/>
      <c r="F1774" s="20"/>
      <c r="G1774" s="31"/>
      <c r="H1774" s="20"/>
      <c r="I1774" s="20"/>
      <c r="J1774" s="52"/>
      <c r="K1774" s="52"/>
      <c r="L1774" s="2"/>
      <c r="M1774" s="2"/>
      <c r="N1774" s="20"/>
      <c r="O1774" s="20"/>
      <c r="P1774" s="212"/>
      <c r="Q1774" s="212"/>
      <c r="R1774" s="212"/>
      <c r="S1774" s="212"/>
      <c r="T1774" s="212"/>
      <c r="U1774" s="212"/>
    </row>
    <row r="1775" spans="1:21">
      <c r="A1775" s="20"/>
      <c r="B1775" s="20"/>
      <c r="C1775" s="21"/>
      <c r="D1775" s="20"/>
      <c r="E1775" s="349" t="s">
        <v>1993</v>
      </c>
      <c r="F1775" s="349"/>
      <c r="G1775" s="31">
        <f>SUM(G1461:G1772)</f>
        <v>15664982.168102611</v>
      </c>
      <c r="H1775" s="2"/>
      <c r="I1775" s="31">
        <f>SUM(I1461:I1766)</f>
        <v>1970</v>
      </c>
      <c r="J1775" s="52"/>
      <c r="K1775" s="31">
        <f>SUM(K1461:K1766)</f>
        <v>716607.82719999994</v>
      </c>
      <c r="L1775" s="2"/>
      <c r="M1775" s="2"/>
      <c r="N1775" s="20"/>
      <c r="O1775" s="31">
        <f>SUM(O1461:O1766)</f>
        <v>130476.75</v>
      </c>
      <c r="P1775" s="212"/>
      <c r="Q1775" s="212"/>
      <c r="R1775" s="212"/>
      <c r="S1775" s="212"/>
      <c r="T1775" s="212"/>
      <c r="U1775" s="212"/>
    </row>
    <row r="1776" spans="1:21">
      <c r="A1776" s="212"/>
      <c r="B1776" s="212"/>
      <c r="C1776" s="212"/>
      <c r="D1776" s="212"/>
      <c r="E1776" s="212" t="s">
        <v>1994</v>
      </c>
      <c r="F1776" s="235">
        <f>G1775+I1775+K1775+O1775</f>
        <v>16514036.74530261</v>
      </c>
      <c r="G1776" s="212"/>
      <c r="H1776" s="212"/>
      <c r="I1776" s="212"/>
      <c r="J1776" s="212"/>
      <c r="K1776" s="212"/>
      <c r="L1776" s="212"/>
      <c r="M1776" s="212"/>
      <c r="N1776" s="212"/>
      <c r="O1776" s="212"/>
      <c r="P1776" s="212"/>
      <c r="Q1776" s="212"/>
      <c r="R1776" s="212"/>
      <c r="S1776" s="212"/>
      <c r="T1776" s="212"/>
      <c r="U1776" s="212"/>
    </row>
    <row r="1777" spans="1:21">
      <c r="A1777" s="212"/>
      <c r="B1777" s="212"/>
      <c r="C1777" s="212"/>
      <c r="D1777" s="212"/>
      <c r="E1777" s="212"/>
      <c r="F1777" s="212"/>
      <c r="G1777" s="212"/>
      <c r="H1777" s="212"/>
      <c r="I1777" s="212"/>
      <c r="J1777" s="212"/>
      <c r="K1777" s="212"/>
      <c r="L1777" s="212"/>
      <c r="M1777" s="212"/>
      <c r="N1777" s="212"/>
      <c r="O1777" s="212"/>
      <c r="P1777" s="212"/>
      <c r="Q1777" s="212"/>
      <c r="R1777" s="212"/>
      <c r="S1777" s="212"/>
      <c r="T1777" s="212"/>
      <c r="U1777" s="212"/>
    </row>
    <row r="1778" spans="1:21">
      <c r="A1778" s="350" t="s">
        <v>1995</v>
      </c>
      <c r="B1778" s="351"/>
      <c r="C1778" s="351"/>
      <c r="D1778" s="351"/>
      <c r="E1778" s="351"/>
      <c r="F1778" s="351"/>
      <c r="G1778" s="351"/>
      <c r="H1778" s="96"/>
      <c r="I1778" s="96"/>
      <c r="J1778" s="96"/>
      <c r="K1778" s="96"/>
      <c r="L1778" s="96"/>
      <c r="M1778" s="96"/>
      <c r="N1778" s="191"/>
      <c r="O1778" s="96"/>
      <c r="P1778" s="96"/>
      <c r="Q1778" s="96"/>
      <c r="R1778" s="96"/>
      <c r="S1778" s="96"/>
      <c r="T1778" s="96"/>
      <c r="U1778" s="96"/>
    </row>
    <row r="1779" spans="1:21">
      <c r="A1779" s="352" t="s">
        <v>1996</v>
      </c>
      <c r="B1779" s="294"/>
      <c r="C1779" s="294"/>
      <c r="D1779" s="294"/>
      <c r="E1779" s="294"/>
      <c r="F1779" s="294"/>
      <c r="G1779" s="294"/>
      <c r="H1779" s="96"/>
      <c r="I1779" s="96"/>
      <c r="J1779" s="96"/>
      <c r="K1779" s="96"/>
      <c r="L1779" s="96"/>
      <c r="M1779" s="96"/>
      <c r="N1779" s="191"/>
      <c r="O1779" s="96"/>
      <c r="P1779" s="96"/>
      <c r="Q1779" s="96"/>
      <c r="R1779" s="96"/>
      <c r="S1779" s="96"/>
      <c r="T1779" s="96"/>
      <c r="U1779" s="96"/>
    </row>
    <row r="1780" spans="1:21">
      <c r="A1780" s="299" t="s">
        <v>1997</v>
      </c>
      <c r="B1780" s="299"/>
      <c r="C1780" s="299"/>
      <c r="D1780" s="299"/>
      <c r="E1780" s="299"/>
      <c r="F1780" s="299"/>
      <c r="G1780" s="299"/>
      <c r="H1780" s="96"/>
      <c r="I1780" s="96"/>
      <c r="J1780" s="96"/>
      <c r="K1780" s="96"/>
      <c r="L1780" s="96"/>
      <c r="M1780" s="96"/>
      <c r="N1780" s="191"/>
      <c r="O1780" s="96"/>
      <c r="P1780" s="96"/>
      <c r="Q1780" s="96"/>
      <c r="R1780" s="96"/>
      <c r="S1780" s="96"/>
      <c r="T1780" s="96" t="s">
        <v>1998</v>
      </c>
      <c r="U1780" s="96"/>
    </row>
    <row r="1781" spans="1:21">
      <c r="A1781" s="299" t="s">
        <v>1999</v>
      </c>
      <c r="B1781" s="299"/>
      <c r="C1781" s="299"/>
      <c r="D1781" s="299"/>
      <c r="E1781" s="299"/>
      <c r="F1781" s="299"/>
      <c r="G1781" s="299"/>
      <c r="H1781" s="96"/>
      <c r="I1781" s="96"/>
      <c r="J1781" s="96"/>
      <c r="K1781" s="353" t="s">
        <v>2000</v>
      </c>
      <c r="L1781" s="353"/>
      <c r="M1781" s="353"/>
      <c r="N1781" s="353"/>
      <c r="O1781" s="353"/>
      <c r="P1781" s="353"/>
      <c r="Q1781" s="353"/>
      <c r="R1781" s="353"/>
      <c r="S1781" s="353"/>
      <c r="T1781" s="353"/>
      <c r="U1781" s="96"/>
    </row>
    <row r="1782" spans="1:21">
      <c r="A1782" s="301" t="s">
        <v>272</v>
      </c>
      <c r="B1782" s="301" t="s">
        <v>11</v>
      </c>
      <c r="C1782" s="301" t="s">
        <v>12</v>
      </c>
      <c r="D1782" s="301" t="s">
        <v>2001</v>
      </c>
      <c r="E1782" s="315" t="s">
        <v>2002</v>
      </c>
      <c r="F1782" s="303" t="s">
        <v>276</v>
      </c>
      <c r="G1782" s="303"/>
      <c r="H1782" s="306" t="s">
        <v>118</v>
      </c>
      <c r="I1782" s="307"/>
      <c r="J1782" s="304" t="s">
        <v>2003</v>
      </c>
      <c r="K1782" s="305"/>
      <c r="L1782" s="304" t="s">
        <v>18</v>
      </c>
      <c r="M1782" s="305"/>
      <c r="N1782" s="303" t="s">
        <v>238</v>
      </c>
      <c r="O1782" s="303"/>
      <c r="P1782" s="303"/>
      <c r="Q1782" s="303"/>
      <c r="R1782" s="303"/>
      <c r="S1782" s="303"/>
      <c r="T1782" s="303"/>
      <c r="U1782" s="303"/>
    </row>
    <row r="1783" spans="1:21" ht="51">
      <c r="A1783" s="302"/>
      <c r="B1783" s="302"/>
      <c r="C1783" s="302"/>
      <c r="D1783" s="302"/>
      <c r="E1783" s="316"/>
      <c r="F1783" s="20" t="s">
        <v>21</v>
      </c>
      <c r="G1783" s="130" t="s">
        <v>2004</v>
      </c>
      <c r="H1783" s="20" t="s">
        <v>21</v>
      </c>
      <c r="I1783" s="130" t="s">
        <v>2004</v>
      </c>
      <c r="J1783" s="20" t="s">
        <v>21</v>
      </c>
      <c r="K1783" s="130" t="s">
        <v>2004</v>
      </c>
      <c r="L1783" s="20" t="s">
        <v>21</v>
      </c>
      <c r="M1783" s="130" t="s">
        <v>2004</v>
      </c>
      <c r="N1783" s="236" t="s">
        <v>2005</v>
      </c>
      <c r="O1783" s="236" t="s">
        <v>2006</v>
      </c>
      <c r="P1783" s="236" t="s">
        <v>2007</v>
      </c>
      <c r="Q1783" s="236" t="s">
        <v>2008</v>
      </c>
      <c r="R1783" s="236" t="s">
        <v>2009</v>
      </c>
      <c r="S1783" s="236" t="s">
        <v>2010</v>
      </c>
      <c r="T1783" s="236" t="s">
        <v>2011</v>
      </c>
      <c r="U1783" s="130" t="s">
        <v>2012</v>
      </c>
    </row>
    <row r="1784" spans="1:21">
      <c r="A1784" s="20">
        <v>1</v>
      </c>
      <c r="B1784" s="52"/>
      <c r="C1784" s="14" t="s">
        <v>2013</v>
      </c>
      <c r="D1784" s="55" t="s">
        <v>86</v>
      </c>
      <c r="E1784" s="31">
        <v>2833</v>
      </c>
      <c r="F1784" s="20">
        <v>3</v>
      </c>
      <c r="G1784" s="57">
        <f t="shared" ref="G1784:G1858" si="96">F1784*E1784</f>
        <v>8499</v>
      </c>
      <c r="H1784" s="2"/>
      <c r="I1784" s="2"/>
      <c r="J1784" s="2"/>
      <c r="K1784" s="2"/>
      <c r="L1784" s="2"/>
      <c r="M1784" s="2"/>
      <c r="N1784" s="52"/>
      <c r="O1784" s="2"/>
      <c r="P1784" s="2"/>
      <c r="Q1784" s="2"/>
      <c r="R1784" s="2"/>
      <c r="S1784" s="2"/>
      <c r="T1784" s="2"/>
      <c r="U1784" s="2"/>
    </row>
    <row r="1785" spans="1:21" ht="25.5">
      <c r="A1785" s="20">
        <v>2</v>
      </c>
      <c r="B1785" s="52"/>
      <c r="C1785" s="21" t="s">
        <v>2014</v>
      </c>
      <c r="D1785" s="55" t="s">
        <v>86</v>
      </c>
      <c r="E1785" s="31">
        <v>1414</v>
      </c>
      <c r="F1785" s="20">
        <v>1</v>
      </c>
      <c r="G1785" s="57">
        <f t="shared" si="96"/>
        <v>1414</v>
      </c>
      <c r="H1785" s="2"/>
      <c r="I1785" s="2"/>
      <c r="J1785" s="2"/>
      <c r="K1785" s="2"/>
      <c r="L1785" s="2"/>
      <c r="M1785" s="2"/>
      <c r="N1785" s="52"/>
      <c r="O1785" s="2"/>
      <c r="P1785" s="2"/>
      <c r="Q1785" s="2"/>
      <c r="R1785" s="2"/>
      <c r="S1785" s="2"/>
      <c r="T1785" s="2"/>
      <c r="U1785" s="2"/>
    </row>
    <row r="1786" spans="1:21">
      <c r="A1786" s="20">
        <v>3</v>
      </c>
      <c r="B1786" s="52"/>
      <c r="C1786" s="14" t="s">
        <v>2015</v>
      </c>
      <c r="D1786" s="55" t="s">
        <v>86</v>
      </c>
      <c r="E1786" s="53">
        <v>706</v>
      </c>
      <c r="F1786" s="20">
        <v>4</v>
      </c>
      <c r="G1786" s="57">
        <f t="shared" si="96"/>
        <v>2824</v>
      </c>
      <c r="H1786" s="2"/>
      <c r="I1786" s="2"/>
      <c r="J1786" s="2"/>
      <c r="K1786" s="2"/>
      <c r="L1786" s="2"/>
      <c r="M1786" s="2"/>
      <c r="N1786" s="52"/>
      <c r="O1786" s="2"/>
      <c r="P1786" s="2"/>
      <c r="Q1786" s="2"/>
      <c r="R1786" s="2"/>
      <c r="S1786" s="2"/>
      <c r="T1786" s="2"/>
      <c r="U1786" s="2"/>
    </row>
    <row r="1787" spans="1:21">
      <c r="A1787" s="20">
        <v>4</v>
      </c>
      <c r="B1787" s="52" t="s">
        <v>2016</v>
      </c>
      <c r="C1787" s="21" t="s">
        <v>2017</v>
      </c>
      <c r="D1787" s="55" t="s">
        <v>86</v>
      </c>
      <c r="E1787" s="31">
        <v>1213.8</v>
      </c>
      <c r="F1787" s="20">
        <v>2</v>
      </c>
      <c r="G1787" s="57">
        <f t="shared" si="96"/>
        <v>2427.6</v>
      </c>
      <c r="H1787" s="2"/>
      <c r="I1787" s="2"/>
      <c r="J1787" s="2"/>
      <c r="K1787" s="2"/>
      <c r="L1787" s="2"/>
      <c r="M1787" s="2"/>
      <c r="N1787" s="52"/>
      <c r="O1787" s="2"/>
      <c r="P1787" s="2"/>
      <c r="Q1787" s="2"/>
      <c r="R1787" s="2"/>
      <c r="S1787" s="2"/>
      <c r="T1787" s="2"/>
      <c r="U1787" s="2"/>
    </row>
    <row r="1788" spans="1:21">
      <c r="A1788" s="20">
        <v>5</v>
      </c>
      <c r="B1788" s="52" t="s">
        <v>2018</v>
      </c>
      <c r="C1788" s="14" t="s">
        <v>2019</v>
      </c>
      <c r="D1788" s="55" t="s">
        <v>86</v>
      </c>
      <c r="E1788" s="31">
        <v>999.6</v>
      </c>
      <c r="F1788" s="20">
        <v>2</v>
      </c>
      <c r="G1788" s="57">
        <f t="shared" si="96"/>
        <v>1999.2</v>
      </c>
      <c r="H1788" s="2"/>
      <c r="I1788" s="2"/>
      <c r="J1788" s="2"/>
      <c r="K1788" s="2"/>
      <c r="L1788" s="2"/>
      <c r="M1788" s="2"/>
      <c r="N1788" s="52"/>
      <c r="O1788" s="2"/>
      <c r="P1788" s="2"/>
      <c r="Q1788" s="2"/>
      <c r="R1788" s="2"/>
      <c r="S1788" s="2"/>
      <c r="T1788" s="2"/>
      <c r="U1788" s="2"/>
    </row>
    <row r="1789" spans="1:21">
      <c r="A1789" s="20">
        <v>6</v>
      </c>
      <c r="B1789" s="52"/>
      <c r="C1789" s="14" t="s">
        <v>2020</v>
      </c>
      <c r="D1789" s="55" t="s">
        <v>86</v>
      </c>
      <c r="E1789" s="31">
        <v>2938</v>
      </c>
      <c r="F1789" s="20">
        <v>1</v>
      </c>
      <c r="G1789" s="57">
        <f t="shared" si="96"/>
        <v>2938</v>
      </c>
      <c r="H1789" s="2"/>
      <c r="I1789" s="2"/>
      <c r="J1789" s="2"/>
      <c r="K1789" s="2"/>
      <c r="L1789" s="2"/>
      <c r="M1789" s="2"/>
      <c r="N1789" s="52"/>
      <c r="O1789" s="2"/>
      <c r="P1789" s="2"/>
      <c r="Q1789" s="2"/>
      <c r="R1789" s="2"/>
      <c r="S1789" s="2"/>
      <c r="T1789" s="2"/>
      <c r="U1789" s="2"/>
    </row>
    <row r="1790" spans="1:21">
      <c r="A1790" s="20">
        <v>7</v>
      </c>
      <c r="B1790" s="52"/>
      <c r="C1790" s="14" t="s">
        <v>2021</v>
      </c>
      <c r="D1790" s="55" t="s">
        <v>86</v>
      </c>
      <c r="E1790" s="31">
        <v>2920</v>
      </c>
      <c r="F1790" s="20">
        <v>2</v>
      </c>
      <c r="G1790" s="57">
        <f t="shared" si="96"/>
        <v>5840</v>
      </c>
      <c r="H1790" s="2"/>
      <c r="I1790" s="2"/>
      <c r="J1790" s="2"/>
      <c r="K1790" s="2"/>
      <c r="L1790" s="2"/>
      <c r="M1790" s="2"/>
      <c r="N1790" s="52"/>
      <c r="O1790" s="2"/>
      <c r="P1790" s="2"/>
      <c r="Q1790" s="2"/>
      <c r="R1790" s="2"/>
      <c r="S1790" s="2"/>
      <c r="T1790" s="2"/>
      <c r="U1790" s="2"/>
    </row>
    <row r="1791" spans="1:21" ht="25.5">
      <c r="A1791" s="20">
        <v>8</v>
      </c>
      <c r="B1791" s="52"/>
      <c r="C1791" s="14" t="s">
        <v>2022</v>
      </c>
      <c r="D1791" s="55" t="s">
        <v>86</v>
      </c>
      <c r="E1791" s="31">
        <v>1123.6500000000001</v>
      </c>
      <c r="F1791" s="20">
        <v>5</v>
      </c>
      <c r="G1791" s="57">
        <f t="shared" si="96"/>
        <v>5618.25</v>
      </c>
      <c r="H1791" s="2"/>
      <c r="I1791" s="2"/>
      <c r="J1791" s="2"/>
      <c r="K1791" s="2"/>
      <c r="L1791" s="2"/>
      <c r="M1791" s="2"/>
      <c r="N1791" s="52"/>
      <c r="O1791" s="2"/>
      <c r="P1791" s="2"/>
      <c r="Q1791" s="2"/>
      <c r="R1791" s="2"/>
      <c r="S1791" s="2"/>
      <c r="T1791" s="2"/>
      <c r="U1791" s="2"/>
    </row>
    <row r="1792" spans="1:21">
      <c r="A1792" s="20">
        <v>9</v>
      </c>
      <c r="B1792" s="52"/>
      <c r="C1792" s="14" t="s">
        <v>2023</v>
      </c>
      <c r="D1792" s="55" t="s">
        <v>86</v>
      </c>
      <c r="E1792" s="31">
        <v>1112</v>
      </c>
      <c r="F1792" s="20">
        <v>5</v>
      </c>
      <c r="G1792" s="57">
        <f t="shared" si="96"/>
        <v>5560</v>
      </c>
      <c r="H1792" s="2"/>
      <c r="I1792" s="2"/>
      <c r="J1792" s="2"/>
      <c r="K1792" s="2"/>
      <c r="L1792" s="2"/>
      <c r="M1792" s="2"/>
      <c r="N1792" s="52"/>
      <c r="O1792" s="2"/>
      <c r="P1792" s="2"/>
      <c r="Q1792" s="2"/>
      <c r="R1792" s="2"/>
      <c r="S1792" s="2"/>
      <c r="T1792" s="2"/>
      <c r="U1792" s="2"/>
    </row>
    <row r="1793" spans="1:21">
      <c r="A1793" s="20">
        <v>10</v>
      </c>
      <c r="B1793" s="52"/>
      <c r="C1793" s="14" t="s">
        <v>2024</v>
      </c>
      <c r="D1793" s="55" t="s">
        <v>86</v>
      </c>
      <c r="E1793" s="31">
        <v>752</v>
      </c>
      <c r="F1793" s="20">
        <v>1</v>
      </c>
      <c r="G1793" s="57">
        <f t="shared" si="96"/>
        <v>752</v>
      </c>
      <c r="H1793" s="2"/>
      <c r="I1793" s="2"/>
      <c r="J1793" s="2"/>
      <c r="K1793" s="2"/>
      <c r="L1793" s="2"/>
      <c r="M1793" s="2"/>
      <c r="N1793" s="52"/>
      <c r="O1793" s="2"/>
      <c r="P1793" s="2"/>
      <c r="Q1793" s="2"/>
      <c r="R1793" s="2"/>
      <c r="S1793" s="2"/>
      <c r="T1793" s="2"/>
      <c r="U1793" s="2"/>
    </row>
    <row r="1794" spans="1:21">
      <c r="A1794" s="20">
        <v>11</v>
      </c>
      <c r="B1794" s="52"/>
      <c r="C1794" s="14" t="s">
        <v>2025</v>
      </c>
      <c r="D1794" s="55" t="s">
        <v>86</v>
      </c>
      <c r="E1794" s="31">
        <v>444</v>
      </c>
      <c r="F1794" s="20">
        <v>8</v>
      </c>
      <c r="G1794" s="57">
        <f t="shared" si="96"/>
        <v>3552</v>
      </c>
      <c r="H1794" s="2"/>
      <c r="I1794" s="2"/>
      <c r="J1794" s="2"/>
      <c r="K1794" s="2"/>
      <c r="L1794" s="2"/>
      <c r="M1794" s="2"/>
      <c r="N1794" s="52"/>
      <c r="O1794" s="2"/>
      <c r="P1794" s="2"/>
      <c r="Q1794" s="2"/>
      <c r="R1794" s="2"/>
      <c r="S1794" s="2"/>
      <c r="T1794" s="2"/>
      <c r="U1794" s="2"/>
    </row>
    <row r="1795" spans="1:21">
      <c r="A1795" s="20">
        <v>12</v>
      </c>
      <c r="B1795" s="52"/>
      <c r="C1795" s="14" t="s">
        <v>2026</v>
      </c>
      <c r="D1795" s="55" t="s">
        <v>86</v>
      </c>
      <c r="E1795" s="31">
        <v>376</v>
      </c>
      <c r="F1795" s="20">
        <v>19</v>
      </c>
      <c r="G1795" s="57">
        <f t="shared" si="96"/>
        <v>7144</v>
      </c>
      <c r="H1795" s="2"/>
      <c r="I1795" s="2"/>
      <c r="J1795" s="2"/>
      <c r="K1795" s="2"/>
      <c r="L1795" s="2"/>
      <c r="M1795" s="2"/>
      <c r="N1795" s="52"/>
      <c r="O1795" s="2"/>
      <c r="P1795" s="2"/>
      <c r="Q1795" s="2"/>
      <c r="R1795" s="2"/>
      <c r="S1795" s="2"/>
      <c r="T1795" s="2"/>
      <c r="U1795" s="2"/>
    </row>
    <row r="1796" spans="1:21">
      <c r="A1796" s="20">
        <v>13</v>
      </c>
      <c r="B1796" s="52"/>
      <c r="C1796" s="14" t="s">
        <v>2027</v>
      </c>
      <c r="D1796" s="55" t="s">
        <v>86</v>
      </c>
      <c r="E1796" s="31">
        <v>1700</v>
      </c>
      <c r="F1796" s="20">
        <v>4</v>
      </c>
      <c r="G1796" s="57">
        <f t="shared" si="96"/>
        <v>6800</v>
      </c>
      <c r="H1796" s="2"/>
      <c r="I1796" s="2"/>
      <c r="J1796" s="2"/>
      <c r="K1796" s="2"/>
      <c r="L1796" s="2"/>
      <c r="M1796" s="2"/>
      <c r="N1796" s="52"/>
      <c r="O1796" s="2"/>
      <c r="P1796" s="2"/>
      <c r="Q1796" s="2"/>
      <c r="R1796" s="2"/>
      <c r="S1796" s="2"/>
      <c r="T1796" s="2"/>
      <c r="U1796" s="2"/>
    </row>
    <row r="1797" spans="1:21">
      <c r="A1797" s="20">
        <v>14</v>
      </c>
      <c r="B1797" s="52"/>
      <c r="C1797" s="14" t="s">
        <v>2028</v>
      </c>
      <c r="D1797" s="55" t="s">
        <v>86</v>
      </c>
      <c r="E1797" s="31">
        <v>340.5</v>
      </c>
      <c r="F1797" s="20">
        <v>2</v>
      </c>
      <c r="G1797" s="57">
        <f t="shared" si="96"/>
        <v>681</v>
      </c>
      <c r="H1797" s="2"/>
      <c r="I1797" s="2"/>
      <c r="J1797" s="2"/>
      <c r="K1797" s="2"/>
      <c r="L1797" s="2"/>
      <c r="M1797" s="2"/>
      <c r="N1797" s="52"/>
      <c r="O1797" s="2"/>
      <c r="P1797" s="2"/>
      <c r="Q1797" s="2"/>
      <c r="R1797" s="2"/>
      <c r="S1797" s="2"/>
      <c r="T1797" s="2"/>
      <c r="U1797" s="2"/>
    </row>
    <row r="1798" spans="1:21" ht="25.5">
      <c r="A1798" s="20">
        <v>15</v>
      </c>
      <c r="B1798" s="52"/>
      <c r="C1798" s="14" t="s">
        <v>2029</v>
      </c>
      <c r="D1798" s="55" t="s">
        <v>86</v>
      </c>
      <c r="E1798" s="31">
        <v>2301</v>
      </c>
      <c r="F1798" s="20">
        <v>6</v>
      </c>
      <c r="G1798" s="57">
        <f t="shared" si="96"/>
        <v>13806</v>
      </c>
      <c r="H1798" s="2"/>
      <c r="I1798" s="2"/>
      <c r="J1798" s="2"/>
      <c r="K1798" s="2"/>
      <c r="L1798" s="2"/>
      <c r="M1798" s="2"/>
      <c r="N1798" s="52"/>
      <c r="O1798" s="2"/>
      <c r="P1798" s="2"/>
      <c r="Q1798" s="2"/>
      <c r="R1798" s="2"/>
      <c r="S1798" s="2"/>
      <c r="T1798" s="2"/>
      <c r="U1798" s="2"/>
    </row>
    <row r="1799" spans="1:21" ht="25.5">
      <c r="A1799" s="20">
        <v>16</v>
      </c>
      <c r="B1799" s="52"/>
      <c r="C1799" s="14" t="s">
        <v>2030</v>
      </c>
      <c r="D1799" s="55" t="s">
        <v>86</v>
      </c>
      <c r="E1799" s="31">
        <v>4101</v>
      </c>
      <c r="F1799" s="20">
        <v>1</v>
      </c>
      <c r="G1799" s="57">
        <f t="shared" si="96"/>
        <v>4101</v>
      </c>
      <c r="H1799" s="2"/>
      <c r="I1799" s="2"/>
      <c r="J1799" s="2"/>
      <c r="K1799" s="2"/>
      <c r="L1799" s="2"/>
      <c r="M1799" s="2"/>
      <c r="N1799" s="52"/>
      <c r="O1799" s="2"/>
      <c r="P1799" s="2"/>
      <c r="Q1799" s="2"/>
      <c r="R1799" s="2"/>
      <c r="S1799" s="2"/>
      <c r="T1799" s="2"/>
      <c r="U1799" s="2"/>
    </row>
    <row r="1800" spans="1:21" ht="25.5">
      <c r="A1800" s="20">
        <v>17</v>
      </c>
      <c r="B1800" s="52"/>
      <c r="C1800" s="14" t="s">
        <v>2031</v>
      </c>
      <c r="D1800" s="55" t="s">
        <v>86</v>
      </c>
      <c r="E1800" s="31">
        <v>3894</v>
      </c>
      <c r="F1800" s="20">
        <v>7</v>
      </c>
      <c r="G1800" s="57">
        <f t="shared" si="96"/>
        <v>27258</v>
      </c>
      <c r="H1800" s="2"/>
      <c r="I1800" s="2"/>
      <c r="J1800" s="2"/>
      <c r="K1800" s="2"/>
      <c r="L1800" s="2"/>
      <c r="M1800" s="2"/>
      <c r="N1800" s="52"/>
      <c r="O1800" s="2"/>
      <c r="P1800" s="2"/>
      <c r="Q1800" s="2"/>
      <c r="R1800" s="2"/>
      <c r="S1800" s="2"/>
      <c r="T1800" s="2"/>
      <c r="U1800" s="2"/>
    </row>
    <row r="1801" spans="1:21">
      <c r="A1801" s="20">
        <v>18</v>
      </c>
      <c r="B1801" s="52"/>
      <c r="C1801" s="14" t="s">
        <v>2032</v>
      </c>
      <c r="D1801" s="55" t="s">
        <v>86</v>
      </c>
      <c r="E1801" s="31">
        <v>2944</v>
      </c>
      <c r="F1801" s="20">
        <v>2</v>
      </c>
      <c r="G1801" s="57">
        <f t="shared" si="96"/>
        <v>5888</v>
      </c>
      <c r="H1801" s="2"/>
      <c r="I1801" s="2"/>
      <c r="J1801" s="2"/>
      <c r="K1801" s="2"/>
      <c r="L1801" s="2"/>
      <c r="M1801" s="2"/>
      <c r="N1801" s="52"/>
      <c r="O1801" s="2"/>
      <c r="P1801" s="2"/>
      <c r="Q1801" s="2"/>
      <c r="R1801" s="2"/>
      <c r="S1801" s="2"/>
      <c r="T1801" s="2"/>
      <c r="U1801" s="2"/>
    </row>
    <row r="1802" spans="1:21" ht="25.5">
      <c r="A1802" s="20">
        <v>19</v>
      </c>
      <c r="B1802" s="52"/>
      <c r="C1802" s="14" t="s">
        <v>2033</v>
      </c>
      <c r="D1802" s="55" t="s">
        <v>86</v>
      </c>
      <c r="E1802" s="31">
        <v>1416</v>
      </c>
      <c r="F1802" s="20">
        <v>12</v>
      </c>
      <c r="G1802" s="57">
        <f t="shared" si="96"/>
        <v>16992</v>
      </c>
      <c r="H1802" s="2"/>
      <c r="I1802" s="2"/>
      <c r="J1802" s="2"/>
      <c r="K1802" s="2"/>
      <c r="L1802" s="2"/>
      <c r="M1802" s="2"/>
      <c r="N1802" s="52"/>
      <c r="O1802" s="2"/>
      <c r="P1802" s="2"/>
      <c r="Q1802" s="2"/>
      <c r="R1802" s="2"/>
      <c r="S1802" s="2"/>
      <c r="T1802" s="2"/>
      <c r="U1802" s="2"/>
    </row>
    <row r="1803" spans="1:21" ht="25.5">
      <c r="A1803" s="20">
        <v>20</v>
      </c>
      <c r="B1803" s="52"/>
      <c r="C1803" s="14" t="s">
        <v>2034</v>
      </c>
      <c r="D1803" s="55" t="s">
        <v>86</v>
      </c>
      <c r="E1803" s="31">
        <v>1062</v>
      </c>
      <c r="F1803" s="20">
        <v>2</v>
      </c>
      <c r="G1803" s="57">
        <f t="shared" si="96"/>
        <v>2124</v>
      </c>
      <c r="H1803" s="2"/>
      <c r="I1803" s="2"/>
      <c r="J1803" s="2"/>
      <c r="K1803" s="2"/>
      <c r="L1803" s="2"/>
      <c r="M1803" s="2"/>
      <c r="N1803" s="52"/>
      <c r="O1803" s="2"/>
      <c r="P1803" s="2"/>
      <c r="Q1803" s="2"/>
      <c r="R1803" s="2"/>
      <c r="S1803" s="2"/>
      <c r="T1803" s="2"/>
      <c r="U1803" s="2"/>
    </row>
    <row r="1804" spans="1:21" ht="25.5">
      <c r="A1804" s="20">
        <v>21</v>
      </c>
      <c r="B1804" s="52"/>
      <c r="C1804" s="14" t="s">
        <v>2035</v>
      </c>
      <c r="D1804" s="55" t="s">
        <v>86</v>
      </c>
      <c r="E1804" s="31">
        <v>1180</v>
      </c>
      <c r="F1804" s="20">
        <v>6</v>
      </c>
      <c r="G1804" s="57">
        <f t="shared" si="96"/>
        <v>7080</v>
      </c>
      <c r="H1804" s="2"/>
      <c r="I1804" s="2"/>
      <c r="J1804" s="2"/>
      <c r="K1804" s="2"/>
      <c r="L1804" s="2"/>
      <c r="M1804" s="2"/>
      <c r="N1804" s="52"/>
      <c r="O1804" s="2"/>
      <c r="P1804" s="2"/>
      <c r="Q1804" s="2"/>
      <c r="R1804" s="2"/>
      <c r="S1804" s="2"/>
      <c r="T1804" s="2"/>
      <c r="U1804" s="2"/>
    </row>
    <row r="1805" spans="1:21" ht="25.5">
      <c r="A1805" s="20">
        <v>22</v>
      </c>
      <c r="B1805" s="52"/>
      <c r="C1805" s="14" t="s">
        <v>2036</v>
      </c>
      <c r="D1805" s="55" t="s">
        <v>86</v>
      </c>
      <c r="E1805" s="31">
        <v>1085</v>
      </c>
      <c r="F1805" s="20">
        <v>12</v>
      </c>
      <c r="G1805" s="57">
        <f t="shared" si="96"/>
        <v>13020</v>
      </c>
      <c r="H1805" s="2"/>
      <c r="I1805" s="2"/>
      <c r="J1805" s="2"/>
      <c r="K1805" s="2"/>
      <c r="L1805" s="2"/>
      <c r="M1805" s="2"/>
      <c r="N1805" s="52"/>
      <c r="O1805" s="2"/>
      <c r="P1805" s="2"/>
      <c r="Q1805" s="2"/>
      <c r="R1805" s="2"/>
      <c r="S1805" s="2"/>
      <c r="T1805" s="2"/>
      <c r="U1805" s="2"/>
    </row>
    <row r="1806" spans="1:21" ht="25.5">
      <c r="A1806" s="20">
        <v>23</v>
      </c>
      <c r="B1806" s="52"/>
      <c r="C1806" s="14" t="s">
        <v>2037</v>
      </c>
      <c r="D1806" s="55" t="s">
        <v>86</v>
      </c>
      <c r="E1806" s="31">
        <v>2030</v>
      </c>
      <c r="F1806" s="20">
        <v>10</v>
      </c>
      <c r="G1806" s="57">
        <f t="shared" si="96"/>
        <v>20300</v>
      </c>
      <c r="H1806" s="2"/>
      <c r="I1806" s="2"/>
      <c r="J1806" s="2"/>
      <c r="K1806" s="2"/>
      <c r="L1806" s="2"/>
      <c r="M1806" s="2"/>
      <c r="N1806" s="52"/>
      <c r="O1806" s="2"/>
      <c r="P1806" s="2"/>
      <c r="Q1806" s="2"/>
      <c r="R1806" s="2"/>
      <c r="S1806" s="2"/>
      <c r="T1806" s="2"/>
      <c r="U1806" s="2"/>
    </row>
    <row r="1807" spans="1:21" ht="25.5">
      <c r="A1807" s="20">
        <v>24</v>
      </c>
      <c r="B1807" s="52"/>
      <c r="C1807" s="14" t="s">
        <v>2038</v>
      </c>
      <c r="D1807" s="55" t="s">
        <v>86</v>
      </c>
      <c r="E1807" s="31">
        <v>2030</v>
      </c>
      <c r="F1807" s="20">
        <v>10</v>
      </c>
      <c r="G1807" s="57">
        <f t="shared" si="96"/>
        <v>20300</v>
      </c>
      <c r="H1807" s="2"/>
      <c r="I1807" s="2"/>
      <c r="J1807" s="2"/>
      <c r="K1807" s="2"/>
      <c r="L1807" s="2"/>
      <c r="M1807" s="2"/>
      <c r="N1807" s="52"/>
      <c r="O1807" s="2"/>
      <c r="P1807" s="2"/>
      <c r="Q1807" s="2"/>
      <c r="R1807" s="2"/>
      <c r="S1807" s="2"/>
      <c r="T1807" s="2"/>
      <c r="U1807" s="2"/>
    </row>
    <row r="1808" spans="1:21" ht="51">
      <c r="A1808" s="20">
        <v>25</v>
      </c>
      <c r="B1808" s="52"/>
      <c r="C1808" s="14" t="s">
        <v>2039</v>
      </c>
      <c r="D1808" s="55" t="s">
        <v>86</v>
      </c>
      <c r="E1808" s="31">
        <v>1469</v>
      </c>
      <c r="F1808" s="20">
        <v>2</v>
      </c>
      <c r="G1808" s="57">
        <f t="shared" si="96"/>
        <v>2938</v>
      </c>
      <c r="H1808" s="2"/>
      <c r="I1808" s="2"/>
      <c r="J1808" s="2"/>
      <c r="K1808" s="2"/>
      <c r="L1808" s="2"/>
      <c r="M1808" s="2"/>
      <c r="N1808" s="52"/>
      <c r="O1808" s="2"/>
      <c r="P1808" s="2"/>
      <c r="Q1808" s="2"/>
      <c r="R1808" s="2"/>
      <c r="S1808" s="2"/>
      <c r="T1808" s="2"/>
      <c r="U1808" s="2"/>
    </row>
    <row r="1809" spans="1:21" ht="38.25">
      <c r="A1809" s="20">
        <v>26</v>
      </c>
      <c r="B1809" s="52"/>
      <c r="C1809" s="14" t="s">
        <v>2040</v>
      </c>
      <c r="D1809" s="55" t="s">
        <v>86</v>
      </c>
      <c r="E1809" s="31">
        <v>1176</v>
      </c>
      <c r="F1809" s="20">
        <v>1</v>
      </c>
      <c r="G1809" s="57">
        <f t="shared" si="96"/>
        <v>1176</v>
      </c>
      <c r="H1809" s="2"/>
      <c r="I1809" s="2"/>
      <c r="J1809" s="2"/>
      <c r="K1809" s="2"/>
      <c r="L1809" s="2"/>
      <c r="M1809" s="2"/>
      <c r="N1809" s="52"/>
      <c r="O1809" s="2"/>
      <c r="P1809" s="2"/>
      <c r="Q1809" s="2"/>
      <c r="R1809" s="2"/>
      <c r="S1809" s="2"/>
      <c r="T1809" s="2"/>
      <c r="U1809" s="2"/>
    </row>
    <row r="1810" spans="1:21" ht="38.25">
      <c r="A1810" s="20">
        <v>27</v>
      </c>
      <c r="B1810" s="52"/>
      <c r="C1810" s="14" t="s">
        <v>2041</v>
      </c>
      <c r="D1810" s="55" t="s">
        <v>86</v>
      </c>
      <c r="E1810" s="31">
        <v>1178</v>
      </c>
      <c r="F1810" s="20">
        <v>1</v>
      </c>
      <c r="G1810" s="57">
        <f t="shared" si="96"/>
        <v>1178</v>
      </c>
      <c r="H1810" s="2"/>
      <c r="I1810" s="2"/>
      <c r="J1810" s="2"/>
      <c r="K1810" s="2"/>
      <c r="L1810" s="2"/>
      <c r="M1810" s="2"/>
      <c r="N1810" s="52"/>
      <c r="O1810" s="2"/>
      <c r="P1810" s="2"/>
      <c r="Q1810" s="2"/>
      <c r="R1810" s="2"/>
      <c r="S1810" s="2"/>
      <c r="T1810" s="2"/>
      <c r="U1810" s="2"/>
    </row>
    <row r="1811" spans="1:21">
      <c r="A1811" s="20">
        <v>28</v>
      </c>
      <c r="B1811" s="52"/>
      <c r="C1811" s="14" t="s">
        <v>2042</v>
      </c>
      <c r="D1811" s="55" t="s">
        <v>124</v>
      </c>
      <c r="E1811" s="31">
        <v>50</v>
      </c>
      <c r="F1811" s="20">
        <v>620</v>
      </c>
      <c r="G1811" s="57">
        <f t="shared" si="96"/>
        <v>31000</v>
      </c>
      <c r="H1811" s="2"/>
      <c r="I1811" s="2"/>
      <c r="J1811" s="2"/>
      <c r="K1811" s="2"/>
      <c r="L1811" s="2"/>
      <c r="M1811" s="2"/>
      <c r="N1811" s="52"/>
      <c r="O1811" s="2"/>
      <c r="P1811" s="2"/>
      <c r="Q1811" s="2"/>
      <c r="R1811" s="2"/>
      <c r="S1811" s="2"/>
      <c r="T1811" s="2"/>
      <c r="U1811" s="2"/>
    </row>
    <row r="1812" spans="1:21">
      <c r="A1812" s="20">
        <v>29</v>
      </c>
      <c r="B1812" s="52"/>
      <c r="C1812" s="14" t="s">
        <v>1977</v>
      </c>
      <c r="D1812" s="55" t="s">
        <v>28</v>
      </c>
      <c r="E1812" s="31">
        <v>6490</v>
      </c>
      <c r="F1812" s="20">
        <v>15</v>
      </c>
      <c r="G1812" s="57">
        <f t="shared" si="96"/>
        <v>97350</v>
      </c>
      <c r="H1812" s="2"/>
      <c r="I1812" s="2"/>
      <c r="J1812" s="2"/>
      <c r="K1812" s="2"/>
      <c r="L1812" s="2"/>
      <c r="M1812" s="2"/>
      <c r="N1812" s="52"/>
      <c r="O1812" s="2"/>
      <c r="P1812" s="2"/>
      <c r="Q1812" s="2"/>
      <c r="R1812" s="2"/>
      <c r="S1812" s="2"/>
      <c r="T1812" s="2"/>
      <c r="U1812" s="2"/>
    </row>
    <row r="1813" spans="1:21">
      <c r="A1813" s="20">
        <v>30</v>
      </c>
      <c r="B1813" s="52"/>
      <c r="C1813" s="14" t="s">
        <v>2043</v>
      </c>
      <c r="D1813" s="55" t="s">
        <v>28</v>
      </c>
      <c r="E1813" s="31">
        <v>587.64</v>
      </c>
      <c r="F1813" s="20">
        <v>25</v>
      </c>
      <c r="G1813" s="57">
        <f t="shared" si="96"/>
        <v>14691</v>
      </c>
      <c r="H1813" s="2"/>
      <c r="I1813" s="2"/>
      <c r="J1813" s="2"/>
      <c r="K1813" s="2"/>
      <c r="L1813" s="2"/>
      <c r="M1813" s="2"/>
      <c r="N1813" s="52"/>
      <c r="O1813" s="2"/>
      <c r="P1813" s="2"/>
      <c r="Q1813" s="2"/>
      <c r="R1813" s="2"/>
      <c r="S1813" s="2"/>
      <c r="T1813" s="2"/>
      <c r="U1813" s="2"/>
    </row>
    <row r="1814" spans="1:21">
      <c r="A1814" s="20">
        <v>31</v>
      </c>
      <c r="B1814" s="52"/>
      <c r="C1814" s="14" t="s">
        <v>2044</v>
      </c>
      <c r="D1814" s="55" t="s">
        <v>128</v>
      </c>
      <c r="E1814" s="31">
        <v>1764</v>
      </c>
      <c r="F1814" s="20">
        <v>3</v>
      </c>
      <c r="G1814" s="57">
        <f t="shared" si="96"/>
        <v>5292</v>
      </c>
      <c r="H1814" s="2"/>
      <c r="I1814" s="2"/>
      <c r="J1814" s="2"/>
      <c r="K1814" s="2"/>
      <c r="L1814" s="2"/>
      <c r="M1814" s="2"/>
      <c r="N1814" s="52"/>
      <c r="O1814" s="2"/>
      <c r="P1814" s="2"/>
      <c r="Q1814" s="2"/>
      <c r="R1814" s="2"/>
      <c r="S1814" s="2"/>
      <c r="T1814" s="2"/>
      <c r="U1814" s="2"/>
    </row>
    <row r="1815" spans="1:21">
      <c r="A1815" s="20">
        <v>32</v>
      </c>
      <c r="B1815" s="52"/>
      <c r="C1815" s="14" t="s">
        <v>2045</v>
      </c>
      <c r="D1815" s="55" t="s">
        <v>86</v>
      </c>
      <c r="E1815" s="31">
        <v>7670</v>
      </c>
      <c r="F1815" s="20">
        <v>6</v>
      </c>
      <c r="G1815" s="57">
        <f t="shared" si="96"/>
        <v>46020</v>
      </c>
      <c r="H1815" s="2"/>
      <c r="I1815" s="2"/>
      <c r="J1815" s="2"/>
      <c r="K1815" s="2"/>
      <c r="L1815" s="2"/>
      <c r="M1815" s="2"/>
      <c r="N1815" s="52"/>
      <c r="O1815" s="2"/>
      <c r="P1815" s="2"/>
      <c r="Q1815" s="2"/>
      <c r="R1815" s="2"/>
      <c r="S1815" s="2"/>
      <c r="T1815" s="2"/>
      <c r="U1815" s="2"/>
    </row>
    <row r="1816" spans="1:21">
      <c r="A1816" s="20">
        <v>33</v>
      </c>
      <c r="B1816" s="52"/>
      <c r="C1816" s="14" t="s">
        <v>2046</v>
      </c>
      <c r="D1816" s="55" t="s">
        <v>86</v>
      </c>
      <c r="E1816" s="31">
        <v>8024</v>
      </c>
      <c r="F1816" s="20">
        <v>1</v>
      </c>
      <c r="G1816" s="57">
        <f t="shared" si="96"/>
        <v>8024</v>
      </c>
      <c r="H1816" s="2"/>
      <c r="I1816" s="2"/>
      <c r="J1816" s="2"/>
      <c r="K1816" s="2"/>
      <c r="L1816" s="2"/>
      <c r="M1816" s="2"/>
      <c r="N1816" s="52"/>
      <c r="O1816" s="2"/>
      <c r="P1816" s="2"/>
      <c r="Q1816" s="2"/>
      <c r="R1816" s="2"/>
      <c r="S1816" s="2"/>
      <c r="T1816" s="2"/>
      <c r="U1816" s="2"/>
    </row>
    <row r="1817" spans="1:21">
      <c r="A1817" s="20">
        <v>34</v>
      </c>
      <c r="B1817" s="52"/>
      <c r="C1817" s="14" t="s">
        <v>2047</v>
      </c>
      <c r="D1817" s="55" t="s">
        <v>86</v>
      </c>
      <c r="E1817" s="31">
        <v>82482</v>
      </c>
      <c r="F1817" s="20">
        <v>3</v>
      </c>
      <c r="G1817" s="57">
        <f t="shared" si="96"/>
        <v>247446</v>
      </c>
      <c r="H1817" s="2"/>
      <c r="I1817" s="2"/>
      <c r="J1817" s="2"/>
      <c r="K1817" s="2"/>
      <c r="L1817" s="2"/>
      <c r="M1817" s="2"/>
      <c r="N1817" s="52"/>
      <c r="O1817" s="2"/>
      <c r="P1817" s="2"/>
      <c r="Q1817" s="2"/>
      <c r="R1817" s="2"/>
      <c r="S1817" s="2"/>
      <c r="T1817" s="2"/>
      <c r="U1817" s="2"/>
    </row>
    <row r="1818" spans="1:21">
      <c r="A1818" s="20">
        <v>35</v>
      </c>
      <c r="B1818" s="52"/>
      <c r="C1818" s="14" t="s">
        <v>2048</v>
      </c>
      <c r="D1818" s="55" t="s">
        <v>86</v>
      </c>
      <c r="E1818" s="31">
        <v>47082</v>
      </c>
      <c r="F1818" s="20">
        <v>9</v>
      </c>
      <c r="G1818" s="57">
        <f t="shared" si="96"/>
        <v>423738</v>
      </c>
      <c r="H1818" s="2"/>
      <c r="I1818" s="2"/>
      <c r="J1818" s="2"/>
      <c r="K1818" s="2"/>
      <c r="L1818" s="2"/>
      <c r="M1818" s="2"/>
      <c r="N1818" s="52"/>
      <c r="O1818" s="2"/>
      <c r="P1818" s="2"/>
      <c r="Q1818" s="2"/>
      <c r="R1818" s="2"/>
      <c r="S1818" s="2"/>
      <c r="T1818" s="2"/>
      <c r="U1818" s="2"/>
    </row>
    <row r="1819" spans="1:21">
      <c r="A1819" s="20">
        <v>36</v>
      </c>
      <c r="B1819" s="52"/>
      <c r="C1819" s="14" t="s">
        <v>2049</v>
      </c>
      <c r="D1819" s="55" t="s">
        <v>86</v>
      </c>
      <c r="E1819" s="31">
        <v>7670</v>
      </c>
      <c r="F1819" s="20">
        <v>6</v>
      </c>
      <c r="G1819" s="57">
        <f t="shared" si="96"/>
        <v>46020</v>
      </c>
      <c r="H1819" s="2"/>
      <c r="I1819" s="2"/>
      <c r="J1819" s="2"/>
      <c r="K1819" s="2"/>
      <c r="L1819" s="2"/>
      <c r="M1819" s="2"/>
      <c r="N1819" s="52"/>
      <c r="O1819" s="2"/>
      <c r="P1819" s="2"/>
      <c r="Q1819" s="2"/>
      <c r="R1819" s="2"/>
      <c r="S1819" s="2"/>
      <c r="T1819" s="2"/>
      <c r="U1819" s="2"/>
    </row>
    <row r="1820" spans="1:21">
      <c r="A1820" s="20">
        <v>37</v>
      </c>
      <c r="B1820" s="52"/>
      <c r="C1820" s="14" t="s">
        <v>2050</v>
      </c>
      <c r="D1820" s="55" t="s">
        <v>128</v>
      </c>
      <c r="E1820" s="31">
        <v>3000</v>
      </c>
      <c r="F1820" s="20">
        <v>3</v>
      </c>
      <c r="G1820" s="57">
        <f t="shared" si="96"/>
        <v>9000</v>
      </c>
      <c r="H1820" s="2"/>
      <c r="I1820" s="2"/>
      <c r="J1820" s="2"/>
      <c r="K1820" s="2"/>
      <c r="L1820" s="2"/>
      <c r="M1820" s="2"/>
      <c r="N1820" s="52"/>
      <c r="O1820" s="2"/>
      <c r="P1820" s="2"/>
      <c r="Q1820" s="2"/>
      <c r="R1820" s="2"/>
      <c r="S1820" s="2"/>
      <c r="T1820" s="2"/>
      <c r="U1820" s="2"/>
    </row>
    <row r="1821" spans="1:21">
      <c r="A1821" s="20">
        <v>38</v>
      </c>
      <c r="B1821" s="52"/>
      <c r="C1821" s="14" t="s">
        <v>2051</v>
      </c>
      <c r="D1821" s="55" t="s">
        <v>86</v>
      </c>
      <c r="E1821" s="31">
        <v>100300</v>
      </c>
      <c r="F1821" s="20">
        <v>1</v>
      </c>
      <c r="G1821" s="57">
        <f t="shared" si="96"/>
        <v>100300</v>
      </c>
      <c r="H1821" s="2"/>
      <c r="I1821" s="2"/>
      <c r="J1821" s="2"/>
      <c r="K1821" s="2"/>
      <c r="L1821" s="2"/>
      <c r="M1821" s="2"/>
      <c r="N1821" s="52"/>
      <c r="O1821" s="2"/>
      <c r="P1821" s="2"/>
      <c r="Q1821" s="2"/>
      <c r="R1821" s="2"/>
      <c r="S1821" s="2"/>
      <c r="T1821" s="2"/>
      <c r="U1821" s="2"/>
    </row>
    <row r="1822" spans="1:21">
      <c r="A1822" s="20">
        <v>39</v>
      </c>
      <c r="B1822" s="52"/>
      <c r="C1822" s="14" t="s">
        <v>2052</v>
      </c>
      <c r="D1822" s="55" t="s">
        <v>86</v>
      </c>
      <c r="E1822" s="31">
        <v>18290</v>
      </c>
      <c r="F1822" s="20">
        <v>1</v>
      </c>
      <c r="G1822" s="57">
        <f t="shared" si="96"/>
        <v>18290</v>
      </c>
      <c r="H1822" s="2"/>
      <c r="I1822" s="2"/>
      <c r="J1822" s="2"/>
      <c r="K1822" s="2"/>
      <c r="L1822" s="2"/>
      <c r="M1822" s="2"/>
      <c r="N1822" s="52"/>
      <c r="O1822" s="2"/>
      <c r="P1822" s="2"/>
      <c r="Q1822" s="2"/>
      <c r="R1822" s="2"/>
      <c r="S1822" s="2"/>
      <c r="T1822" s="2"/>
      <c r="U1822" s="2"/>
    </row>
    <row r="1823" spans="1:21">
      <c r="A1823" s="20">
        <v>40</v>
      </c>
      <c r="B1823" s="52"/>
      <c r="C1823" s="14" t="s">
        <v>2053</v>
      </c>
      <c r="D1823" s="55" t="s">
        <v>86</v>
      </c>
      <c r="E1823" s="31">
        <v>23010</v>
      </c>
      <c r="F1823" s="20">
        <v>1</v>
      </c>
      <c r="G1823" s="57">
        <f t="shared" si="96"/>
        <v>23010</v>
      </c>
      <c r="H1823" s="2"/>
      <c r="I1823" s="2"/>
      <c r="J1823" s="2"/>
      <c r="K1823" s="2"/>
      <c r="L1823" s="2"/>
      <c r="M1823" s="2"/>
      <c r="N1823" s="52"/>
      <c r="O1823" s="2"/>
      <c r="P1823" s="2"/>
      <c r="Q1823" s="2"/>
      <c r="R1823" s="2"/>
      <c r="S1823" s="2"/>
      <c r="T1823" s="2"/>
      <c r="U1823" s="2"/>
    </row>
    <row r="1824" spans="1:21">
      <c r="A1824" s="20">
        <v>41</v>
      </c>
      <c r="B1824" s="52"/>
      <c r="C1824" s="14" t="s">
        <v>2054</v>
      </c>
      <c r="D1824" s="55" t="s">
        <v>86</v>
      </c>
      <c r="E1824" s="31">
        <v>29500</v>
      </c>
      <c r="F1824" s="20">
        <v>2</v>
      </c>
      <c r="G1824" s="57">
        <f t="shared" si="96"/>
        <v>59000</v>
      </c>
      <c r="H1824" s="2"/>
      <c r="I1824" s="2"/>
      <c r="J1824" s="2"/>
      <c r="K1824" s="2"/>
      <c r="L1824" s="2"/>
      <c r="M1824" s="2"/>
      <c r="N1824" s="52"/>
      <c r="O1824" s="2"/>
      <c r="P1824" s="2"/>
      <c r="Q1824" s="2"/>
      <c r="R1824" s="2"/>
      <c r="S1824" s="2"/>
      <c r="T1824" s="2"/>
      <c r="U1824" s="2"/>
    </row>
    <row r="1825" spans="1:21">
      <c r="A1825" s="20">
        <v>42</v>
      </c>
      <c r="B1825" s="52"/>
      <c r="C1825" s="14" t="s">
        <v>2055</v>
      </c>
      <c r="D1825" s="55" t="s">
        <v>294</v>
      </c>
      <c r="E1825" s="31">
        <v>156350</v>
      </c>
      <c r="F1825" s="20">
        <v>1</v>
      </c>
      <c r="G1825" s="57">
        <f t="shared" si="96"/>
        <v>156350</v>
      </c>
      <c r="H1825" s="2"/>
      <c r="I1825" s="2"/>
      <c r="J1825" s="2"/>
      <c r="K1825" s="2"/>
      <c r="L1825" s="2"/>
      <c r="M1825" s="2"/>
      <c r="N1825" s="52"/>
      <c r="O1825" s="2"/>
      <c r="P1825" s="2"/>
      <c r="Q1825" s="2"/>
      <c r="R1825" s="2"/>
      <c r="S1825" s="2"/>
      <c r="T1825" s="2"/>
      <c r="U1825" s="2"/>
    </row>
    <row r="1826" spans="1:21">
      <c r="A1826" s="20">
        <v>43</v>
      </c>
      <c r="B1826" s="52"/>
      <c r="C1826" s="14" t="s">
        <v>2056</v>
      </c>
      <c r="D1826" s="55" t="s">
        <v>294</v>
      </c>
      <c r="E1826" s="31">
        <v>10030</v>
      </c>
      <c r="F1826" s="20">
        <v>2</v>
      </c>
      <c r="G1826" s="57">
        <f t="shared" si="96"/>
        <v>20060</v>
      </c>
      <c r="H1826" s="2"/>
      <c r="I1826" s="2"/>
      <c r="J1826" s="2"/>
      <c r="K1826" s="2"/>
      <c r="L1826" s="2"/>
      <c r="M1826" s="2"/>
      <c r="N1826" s="52"/>
      <c r="O1826" s="2"/>
      <c r="P1826" s="2"/>
      <c r="Q1826" s="2"/>
      <c r="R1826" s="2"/>
      <c r="S1826" s="2"/>
      <c r="T1826" s="2"/>
      <c r="U1826" s="2"/>
    </row>
    <row r="1827" spans="1:21">
      <c r="A1827" s="20">
        <v>44</v>
      </c>
      <c r="B1827" s="52"/>
      <c r="C1827" s="14" t="s">
        <v>2057</v>
      </c>
      <c r="D1827" s="55" t="s">
        <v>128</v>
      </c>
      <c r="E1827" s="31">
        <v>12390</v>
      </c>
      <c r="F1827" s="20">
        <v>1</v>
      </c>
      <c r="G1827" s="57">
        <f t="shared" si="96"/>
        <v>12390</v>
      </c>
      <c r="H1827" s="2"/>
      <c r="I1827" s="2"/>
      <c r="J1827" s="2"/>
      <c r="K1827" s="2"/>
      <c r="L1827" s="2"/>
      <c r="M1827" s="2"/>
      <c r="N1827" s="52"/>
      <c r="O1827" s="2"/>
      <c r="P1827" s="2"/>
      <c r="Q1827" s="2"/>
      <c r="R1827" s="2"/>
      <c r="S1827" s="2"/>
      <c r="T1827" s="2"/>
      <c r="U1827" s="2"/>
    </row>
    <row r="1828" spans="1:21">
      <c r="A1828" s="20">
        <v>45</v>
      </c>
      <c r="B1828" s="52"/>
      <c r="C1828" s="14" t="s">
        <v>2058</v>
      </c>
      <c r="D1828" s="55" t="s">
        <v>128</v>
      </c>
      <c r="E1828" s="31">
        <v>20650</v>
      </c>
      <c r="F1828" s="20">
        <v>2</v>
      </c>
      <c r="G1828" s="57">
        <f t="shared" si="96"/>
        <v>41300</v>
      </c>
      <c r="H1828" s="2"/>
      <c r="I1828" s="2"/>
      <c r="J1828" s="2"/>
      <c r="K1828" s="2"/>
      <c r="L1828" s="2"/>
      <c r="M1828" s="2"/>
      <c r="N1828" s="52"/>
      <c r="O1828" s="2"/>
      <c r="P1828" s="2"/>
      <c r="Q1828" s="2"/>
      <c r="R1828" s="2"/>
      <c r="S1828" s="2"/>
      <c r="T1828" s="2"/>
      <c r="U1828" s="2"/>
    </row>
    <row r="1829" spans="1:21">
      <c r="A1829" s="20">
        <v>46</v>
      </c>
      <c r="B1829" s="52"/>
      <c r="C1829" s="14" t="s">
        <v>2059</v>
      </c>
      <c r="D1829" s="55" t="s">
        <v>128</v>
      </c>
      <c r="E1829" s="31">
        <v>20650</v>
      </c>
      <c r="F1829" s="20">
        <v>2</v>
      </c>
      <c r="G1829" s="57">
        <f t="shared" si="96"/>
        <v>41300</v>
      </c>
      <c r="H1829" s="2"/>
      <c r="I1829" s="2"/>
      <c r="J1829" s="2"/>
      <c r="K1829" s="2"/>
      <c r="L1829" s="2"/>
      <c r="M1829" s="2"/>
      <c r="N1829" s="52"/>
      <c r="O1829" s="2"/>
      <c r="P1829" s="2"/>
      <c r="Q1829" s="2"/>
      <c r="R1829" s="2"/>
      <c r="S1829" s="2"/>
      <c r="T1829" s="2"/>
      <c r="U1829" s="2"/>
    </row>
    <row r="1830" spans="1:21">
      <c r="A1830" s="20">
        <v>47</v>
      </c>
      <c r="B1830" s="52"/>
      <c r="C1830" s="14" t="s">
        <v>2060</v>
      </c>
      <c r="D1830" s="55" t="s">
        <v>128</v>
      </c>
      <c r="E1830" s="31">
        <v>7670</v>
      </c>
      <c r="F1830" s="20">
        <v>2</v>
      </c>
      <c r="G1830" s="57">
        <f t="shared" si="96"/>
        <v>15340</v>
      </c>
      <c r="H1830" s="2"/>
      <c r="I1830" s="2"/>
      <c r="J1830" s="2"/>
      <c r="K1830" s="2"/>
      <c r="L1830" s="2"/>
      <c r="M1830" s="2"/>
      <c r="N1830" s="52"/>
      <c r="O1830" s="2"/>
      <c r="P1830" s="2"/>
      <c r="Q1830" s="2"/>
      <c r="R1830" s="2"/>
      <c r="S1830" s="2"/>
      <c r="T1830" s="2"/>
      <c r="U1830" s="2"/>
    </row>
    <row r="1831" spans="1:21">
      <c r="A1831" s="20">
        <v>48</v>
      </c>
      <c r="B1831" s="52"/>
      <c r="C1831" s="14" t="s">
        <v>2061</v>
      </c>
      <c r="D1831" s="55" t="s">
        <v>128</v>
      </c>
      <c r="E1831" s="31">
        <v>590</v>
      </c>
      <c r="F1831" s="20">
        <v>5</v>
      </c>
      <c r="G1831" s="57">
        <f t="shared" si="96"/>
        <v>2950</v>
      </c>
      <c r="H1831" s="2"/>
      <c r="I1831" s="2"/>
      <c r="J1831" s="2"/>
      <c r="K1831" s="2"/>
      <c r="L1831" s="2"/>
      <c r="M1831" s="2"/>
      <c r="N1831" s="52"/>
      <c r="O1831" s="2"/>
      <c r="P1831" s="2"/>
      <c r="Q1831" s="2"/>
      <c r="R1831" s="2"/>
      <c r="S1831" s="2"/>
      <c r="T1831" s="2"/>
      <c r="U1831" s="2"/>
    </row>
    <row r="1832" spans="1:21">
      <c r="A1832" s="20">
        <v>49</v>
      </c>
      <c r="B1832" s="52"/>
      <c r="C1832" s="14" t="s">
        <v>2062</v>
      </c>
      <c r="D1832" s="55" t="s">
        <v>128</v>
      </c>
      <c r="E1832" s="31">
        <v>590</v>
      </c>
      <c r="F1832" s="20">
        <v>4</v>
      </c>
      <c r="G1832" s="57">
        <f t="shared" si="96"/>
        <v>2360</v>
      </c>
      <c r="H1832" s="2"/>
      <c r="I1832" s="2"/>
      <c r="J1832" s="2"/>
      <c r="K1832" s="2"/>
      <c r="L1832" s="2"/>
      <c r="M1832" s="2"/>
      <c r="N1832" s="52"/>
      <c r="O1832" s="2"/>
      <c r="P1832" s="2"/>
      <c r="Q1832" s="2"/>
      <c r="R1832" s="2"/>
      <c r="S1832" s="2"/>
      <c r="T1832" s="2"/>
      <c r="U1832" s="2"/>
    </row>
    <row r="1833" spans="1:21">
      <c r="A1833" s="20">
        <v>50</v>
      </c>
      <c r="B1833" s="52"/>
      <c r="C1833" s="14" t="s">
        <v>2063</v>
      </c>
      <c r="D1833" s="55" t="s">
        <v>128</v>
      </c>
      <c r="E1833" s="31">
        <v>767</v>
      </c>
      <c r="F1833" s="20">
        <v>1</v>
      </c>
      <c r="G1833" s="57">
        <f t="shared" si="96"/>
        <v>767</v>
      </c>
      <c r="H1833" s="2"/>
      <c r="I1833" s="2"/>
      <c r="J1833" s="2"/>
      <c r="K1833" s="2"/>
      <c r="L1833" s="2"/>
      <c r="M1833" s="2"/>
      <c r="N1833" s="52"/>
      <c r="O1833" s="2"/>
      <c r="P1833" s="2"/>
      <c r="Q1833" s="2"/>
      <c r="R1833" s="2"/>
      <c r="S1833" s="2"/>
      <c r="T1833" s="2"/>
      <c r="U1833" s="2"/>
    </row>
    <row r="1834" spans="1:21">
      <c r="A1834" s="20">
        <v>51</v>
      </c>
      <c r="B1834" s="52"/>
      <c r="C1834" s="14" t="s">
        <v>2064</v>
      </c>
      <c r="D1834" s="55" t="s">
        <v>124</v>
      </c>
      <c r="E1834" s="31">
        <v>133</v>
      </c>
      <c r="F1834" s="20">
        <v>1462</v>
      </c>
      <c r="G1834" s="57">
        <f t="shared" si="96"/>
        <v>194446</v>
      </c>
      <c r="H1834" s="2"/>
      <c r="I1834" s="2"/>
      <c r="J1834" s="2"/>
      <c r="K1834" s="2"/>
      <c r="L1834" s="2"/>
      <c r="M1834" s="2"/>
      <c r="N1834" s="52"/>
      <c r="O1834" s="2"/>
      <c r="P1834" s="2"/>
      <c r="Q1834" s="2"/>
      <c r="R1834" s="2"/>
      <c r="S1834" s="2"/>
      <c r="T1834" s="2"/>
      <c r="U1834" s="2"/>
    </row>
    <row r="1835" spans="1:21">
      <c r="A1835" s="20">
        <v>52</v>
      </c>
      <c r="B1835" s="52"/>
      <c r="C1835" s="14" t="s">
        <v>2065</v>
      </c>
      <c r="D1835" s="55" t="s">
        <v>294</v>
      </c>
      <c r="E1835" s="31">
        <v>6490</v>
      </c>
      <c r="F1835" s="20">
        <v>1</v>
      </c>
      <c r="G1835" s="57">
        <f t="shared" si="96"/>
        <v>6490</v>
      </c>
      <c r="H1835" s="2"/>
      <c r="I1835" s="2"/>
      <c r="J1835" s="2"/>
      <c r="K1835" s="2"/>
      <c r="L1835" s="2"/>
      <c r="M1835" s="2"/>
      <c r="N1835" s="52"/>
      <c r="O1835" s="2"/>
      <c r="P1835" s="2"/>
      <c r="Q1835" s="2"/>
      <c r="R1835" s="2"/>
      <c r="S1835" s="2"/>
      <c r="T1835" s="2"/>
      <c r="U1835" s="2"/>
    </row>
    <row r="1836" spans="1:21">
      <c r="A1836" s="20">
        <v>53</v>
      </c>
      <c r="B1836" s="52"/>
      <c r="C1836" s="14" t="s">
        <v>2066</v>
      </c>
      <c r="D1836" s="55" t="s">
        <v>128</v>
      </c>
      <c r="E1836" s="31">
        <v>35400</v>
      </c>
      <c r="F1836" s="20">
        <v>2</v>
      </c>
      <c r="G1836" s="57">
        <f t="shared" si="96"/>
        <v>70800</v>
      </c>
      <c r="H1836" s="2"/>
      <c r="I1836" s="2"/>
      <c r="J1836" s="2"/>
      <c r="K1836" s="2"/>
      <c r="L1836" s="2"/>
      <c r="M1836" s="2"/>
      <c r="N1836" s="52"/>
      <c r="O1836" s="2"/>
      <c r="P1836" s="2"/>
      <c r="Q1836" s="2"/>
      <c r="R1836" s="2"/>
      <c r="S1836" s="2"/>
      <c r="T1836" s="2"/>
      <c r="U1836" s="2"/>
    </row>
    <row r="1837" spans="1:21" ht="25.5">
      <c r="A1837" s="20">
        <v>54</v>
      </c>
      <c r="B1837" s="52"/>
      <c r="C1837" s="14" t="s">
        <v>2067</v>
      </c>
      <c r="D1837" s="55" t="s">
        <v>86</v>
      </c>
      <c r="E1837" s="31">
        <v>14160</v>
      </c>
      <c r="F1837" s="20">
        <v>11</v>
      </c>
      <c r="G1837" s="57">
        <f t="shared" si="96"/>
        <v>155760</v>
      </c>
      <c r="H1837" s="2"/>
      <c r="I1837" s="2"/>
      <c r="J1837" s="2"/>
      <c r="K1837" s="2"/>
      <c r="L1837" s="2"/>
      <c r="M1837" s="2"/>
      <c r="N1837" s="52"/>
      <c r="O1837" s="2"/>
      <c r="P1837" s="2"/>
      <c r="Q1837" s="2"/>
      <c r="R1837" s="2"/>
      <c r="S1837" s="2"/>
      <c r="T1837" s="2"/>
      <c r="U1837" s="2"/>
    </row>
    <row r="1838" spans="1:21">
      <c r="A1838" s="20">
        <v>55</v>
      </c>
      <c r="B1838" s="52"/>
      <c r="C1838" s="14" t="s">
        <v>2068</v>
      </c>
      <c r="D1838" s="55" t="s">
        <v>86</v>
      </c>
      <c r="E1838" s="53">
        <v>487.34</v>
      </c>
      <c r="F1838" s="20">
        <v>3</v>
      </c>
      <c r="G1838" s="57">
        <f t="shared" si="96"/>
        <v>1462.02</v>
      </c>
      <c r="H1838" s="2"/>
      <c r="I1838" s="2"/>
      <c r="J1838" s="2"/>
      <c r="K1838" s="2"/>
      <c r="L1838" s="2"/>
      <c r="M1838" s="2"/>
      <c r="N1838" s="52"/>
      <c r="O1838" s="2"/>
      <c r="P1838" s="2"/>
      <c r="Q1838" s="2"/>
      <c r="R1838" s="2"/>
      <c r="S1838" s="2"/>
      <c r="T1838" s="2"/>
      <c r="U1838" s="2"/>
    </row>
    <row r="1839" spans="1:21">
      <c r="A1839" s="20">
        <v>56</v>
      </c>
      <c r="B1839" s="52"/>
      <c r="C1839" s="14" t="s">
        <v>2069</v>
      </c>
      <c r="D1839" s="55" t="s">
        <v>78</v>
      </c>
      <c r="E1839" s="53">
        <v>2289.9</v>
      </c>
      <c r="F1839" s="20">
        <v>59</v>
      </c>
      <c r="G1839" s="57">
        <f t="shared" si="96"/>
        <v>135104.1</v>
      </c>
      <c r="H1839" s="2"/>
      <c r="I1839" s="2"/>
      <c r="J1839" s="2"/>
      <c r="K1839" s="2"/>
      <c r="L1839" s="2"/>
      <c r="M1839" s="2"/>
      <c r="N1839" s="52"/>
      <c r="O1839" s="2"/>
      <c r="P1839" s="2"/>
      <c r="Q1839" s="2"/>
      <c r="R1839" s="2"/>
      <c r="S1839" s="2"/>
      <c r="T1839" s="2"/>
      <c r="U1839" s="2"/>
    </row>
    <row r="1840" spans="1:21" ht="25.5">
      <c r="A1840" s="20">
        <v>57</v>
      </c>
      <c r="B1840" s="52"/>
      <c r="C1840" s="14" t="s">
        <v>2070</v>
      </c>
      <c r="D1840" s="55" t="s">
        <v>128</v>
      </c>
      <c r="E1840" s="53">
        <v>17464</v>
      </c>
      <c r="F1840" s="20">
        <v>1</v>
      </c>
      <c r="G1840" s="57">
        <f t="shared" si="96"/>
        <v>17464</v>
      </c>
      <c r="H1840" s="2"/>
      <c r="I1840" s="2"/>
      <c r="J1840" s="2"/>
      <c r="K1840" s="2"/>
      <c r="L1840" s="2"/>
      <c r="M1840" s="2"/>
      <c r="N1840" s="52"/>
      <c r="O1840" s="2"/>
      <c r="P1840" s="2"/>
      <c r="Q1840" s="2"/>
      <c r="R1840" s="2"/>
      <c r="S1840" s="2"/>
      <c r="T1840" s="2"/>
      <c r="U1840" s="2"/>
    </row>
    <row r="1841" spans="1:21">
      <c r="A1841" s="20">
        <v>58</v>
      </c>
      <c r="B1841" s="52"/>
      <c r="C1841" s="14" t="s">
        <v>2071</v>
      </c>
      <c r="D1841" s="55" t="s">
        <v>128</v>
      </c>
      <c r="E1841" s="53">
        <v>293</v>
      </c>
      <c r="F1841" s="20">
        <v>2</v>
      </c>
      <c r="G1841" s="57">
        <f t="shared" si="96"/>
        <v>586</v>
      </c>
      <c r="H1841" s="2"/>
      <c r="I1841" s="2"/>
      <c r="J1841" s="2"/>
      <c r="K1841" s="2"/>
      <c r="L1841" s="2"/>
      <c r="M1841" s="2"/>
      <c r="N1841" s="52"/>
      <c r="O1841" s="2"/>
      <c r="P1841" s="2"/>
      <c r="Q1841" s="2"/>
      <c r="R1841" s="2"/>
      <c r="S1841" s="2"/>
      <c r="T1841" s="2"/>
      <c r="U1841" s="2"/>
    </row>
    <row r="1842" spans="1:21">
      <c r="A1842" s="20">
        <v>59</v>
      </c>
      <c r="B1842" s="52" t="s">
        <v>2072</v>
      </c>
      <c r="C1842" s="14" t="s">
        <v>2073</v>
      </c>
      <c r="D1842" s="55" t="s">
        <v>1596</v>
      </c>
      <c r="E1842" s="53">
        <v>53.12</v>
      </c>
      <c r="F1842" s="20">
        <v>100</v>
      </c>
      <c r="G1842" s="57">
        <f t="shared" si="96"/>
        <v>5312</v>
      </c>
      <c r="H1842" s="2"/>
      <c r="I1842" s="2"/>
      <c r="J1842" s="2"/>
      <c r="K1842" s="2"/>
      <c r="L1842" s="2"/>
      <c r="M1842" s="2"/>
      <c r="N1842" s="52"/>
      <c r="O1842" s="2"/>
      <c r="P1842" s="2"/>
      <c r="Q1842" s="2"/>
      <c r="R1842" s="2"/>
      <c r="S1842" s="2"/>
      <c r="T1842" s="2"/>
      <c r="U1842" s="2"/>
    </row>
    <row r="1843" spans="1:21">
      <c r="A1843" s="20">
        <v>60</v>
      </c>
      <c r="B1843" s="52"/>
      <c r="C1843" s="14" t="s">
        <v>2074</v>
      </c>
      <c r="D1843" s="55" t="s">
        <v>28</v>
      </c>
      <c r="E1843" s="53">
        <v>200</v>
      </c>
      <c r="F1843" s="20">
        <v>40</v>
      </c>
      <c r="G1843" s="57">
        <f t="shared" si="96"/>
        <v>8000</v>
      </c>
      <c r="H1843" s="2"/>
      <c r="I1843" s="2"/>
      <c r="J1843" s="2"/>
      <c r="K1843" s="2"/>
      <c r="L1843" s="2"/>
      <c r="M1843" s="2"/>
      <c r="N1843" s="52"/>
      <c r="O1843" s="2"/>
      <c r="P1843" s="2"/>
      <c r="Q1843" s="2"/>
      <c r="R1843" s="2"/>
      <c r="S1843" s="2"/>
      <c r="T1843" s="2"/>
      <c r="U1843" s="2"/>
    </row>
    <row r="1844" spans="1:21">
      <c r="A1844" s="20">
        <v>61</v>
      </c>
      <c r="B1844" s="52"/>
      <c r="C1844" s="14" t="s">
        <v>2075</v>
      </c>
      <c r="D1844" s="55" t="s">
        <v>86</v>
      </c>
      <c r="E1844" s="31">
        <v>4540</v>
      </c>
      <c r="F1844" s="20">
        <v>1</v>
      </c>
      <c r="G1844" s="57">
        <f t="shared" si="96"/>
        <v>4540</v>
      </c>
      <c r="H1844" s="2"/>
      <c r="I1844" s="2"/>
      <c r="J1844" s="2"/>
      <c r="K1844" s="2"/>
      <c r="L1844" s="2"/>
      <c r="M1844" s="2"/>
      <c r="N1844" s="52"/>
      <c r="O1844" s="2"/>
      <c r="P1844" s="2"/>
      <c r="Q1844" s="2"/>
      <c r="R1844" s="2"/>
      <c r="S1844" s="2"/>
      <c r="T1844" s="2"/>
      <c r="U1844" s="2"/>
    </row>
    <row r="1845" spans="1:21" ht="25.5">
      <c r="A1845" s="20">
        <v>62</v>
      </c>
      <c r="B1845" s="52"/>
      <c r="C1845" s="14" t="s">
        <v>2076</v>
      </c>
      <c r="D1845" s="55" t="s">
        <v>86</v>
      </c>
      <c r="E1845" s="31">
        <v>9080</v>
      </c>
      <c r="F1845" s="20">
        <v>1</v>
      </c>
      <c r="G1845" s="57">
        <f t="shared" si="96"/>
        <v>9080</v>
      </c>
      <c r="H1845" s="2"/>
      <c r="I1845" s="2"/>
      <c r="J1845" s="2"/>
      <c r="K1845" s="2"/>
      <c r="L1845" s="2"/>
      <c r="M1845" s="2"/>
      <c r="N1845" s="52"/>
      <c r="O1845" s="2"/>
      <c r="P1845" s="2"/>
      <c r="Q1845" s="2"/>
      <c r="R1845" s="2"/>
      <c r="S1845" s="2"/>
      <c r="T1845" s="2"/>
      <c r="U1845" s="2"/>
    </row>
    <row r="1846" spans="1:21">
      <c r="A1846" s="20">
        <v>63</v>
      </c>
      <c r="B1846" s="52" t="s">
        <v>2077</v>
      </c>
      <c r="C1846" s="14" t="s">
        <v>2078</v>
      </c>
      <c r="D1846" s="55" t="s">
        <v>86</v>
      </c>
      <c r="E1846" s="31">
        <v>454</v>
      </c>
      <c r="F1846" s="20">
        <v>2</v>
      </c>
      <c r="G1846" s="57">
        <f t="shared" si="96"/>
        <v>908</v>
      </c>
      <c r="H1846" s="2"/>
      <c r="I1846" s="2"/>
      <c r="J1846" s="2"/>
      <c r="K1846" s="2"/>
      <c r="L1846" s="2"/>
      <c r="M1846" s="2"/>
      <c r="N1846" s="52"/>
      <c r="O1846" s="2"/>
      <c r="P1846" s="2"/>
      <c r="Q1846" s="2"/>
      <c r="R1846" s="2"/>
      <c r="S1846" s="2"/>
      <c r="T1846" s="2"/>
      <c r="U1846" s="2"/>
    </row>
    <row r="1847" spans="1:21">
      <c r="A1847" s="20">
        <v>64</v>
      </c>
      <c r="B1847" s="52"/>
      <c r="C1847" s="14" t="s">
        <v>2079</v>
      </c>
      <c r="D1847" s="55" t="s">
        <v>86</v>
      </c>
      <c r="E1847" s="31">
        <v>5000</v>
      </c>
      <c r="F1847" s="20">
        <v>1</v>
      </c>
      <c r="G1847" s="57">
        <f t="shared" si="96"/>
        <v>5000</v>
      </c>
      <c r="H1847" s="2"/>
      <c r="I1847" s="2"/>
      <c r="J1847" s="2"/>
      <c r="K1847" s="2"/>
      <c r="L1847" s="2"/>
      <c r="M1847" s="2"/>
      <c r="N1847" s="52"/>
      <c r="O1847" s="2"/>
      <c r="P1847" s="2"/>
      <c r="Q1847" s="2"/>
      <c r="R1847" s="2"/>
      <c r="S1847" s="2"/>
      <c r="T1847" s="2"/>
      <c r="U1847" s="2"/>
    </row>
    <row r="1848" spans="1:21">
      <c r="A1848" s="20">
        <v>65</v>
      </c>
      <c r="B1848" s="52" t="s">
        <v>836</v>
      </c>
      <c r="C1848" s="14" t="s">
        <v>2080</v>
      </c>
      <c r="D1848" s="55" t="s">
        <v>86</v>
      </c>
      <c r="E1848" s="31">
        <v>330</v>
      </c>
      <c r="F1848" s="20">
        <v>12</v>
      </c>
      <c r="G1848" s="57">
        <f t="shared" si="96"/>
        <v>3960</v>
      </c>
      <c r="H1848" s="2"/>
      <c r="I1848" s="2"/>
      <c r="J1848" s="2"/>
      <c r="K1848" s="2"/>
      <c r="L1848" s="2"/>
      <c r="M1848" s="2"/>
      <c r="N1848" s="52"/>
      <c r="O1848" s="2"/>
      <c r="P1848" s="2"/>
      <c r="Q1848" s="2"/>
      <c r="R1848" s="2"/>
      <c r="S1848" s="2"/>
      <c r="T1848" s="2"/>
      <c r="U1848" s="2"/>
    </row>
    <row r="1849" spans="1:21">
      <c r="A1849" s="20">
        <v>66</v>
      </c>
      <c r="B1849" s="52"/>
      <c r="C1849" s="14" t="s">
        <v>2081</v>
      </c>
      <c r="D1849" s="55" t="s">
        <v>86</v>
      </c>
      <c r="E1849" s="31">
        <v>2246.75</v>
      </c>
      <c r="F1849" s="20">
        <v>3</v>
      </c>
      <c r="G1849" s="57">
        <f t="shared" si="96"/>
        <v>6740.25</v>
      </c>
      <c r="H1849" s="2"/>
      <c r="I1849" s="2"/>
      <c r="J1849" s="2"/>
      <c r="K1849" s="2"/>
      <c r="L1849" s="2"/>
      <c r="M1849" s="2"/>
      <c r="N1849" s="52"/>
      <c r="O1849" s="2"/>
      <c r="P1849" s="2"/>
      <c r="Q1849" s="2"/>
      <c r="R1849" s="2"/>
      <c r="S1849" s="2"/>
      <c r="T1849" s="2"/>
      <c r="U1849" s="2"/>
    </row>
    <row r="1850" spans="1:21">
      <c r="A1850" s="20">
        <v>67</v>
      </c>
      <c r="B1850" s="52"/>
      <c r="C1850" s="14" t="s">
        <v>2082</v>
      </c>
      <c r="D1850" s="55" t="s">
        <v>86</v>
      </c>
      <c r="E1850" s="31">
        <v>100</v>
      </c>
      <c r="F1850" s="20">
        <v>785</v>
      </c>
      <c r="G1850" s="57">
        <f t="shared" si="96"/>
        <v>78500</v>
      </c>
      <c r="H1850" s="2"/>
      <c r="I1850" s="2"/>
      <c r="J1850" s="2"/>
      <c r="K1850" s="2"/>
      <c r="L1850" s="2"/>
      <c r="M1850" s="2"/>
      <c r="N1850" s="52"/>
      <c r="O1850" s="2"/>
      <c r="P1850" s="2"/>
      <c r="Q1850" s="2"/>
      <c r="R1850" s="2"/>
      <c r="S1850" s="2"/>
      <c r="T1850" s="2"/>
      <c r="U1850" s="2"/>
    </row>
    <row r="1851" spans="1:21">
      <c r="A1851" s="20">
        <v>68</v>
      </c>
      <c r="B1851" s="52" t="s">
        <v>2083</v>
      </c>
      <c r="C1851" s="14" t="s">
        <v>2084</v>
      </c>
      <c r="D1851" s="55" t="s">
        <v>86</v>
      </c>
      <c r="E1851" s="31">
        <v>70</v>
      </c>
      <c r="F1851" s="20">
        <v>2</v>
      </c>
      <c r="G1851" s="57">
        <f t="shared" si="96"/>
        <v>140</v>
      </c>
      <c r="H1851" s="2"/>
      <c r="I1851" s="2"/>
      <c r="J1851" s="2"/>
      <c r="K1851" s="2"/>
      <c r="L1851" s="2"/>
      <c r="M1851" s="2"/>
      <c r="N1851" s="52"/>
      <c r="O1851" s="2"/>
      <c r="P1851" s="2"/>
      <c r="Q1851" s="2"/>
      <c r="R1851" s="2"/>
      <c r="S1851" s="2"/>
      <c r="T1851" s="2"/>
      <c r="U1851" s="2"/>
    </row>
    <row r="1852" spans="1:21">
      <c r="A1852" s="20">
        <v>69</v>
      </c>
      <c r="B1852" s="52" t="s">
        <v>2085</v>
      </c>
      <c r="C1852" s="14" t="s">
        <v>2086</v>
      </c>
      <c r="D1852" s="55" t="s">
        <v>86</v>
      </c>
      <c r="E1852" s="31">
        <v>80</v>
      </c>
      <c r="F1852" s="20">
        <v>10</v>
      </c>
      <c r="G1852" s="57">
        <f t="shared" si="96"/>
        <v>800</v>
      </c>
      <c r="H1852" s="2"/>
      <c r="I1852" s="2"/>
      <c r="J1852" s="2"/>
      <c r="K1852" s="2"/>
      <c r="L1852" s="2"/>
      <c r="M1852" s="2"/>
      <c r="N1852" s="52"/>
      <c r="O1852" s="2"/>
      <c r="P1852" s="2"/>
      <c r="Q1852" s="2"/>
      <c r="R1852" s="2"/>
      <c r="S1852" s="2"/>
      <c r="T1852" s="2"/>
      <c r="U1852" s="2"/>
    </row>
    <row r="1853" spans="1:21">
      <c r="A1853" s="20">
        <v>70</v>
      </c>
      <c r="B1853" s="52" t="s">
        <v>2087</v>
      </c>
      <c r="C1853" s="14" t="s">
        <v>2088</v>
      </c>
      <c r="D1853" s="55" t="s">
        <v>86</v>
      </c>
      <c r="E1853" s="31">
        <v>90</v>
      </c>
      <c r="F1853" s="20">
        <v>5</v>
      </c>
      <c r="G1853" s="57">
        <f t="shared" si="96"/>
        <v>450</v>
      </c>
      <c r="H1853" s="2"/>
      <c r="I1853" s="2"/>
      <c r="J1853" s="2"/>
      <c r="K1853" s="2"/>
      <c r="L1853" s="2"/>
      <c r="M1853" s="2"/>
      <c r="N1853" s="52"/>
      <c r="O1853" s="2"/>
      <c r="P1853" s="2"/>
      <c r="Q1853" s="2"/>
      <c r="R1853" s="2"/>
      <c r="S1853" s="2"/>
      <c r="T1853" s="2"/>
      <c r="U1853" s="2"/>
    </row>
    <row r="1854" spans="1:21">
      <c r="A1854" s="20">
        <v>71</v>
      </c>
      <c r="B1854" s="52" t="s">
        <v>2089</v>
      </c>
      <c r="C1854" s="14" t="s">
        <v>2090</v>
      </c>
      <c r="D1854" s="55" t="s">
        <v>86</v>
      </c>
      <c r="E1854" s="31">
        <v>55.46</v>
      </c>
      <c r="F1854" s="20">
        <v>9</v>
      </c>
      <c r="G1854" s="57">
        <f t="shared" si="96"/>
        <v>499.14</v>
      </c>
      <c r="H1854" s="2"/>
      <c r="I1854" s="2"/>
      <c r="J1854" s="2"/>
      <c r="K1854" s="2"/>
      <c r="L1854" s="2"/>
      <c r="M1854" s="2"/>
      <c r="N1854" s="52"/>
      <c r="O1854" s="2"/>
      <c r="P1854" s="2"/>
      <c r="Q1854" s="2"/>
      <c r="R1854" s="2"/>
      <c r="S1854" s="2"/>
      <c r="T1854" s="2"/>
      <c r="U1854" s="2"/>
    </row>
    <row r="1855" spans="1:21">
      <c r="A1855" s="20">
        <v>72</v>
      </c>
      <c r="B1855" s="52" t="s">
        <v>2091</v>
      </c>
      <c r="C1855" s="14" t="s">
        <v>2092</v>
      </c>
      <c r="D1855" s="55" t="s">
        <v>86</v>
      </c>
      <c r="E1855" s="31">
        <v>290.27999999999997</v>
      </c>
      <c r="F1855" s="20">
        <v>10</v>
      </c>
      <c r="G1855" s="57">
        <f t="shared" si="96"/>
        <v>2902.7999999999997</v>
      </c>
      <c r="H1855" s="2"/>
      <c r="I1855" s="2"/>
      <c r="J1855" s="2"/>
      <c r="K1855" s="2"/>
      <c r="L1855" s="2"/>
      <c r="M1855" s="2"/>
      <c r="N1855" s="52"/>
      <c r="O1855" s="2"/>
      <c r="P1855" s="2"/>
      <c r="Q1855" s="2"/>
      <c r="R1855" s="2"/>
      <c r="S1855" s="2"/>
      <c r="T1855" s="2"/>
      <c r="U1855" s="2"/>
    </row>
    <row r="1856" spans="1:21">
      <c r="A1856" s="20">
        <v>73</v>
      </c>
      <c r="B1856" s="52" t="s">
        <v>2093</v>
      </c>
      <c r="C1856" s="14" t="s">
        <v>2094</v>
      </c>
      <c r="D1856" s="55" t="s">
        <v>86</v>
      </c>
      <c r="E1856" s="31">
        <v>56.64</v>
      </c>
      <c r="F1856" s="20">
        <v>9</v>
      </c>
      <c r="G1856" s="57">
        <f t="shared" si="96"/>
        <v>509.76</v>
      </c>
      <c r="H1856" s="2"/>
      <c r="I1856" s="2"/>
      <c r="J1856" s="2"/>
      <c r="K1856" s="2"/>
      <c r="L1856" s="2"/>
      <c r="M1856" s="2"/>
      <c r="N1856" s="52"/>
      <c r="O1856" s="2"/>
      <c r="P1856" s="2"/>
      <c r="Q1856" s="2"/>
      <c r="R1856" s="2"/>
      <c r="S1856" s="2"/>
      <c r="T1856" s="2"/>
      <c r="U1856" s="2"/>
    </row>
    <row r="1857" spans="1:21">
      <c r="A1857" s="20">
        <v>74</v>
      </c>
      <c r="B1857" s="52" t="s">
        <v>2095</v>
      </c>
      <c r="C1857" s="14" t="s">
        <v>2096</v>
      </c>
      <c r="D1857" s="55" t="s">
        <v>86</v>
      </c>
      <c r="E1857" s="31">
        <v>454</v>
      </c>
      <c r="F1857" s="20">
        <v>1</v>
      </c>
      <c r="G1857" s="57">
        <f t="shared" si="96"/>
        <v>454</v>
      </c>
      <c r="H1857" s="2"/>
      <c r="I1857" s="2"/>
      <c r="J1857" s="2"/>
      <c r="K1857" s="2"/>
      <c r="L1857" s="2"/>
      <c r="M1857" s="2"/>
      <c r="N1857" s="52"/>
      <c r="O1857" s="2"/>
      <c r="P1857" s="2"/>
      <c r="Q1857" s="2"/>
      <c r="R1857" s="2"/>
      <c r="S1857" s="2"/>
      <c r="T1857" s="2"/>
      <c r="U1857" s="2"/>
    </row>
    <row r="1858" spans="1:21">
      <c r="A1858" s="20">
        <v>75</v>
      </c>
      <c r="B1858" s="52" t="s">
        <v>2097</v>
      </c>
      <c r="C1858" s="14" t="s">
        <v>2098</v>
      </c>
      <c r="D1858" s="55" t="s">
        <v>86</v>
      </c>
      <c r="E1858" s="31">
        <v>454</v>
      </c>
      <c r="F1858" s="20">
        <v>3</v>
      </c>
      <c r="G1858" s="57">
        <f t="shared" si="96"/>
        <v>1362</v>
      </c>
      <c r="H1858" s="2"/>
      <c r="I1858" s="2"/>
      <c r="J1858" s="2"/>
      <c r="K1858" s="2"/>
      <c r="L1858" s="2"/>
      <c r="M1858" s="2"/>
      <c r="N1858" s="52"/>
      <c r="O1858" s="2"/>
      <c r="P1858" s="2"/>
      <c r="Q1858" s="2"/>
      <c r="R1858" s="2"/>
      <c r="S1858" s="2"/>
      <c r="T1858" s="2"/>
      <c r="U1858" s="2"/>
    </row>
    <row r="1859" spans="1:21" ht="25.5">
      <c r="A1859" s="20">
        <v>76</v>
      </c>
      <c r="B1859" s="52"/>
      <c r="C1859" s="14" t="s">
        <v>2099</v>
      </c>
      <c r="D1859" s="55" t="s">
        <v>86</v>
      </c>
      <c r="E1859" s="31">
        <v>1411</v>
      </c>
      <c r="F1859" s="20">
        <v>2</v>
      </c>
      <c r="G1859" s="57">
        <f t="shared" ref="G1859:G1881" si="97">F1859*E1859</f>
        <v>2822</v>
      </c>
      <c r="H1859" s="2"/>
      <c r="I1859" s="2"/>
      <c r="J1859" s="2"/>
      <c r="K1859" s="2"/>
      <c r="L1859" s="2"/>
      <c r="M1859" s="2"/>
      <c r="N1859" s="52"/>
      <c r="O1859" s="2"/>
      <c r="P1859" s="2"/>
      <c r="Q1859" s="2"/>
      <c r="R1859" s="2"/>
      <c r="S1859" s="2"/>
      <c r="T1859" s="2"/>
      <c r="U1859" s="2"/>
    </row>
    <row r="1860" spans="1:21">
      <c r="A1860" s="20">
        <v>77</v>
      </c>
      <c r="B1860" s="52" t="s">
        <v>2100</v>
      </c>
      <c r="C1860" s="14" t="s">
        <v>2101</v>
      </c>
      <c r="D1860" s="55" t="s">
        <v>86</v>
      </c>
      <c r="E1860" s="31">
        <v>454</v>
      </c>
      <c r="F1860" s="20">
        <v>2</v>
      </c>
      <c r="G1860" s="57">
        <f t="shared" si="97"/>
        <v>908</v>
      </c>
      <c r="H1860" s="2"/>
      <c r="I1860" s="2"/>
      <c r="J1860" s="2"/>
      <c r="K1860" s="2"/>
      <c r="L1860" s="2"/>
      <c r="M1860" s="2"/>
      <c r="N1860" s="52"/>
      <c r="O1860" s="2"/>
      <c r="P1860" s="2"/>
      <c r="Q1860" s="2"/>
      <c r="R1860" s="2"/>
      <c r="S1860" s="2"/>
      <c r="T1860" s="2"/>
      <c r="U1860" s="2"/>
    </row>
    <row r="1861" spans="1:21" ht="14.25">
      <c r="A1861" s="20">
        <v>78</v>
      </c>
      <c r="B1861" s="52"/>
      <c r="C1861" s="14" t="s">
        <v>2916</v>
      </c>
      <c r="D1861" s="55" t="s">
        <v>86</v>
      </c>
      <c r="E1861" s="53">
        <v>10782.5</v>
      </c>
      <c r="F1861" s="20">
        <v>1</v>
      </c>
      <c r="G1861" s="57">
        <f t="shared" si="97"/>
        <v>10782.5</v>
      </c>
      <c r="H1861" s="2"/>
      <c r="I1861" s="2"/>
      <c r="J1861" s="2"/>
      <c r="K1861" s="2"/>
      <c r="L1861" s="2"/>
      <c r="M1861" s="2"/>
      <c r="N1861" s="52"/>
      <c r="O1861" s="2"/>
      <c r="P1861" s="2"/>
      <c r="Q1861" s="2"/>
      <c r="R1861" s="2"/>
      <c r="S1861" s="2"/>
      <c r="T1861" s="2"/>
      <c r="U1861" s="2"/>
    </row>
    <row r="1862" spans="1:21">
      <c r="A1862" s="20">
        <v>79</v>
      </c>
      <c r="B1862" s="52"/>
      <c r="C1862" s="14" t="s">
        <v>2102</v>
      </c>
      <c r="D1862" s="55" t="s">
        <v>86</v>
      </c>
      <c r="E1862" s="53">
        <v>10782.5</v>
      </c>
      <c r="F1862" s="20">
        <v>1</v>
      </c>
      <c r="G1862" s="57">
        <f t="shared" si="97"/>
        <v>10782.5</v>
      </c>
      <c r="H1862" s="2"/>
      <c r="I1862" s="2"/>
      <c r="J1862" s="2"/>
      <c r="K1862" s="2"/>
      <c r="L1862" s="2"/>
      <c r="M1862" s="2"/>
      <c r="N1862" s="52"/>
      <c r="O1862" s="2"/>
      <c r="P1862" s="2"/>
      <c r="Q1862" s="2"/>
      <c r="R1862" s="2"/>
      <c r="S1862" s="2"/>
      <c r="T1862" s="2"/>
      <c r="U1862" s="2"/>
    </row>
    <row r="1863" spans="1:21" ht="25.5">
      <c r="A1863" s="20">
        <v>80</v>
      </c>
      <c r="B1863" s="52" t="s">
        <v>2103</v>
      </c>
      <c r="C1863" s="14" t="s">
        <v>2104</v>
      </c>
      <c r="D1863" s="55" t="s">
        <v>86</v>
      </c>
      <c r="E1863" s="53">
        <v>4956</v>
      </c>
      <c r="F1863" s="20">
        <v>1</v>
      </c>
      <c r="G1863" s="57">
        <f t="shared" si="97"/>
        <v>4956</v>
      </c>
      <c r="H1863" s="2"/>
      <c r="I1863" s="2"/>
      <c r="J1863" s="2"/>
      <c r="K1863" s="2"/>
      <c r="L1863" s="2"/>
      <c r="M1863" s="2"/>
      <c r="N1863" s="52"/>
      <c r="O1863" s="2"/>
      <c r="P1863" s="2"/>
      <c r="Q1863" s="2"/>
      <c r="R1863" s="2"/>
      <c r="S1863" s="2"/>
      <c r="T1863" s="2"/>
      <c r="U1863" s="2"/>
    </row>
    <row r="1864" spans="1:21">
      <c r="A1864" s="20">
        <v>81</v>
      </c>
      <c r="B1864" s="52" t="s">
        <v>2105</v>
      </c>
      <c r="C1864" s="14" t="s">
        <v>2106</v>
      </c>
      <c r="D1864" s="55" t="s">
        <v>86</v>
      </c>
      <c r="E1864" s="53">
        <v>4130</v>
      </c>
      <c r="F1864" s="20">
        <v>1</v>
      </c>
      <c r="G1864" s="57">
        <f t="shared" si="97"/>
        <v>4130</v>
      </c>
      <c r="H1864" s="2"/>
      <c r="I1864" s="2"/>
      <c r="J1864" s="2"/>
      <c r="K1864" s="2"/>
      <c r="L1864" s="2"/>
      <c r="M1864" s="2"/>
      <c r="N1864" s="52"/>
      <c r="O1864" s="2"/>
      <c r="P1864" s="2"/>
      <c r="Q1864" s="2"/>
      <c r="R1864" s="2"/>
      <c r="S1864" s="2"/>
      <c r="T1864" s="2"/>
      <c r="U1864" s="2"/>
    </row>
    <row r="1865" spans="1:21" ht="25.5">
      <c r="A1865" s="20">
        <v>82</v>
      </c>
      <c r="B1865" s="52" t="s">
        <v>2107</v>
      </c>
      <c r="C1865" s="14" t="s">
        <v>2108</v>
      </c>
      <c r="D1865" s="55" t="s">
        <v>86</v>
      </c>
      <c r="E1865" s="53">
        <v>10620</v>
      </c>
      <c r="F1865" s="20">
        <v>2</v>
      </c>
      <c r="G1865" s="57">
        <f t="shared" si="97"/>
        <v>21240</v>
      </c>
      <c r="H1865" s="2"/>
      <c r="I1865" s="2"/>
      <c r="J1865" s="2"/>
      <c r="K1865" s="2"/>
      <c r="L1865" s="2"/>
      <c r="M1865" s="2"/>
      <c r="N1865" s="52"/>
      <c r="O1865" s="2"/>
      <c r="P1865" s="2"/>
      <c r="Q1865" s="2"/>
      <c r="R1865" s="2"/>
      <c r="S1865" s="2"/>
      <c r="T1865" s="2"/>
      <c r="U1865" s="2"/>
    </row>
    <row r="1866" spans="1:21" ht="25.5">
      <c r="A1866" s="20">
        <v>83</v>
      </c>
      <c r="B1866" s="52" t="s">
        <v>2109</v>
      </c>
      <c r="C1866" s="14" t="s">
        <v>2110</v>
      </c>
      <c r="D1866" s="55" t="s">
        <v>86</v>
      </c>
      <c r="E1866" s="53">
        <v>10620</v>
      </c>
      <c r="F1866" s="20">
        <v>1</v>
      </c>
      <c r="G1866" s="57">
        <f t="shared" si="97"/>
        <v>10620</v>
      </c>
      <c r="H1866" s="2"/>
      <c r="I1866" s="2"/>
      <c r="J1866" s="2"/>
      <c r="K1866" s="2"/>
      <c r="L1866" s="2"/>
      <c r="M1866" s="2"/>
      <c r="N1866" s="52"/>
      <c r="O1866" s="2"/>
      <c r="P1866" s="2"/>
      <c r="Q1866" s="2"/>
      <c r="R1866" s="2"/>
      <c r="S1866" s="2"/>
      <c r="T1866" s="2"/>
      <c r="U1866" s="2"/>
    </row>
    <row r="1867" spans="1:21" ht="25.5">
      <c r="A1867" s="20">
        <v>84</v>
      </c>
      <c r="B1867" s="52"/>
      <c r="C1867" s="14" t="s">
        <v>2111</v>
      </c>
      <c r="D1867" s="55" t="s">
        <v>86</v>
      </c>
      <c r="E1867" s="53">
        <v>10620</v>
      </c>
      <c r="F1867" s="20">
        <v>1</v>
      </c>
      <c r="G1867" s="57">
        <f t="shared" si="97"/>
        <v>10620</v>
      </c>
      <c r="H1867" s="2"/>
      <c r="I1867" s="2"/>
      <c r="J1867" s="2"/>
      <c r="K1867" s="2"/>
      <c r="L1867" s="2"/>
      <c r="M1867" s="2"/>
      <c r="N1867" s="52"/>
      <c r="O1867" s="2"/>
      <c r="P1867" s="2"/>
      <c r="Q1867" s="2"/>
      <c r="R1867" s="2"/>
      <c r="S1867" s="2"/>
      <c r="T1867" s="2"/>
      <c r="U1867" s="2"/>
    </row>
    <row r="1868" spans="1:21" ht="25.5">
      <c r="A1868" s="20">
        <v>85</v>
      </c>
      <c r="B1868" s="52"/>
      <c r="C1868" s="14" t="s">
        <v>2112</v>
      </c>
      <c r="D1868" s="55" t="s">
        <v>86</v>
      </c>
      <c r="E1868" s="53">
        <v>3540</v>
      </c>
      <c r="F1868" s="20">
        <v>1</v>
      </c>
      <c r="G1868" s="57">
        <f t="shared" si="97"/>
        <v>3540</v>
      </c>
      <c r="H1868" s="2"/>
      <c r="I1868" s="2"/>
      <c r="J1868" s="2"/>
      <c r="K1868" s="2"/>
      <c r="L1868" s="2"/>
      <c r="M1868" s="2"/>
      <c r="N1868" s="52"/>
      <c r="O1868" s="2"/>
      <c r="P1868" s="2"/>
      <c r="Q1868" s="2"/>
      <c r="R1868" s="2"/>
      <c r="S1868" s="2"/>
      <c r="T1868" s="2"/>
      <c r="U1868" s="2"/>
    </row>
    <row r="1869" spans="1:21" ht="25.5">
      <c r="A1869" s="20">
        <v>86</v>
      </c>
      <c r="B1869" s="52"/>
      <c r="C1869" s="14" t="s">
        <v>2113</v>
      </c>
      <c r="D1869" s="55" t="s">
        <v>86</v>
      </c>
      <c r="E1869" s="53">
        <v>3540</v>
      </c>
      <c r="F1869" s="20">
        <v>3</v>
      </c>
      <c r="G1869" s="57">
        <f t="shared" si="97"/>
        <v>10620</v>
      </c>
      <c r="H1869" s="2"/>
      <c r="I1869" s="2"/>
      <c r="J1869" s="2"/>
      <c r="K1869" s="2"/>
      <c r="L1869" s="2"/>
      <c r="M1869" s="2"/>
      <c r="N1869" s="52"/>
      <c r="O1869" s="2"/>
      <c r="P1869" s="2"/>
      <c r="Q1869" s="2"/>
      <c r="R1869" s="2"/>
      <c r="S1869" s="2"/>
      <c r="T1869" s="2"/>
      <c r="U1869" s="2"/>
    </row>
    <row r="1870" spans="1:21" ht="38.25">
      <c r="A1870" s="20">
        <v>87</v>
      </c>
      <c r="B1870" s="52"/>
      <c r="C1870" s="14" t="s">
        <v>2114</v>
      </c>
      <c r="D1870" s="55" t="s">
        <v>86</v>
      </c>
      <c r="E1870" s="53">
        <v>3540</v>
      </c>
      <c r="F1870" s="20">
        <v>3</v>
      </c>
      <c r="G1870" s="57">
        <f t="shared" si="97"/>
        <v>10620</v>
      </c>
      <c r="H1870" s="2"/>
      <c r="I1870" s="2"/>
      <c r="J1870" s="2"/>
      <c r="K1870" s="2"/>
      <c r="L1870" s="2"/>
      <c r="M1870" s="2"/>
      <c r="N1870" s="52"/>
      <c r="O1870" s="2"/>
      <c r="P1870" s="2"/>
      <c r="Q1870" s="2"/>
      <c r="R1870" s="2"/>
      <c r="S1870" s="2"/>
      <c r="T1870" s="2"/>
      <c r="U1870" s="2"/>
    </row>
    <row r="1871" spans="1:21">
      <c r="A1871" s="20">
        <v>88</v>
      </c>
      <c r="B1871" s="52" t="s">
        <v>2115</v>
      </c>
      <c r="C1871" s="14" t="s">
        <v>2116</v>
      </c>
      <c r="D1871" s="55" t="s">
        <v>86</v>
      </c>
      <c r="E1871" s="53">
        <v>685</v>
      </c>
      <c r="F1871" s="20">
        <v>2</v>
      </c>
      <c r="G1871" s="57">
        <f t="shared" si="97"/>
        <v>1370</v>
      </c>
      <c r="H1871" s="2"/>
      <c r="I1871" s="2"/>
      <c r="J1871" s="2"/>
      <c r="K1871" s="2"/>
      <c r="L1871" s="2"/>
      <c r="M1871" s="2"/>
      <c r="N1871" s="52"/>
      <c r="O1871" s="2"/>
      <c r="P1871" s="2"/>
      <c r="Q1871" s="2"/>
      <c r="R1871" s="2"/>
      <c r="S1871" s="2"/>
      <c r="T1871" s="2"/>
      <c r="U1871" s="2"/>
    </row>
    <row r="1872" spans="1:21">
      <c r="A1872" s="20">
        <v>89</v>
      </c>
      <c r="B1872" s="52" t="s">
        <v>2117</v>
      </c>
      <c r="C1872" s="14" t="s">
        <v>2118</v>
      </c>
      <c r="D1872" s="55" t="s">
        <v>86</v>
      </c>
      <c r="E1872" s="53">
        <v>619</v>
      </c>
      <c r="F1872" s="20">
        <v>1</v>
      </c>
      <c r="G1872" s="57">
        <f t="shared" si="97"/>
        <v>619</v>
      </c>
      <c r="H1872" s="2"/>
      <c r="I1872" s="2"/>
      <c r="J1872" s="2"/>
      <c r="K1872" s="2"/>
      <c r="L1872" s="2"/>
      <c r="M1872" s="2"/>
      <c r="N1872" s="52"/>
      <c r="O1872" s="2"/>
      <c r="P1872" s="2"/>
      <c r="Q1872" s="2"/>
      <c r="R1872" s="2"/>
      <c r="S1872" s="2"/>
      <c r="T1872" s="2"/>
      <c r="U1872" s="2"/>
    </row>
    <row r="1873" spans="1:21">
      <c r="A1873" s="20">
        <v>90</v>
      </c>
      <c r="B1873" s="52"/>
      <c r="C1873" s="14" t="s">
        <v>2119</v>
      </c>
      <c r="D1873" s="55" t="s">
        <v>86</v>
      </c>
      <c r="E1873" s="53">
        <v>600</v>
      </c>
      <c r="F1873" s="20">
        <v>9</v>
      </c>
      <c r="G1873" s="57">
        <f t="shared" si="97"/>
        <v>5400</v>
      </c>
      <c r="H1873" s="2"/>
      <c r="I1873" s="2"/>
      <c r="J1873" s="2"/>
      <c r="K1873" s="2"/>
      <c r="L1873" s="2"/>
      <c r="M1873" s="2"/>
      <c r="N1873" s="52"/>
      <c r="O1873" s="2"/>
      <c r="P1873" s="2"/>
      <c r="Q1873" s="2"/>
      <c r="R1873" s="2"/>
      <c r="S1873" s="2"/>
      <c r="T1873" s="2"/>
      <c r="U1873" s="2"/>
    </row>
    <row r="1874" spans="1:21">
      <c r="A1874" s="20">
        <v>91</v>
      </c>
      <c r="B1874" s="52" t="s">
        <v>2120</v>
      </c>
      <c r="C1874" s="14" t="s">
        <v>2121</v>
      </c>
      <c r="D1874" s="55" t="s">
        <v>86</v>
      </c>
      <c r="E1874" s="53">
        <v>800</v>
      </c>
      <c r="F1874" s="20">
        <v>1</v>
      </c>
      <c r="G1874" s="57">
        <f t="shared" si="97"/>
        <v>800</v>
      </c>
      <c r="H1874" s="2"/>
      <c r="I1874" s="2"/>
      <c r="J1874" s="2"/>
      <c r="K1874" s="2"/>
      <c r="L1874" s="2"/>
      <c r="M1874" s="2"/>
      <c r="N1874" s="52"/>
      <c r="O1874" s="2"/>
      <c r="P1874" s="2"/>
      <c r="Q1874" s="2"/>
      <c r="R1874" s="2"/>
      <c r="S1874" s="2"/>
      <c r="T1874" s="2"/>
      <c r="U1874" s="2"/>
    </row>
    <row r="1875" spans="1:21" ht="25.5">
      <c r="A1875" s="20">
        <v>92</v>
      </c>
      <c r="B1875" s="52"/>
      <c r="C1875" s="14" t="s">
        <v>2122</v>
      </c>
      <c r="D1875" s="55" t="s">
        <v>86</v>
      </c>
      <c r="E1875" s="53">
        <v>3292</v>
      </c>
      <c r="F1875" s="20">
        <v>2</v>
      </c>
      <c r="G1875" s="57">
        <f t="shared" si="97"/>
        <v>6584</v>
      </c>
      <c r="H1875" s="2"/>
      <c r="I1875" s="2"/>
      <c r="J1875" s="2"/>
      <c r="K1875" s="2"/>
      <c r="L1875" s="2"/>
      <c r="M1875" s="2"/>
      <c r="N1875" s="52"/>
      <c r="O1875" s="2"/>
      <c r="P1875" s="2"/>
      <c r="Q1875" s="2"/>
      <c r="R1875" s="2"/>
      <c r="S1875" s="2"/>
      <c r="T1875" s="2"/>
      <c r="U1875" s="2"/>
    </row>
    <row r="1876" spans="1:21">
      <c r="A1876" s="20">
        <v>93</v>
      </c>
      <c r="B1876" s="52"/>
      <c r="C1876" s="14" t="s">
        <v>2123</v>
      </c>
      <c r="D1876" s="55" t="s">
        <v>86</v>
      </c>
      <c r="E1876" s="31">
        <v>454</v>
      </c>
      <c r="F1876" s="20">
        <v>4</v>
      </c>
      <c r="G1876" s="57">
        <f t="shared" si="97"/>
        <v>1816</v>
      </c>
      <c r="H1876" s="2"/>
      <c r="I1876" s="2"/>
      <c r="J1876" s="2"/>
      <c r="K1876" s="2"/>
      <c r="L1876" s="2"/>
      <c r="M1876" s="2"/>
      <c r="N1876" s="52"/>
      <c r="O1876" s="2"/>
      <c r="P1876" s="2"/>
      <c r="Q1876" s="2"/>
      <c r="R1876" s="2"/>
      <c r="S1876" s="2"/>
      <c r="T1876" s="2"/>
      <c r="U1876" s="2"/>
    </row>
    <row r="1877" spans="1:21">
      <c r="A1877" s="20">
        <v>94</v>
      </c>
      <c r="B1877" s="52" t="s">
        <v>2124</v>
      </c>
      <c r="C1877" s="14" t="s">
        <v>2125</v>
      </c>
      <c r="D1877" s="55" t="s">
        <v>86</v>
      </c>
      <c r="E1877" s="53">
        <v>1200</v>
      </c>
      <c r="F1877" s="20">
        <v>19</v>
      </c>
      <c r="G1877" s="57">
        <f t="shared" si="97"/>
        <v>22800</v>
      </c>
      <c r="H1877" s="2"/>
      <c r="I1877" s="2"/>
      <c r="J1877" s="2"/>
      <c r="K1877" s="2"/>
      <c r="L1877" s="2"/>
      <c r="M1877" s="2"/>
      <c r="N1877" s="52"/>
      <c r="O1877" s="2"/>
      <c r="P1877" s="2"/>
      <c r="Q1877" s="2"/>
      <c r="R1877" s="2"/>
      <c r="S1877" s="2"/>
      <c r="T1877" s="2"/>
      <c r="U1877" s="2"/>
    </row>
    <row r="1878" spans="1:21">
      <c r="A1878" s="20">
        <v>95</v>
      </c>
      <c r="B1878" s="52" t="s">
        <v>2126</v>
      </c>
      <c r="C1878" s="14" t="s">
        <v>2127</v>
      </c>
      <c r="D1878" s="55" t="s">
        <v>86</v>
      </c>
      <c r="E1878" s="53">
        <v>1200</v>
      </c>
      <c r="F1878" s="20">
        <v>3</v>
      </c>
      <c r="G1878" s="57">
        <f t="shared" si="97"/>
        <v>3600</v>
      </c>
      <c r="H1878" s="2"/>
      <c r="I1878" s="2"/>
      <c r="J1878" s="2"/>
      <c r="K1878" s="2"/>
      <c r="L1878" s="2"/>
      <c r="M1878" s="2"/>
      <c r="N1878" s="52"/>
      <c r="O1878" s="2"/>
      <c r="P1878" s="2"/>
      <c r="Q1878" s="2"/>
      <c r="R1878" s="2"/>
      <c r="S1878" s="2"/>
      <c r="T1878" s="2"/>
      <c r="U1878" s="2"/>
    </row>
    <row r="1879" spans="1:21" ht="25.5">
      <c r="A1879" s="20">
        <v>96</v>
      </c>
      <c r="B1879" s="52" t="s">
        <v>2128</v>
      </c>
      <c r="C1879" s="14" t="s">
        <v>2129</v>
      </c>
      <c r="D1879" s="55" t="s">
        <v>86</v>
      </c>
      <c r="E1879" s="31">
        <v>2000</v>
      </c>
      <c r="F1879" s="20">
        <v>22</v>
      </c>
      <c r="G1879" s="57">
        <f t="shared" si="97"/>
        <v>44000</v>
      </c>
      <c r="H1879" s="2"/>
      <c r="I1879" s="2"/>
      <c r="J1879" s="2"/>
      <c r="K1879" s="2"/>
      <c r="L1879" s="2"/>
      <c r="M1879" s="2"/>
      <c r="N1879" s="52"/>
      <c r="O1879" s="2"/>
      <c r="P1879" s="2"/>
      <c r="Q1879" s="2"/>
      <c r="R1879" s="2"/>
      <c r="S1879" s="2"/>
      <c r="T1879" s="2"/>
      <c r="U1879" s="2"/>
    </row>
    <row r="1880" spans="1:21">
      <c r="A1880" s="20">
        <v>97</v>
      </c>
      <c r="B1880" s="52"/>
      <c r="C1880" s="14" t="s">
        <v>2130</v>
      </c>
      <c r="D1880" s="55" t="s">
        <v>86</v>
      </c>
      <c r="E1880" s="53">
        <v>16048.9</v>
      </c>
      <c r="F1880" s="20">
        <v>4</v>
      </c>
      <c r="G1880" s="57">
        <f t="shared" si="97"/>
        <v>64195.6</v>
      </c>
      <c r="H1880" s="2"/>
      <c r="I1880" s="2"/>
      <c r="J1880" s="2"/>
      <c r="K1880" s="2"/>
      <c r="L1880" s="2"/>
      <c r="M1880" s="2"/>
      <c r="N1880" s="52"/>
      <c r="O1880" s="2"/>
      <c r="P1880" s="2"/>
      <c r="Q1880" s="2"/>
      <c r="R1880" s="2"/>
      <c r="S1880" s="2"/>
      <c r="T1880" s="2"/>
      <c r="U1880" s="2"/>
    </row>
    <row r="1881" spans="1:21">
      <c r="A1881" s="20">
        <v>98</v>
      </c>
      <c r="B1881" s="52"/>
      <c r="C1881" s="14" t="s">
        <v>2131</v>
      </c>
      <c r="D1881" s="55" t="s">
        <v>86</v>
      </c>
      <c r="E1881" s="31">
        <v>300</v>
      </c>
      <c r="F1881" s="20">
        <v>11</v>
      </c>
      <c r="G1881" s="57">
        <f t="shared" si="97"/>
        <v>3300</v>
      </c>
      <c r="H1881" s="2"/>
      <c r="I1881" s="2"/>
      <c r="J1881" s="2"/>
      <c r="K1881" s="2"/>
      <c r="L1881" s="2"/>
      <c r="M1881" s="2"/>
      <c r="N1881" s="52"/>
      <c r="O1881" s="2"/>
      <c r="P1881" s="2"/>
      <c r="Q1881" s="2"/>
      <c r="R1881" s="2"/>
      <c r="S1881" s="2"/>
      <c r="T1881" s="2"/>
      <c r="U1881" s="2"/>
    </row>
    <row r="1882" spans="1:21">
      <c r="A1882" s="20">
        <v>99</v>
      </c>
      <c r="B1882" s="20" t="s">
        <v>2132</v>
      </c>
      <c r="C1882" s="14" t="s">
        <v>2133</v>
      </c>
      <c r="D1882" s="55" t="s">
        <v>86</v>
      </c>
      <c r="E1882" s="31">
        <v>4000</v>
      </c>
      <c r="F1882" s="20"/>
      <c r="G1882" s="57"/>
      <c r="H1882" s="2"/>
      <c r="I1882" s="2"/>
      <c r="J1882" s="20">
        <v>2</v>
      </c>
      <c r="K1882" s="52">
        <f>E1882*J1882</f>
        <v>8000</v>
      </c>
      <c r="L1882" s="2"/>
      <c r="M1882" s="2"/>
      <c r="N1882" s="52"/>
      <c r="O1882" s="2"/>
      <c r="P1882" s="2"/>
      <c r="Q1882" s="2"/>
      <c r="R1882" s="2"/>
      <c r="S1882" s="2"/>
      <c r="T1882" s="2"/>
      <c r="U1882" s="2"/>
    </row>
    <row r="1883" spans="1:21">
      <c r="A1883" s="20">
        <v>100</v>
      </c>
      <c r="B1883" s="2"/>
      <c r="C1883" s="14" t="s">
        <v>2134</v>
      </c>
      <c r="D1883" s="55" t="s">
        <v>86</v>
      </c>
      <c r="E1883" s="53">
        <v>18300</v>
      </c>
      <c r="F1883" s="20"/>
      <c r="G1883" s="57"/>
      <c r="H1883" s="2"/>
      <c r="I1883" s="2"/>
      <c r="J1883" s="20">
        <v>3</v>
      </c>
      <c r="K1883" s="52">
        <f>E1883*J1883</f>
        <v>54900</v>
      </c>
      <c r="L1883" s="2"/>
      <c r="M1883" s="2"/>
      <c r="N1883" s="52"/>
      <c r="O1883" s="2"/>
      <c r="P1883" s="2"/>
      <c r="Q1883" s="2"/>
      <c r="R1883" s="2"/>
      <c r="S1883" s="2"/>
      <c r="T1883" s="2"/>
      <c r="U1883" s="2"/>
    </row>
    <row r="1884" spans="1:21">
      <c r="A1884" s="20">
        <v>101</v>
      </c>
      <c r="B1884" s="52"/>
      <c r="C1884" s="14" t="s">
        <v>2135</v>
      </c>
      <c r="D1884" s="55" t="s">
        <v>1596</v>
      </c>
      <c r="E1884" s="53">
        <v>160</v>
      </c>
      <c r="F1884" s="2"/>
      <c r="G1884" s="52"/>
      <c r="H1884" s="2"/>
      <c r="I1884" s="2"/>
      <c r="J1884" s="20">
        <v>4</v>
      </c>
      <c r="K1884" s="57">
        <f t="shared" ref="K1884:K1893" si="98">J1884*E1884</f>
        <v>640</v>
      </c>
      <c r="L1884" s="2"/>
      <c r="M1884" s="2"/>
      <c r="N1884" s="52"/>
      <c r="O1884" s="2"/>
      <c r="P1884" s="2"/>
      <c r="Q1884" s="2"/>
      <c r="R1884" s="2"/>
      <c r="S1884" s="2"/>
      <c r="T1884" s="2"/>
      <c r="U1884" s="2"/>
    </row>
    <row r="1885" spans="1:21">
      <c r="A1885" s="20">
        <v>102</v>
      </c>
      <c r="B1885" s="52"/>
      <c r="C1885" s="14" t="s">
        <v>2136</v>
      </c>
      <c r="D1885" s="55" t="s">
        <v>68</v>
      </c>
      <c r="E1885" s="53">
        <v>232512.5</v>
      </c>
      <c r="F1885" s="237">
        <v>0.55300000000000005</v>
      </c>
      <c r="G1885" s="52">
        <f>E1885*F1885</f>
        <v>128579.41250000001</v>
      </c>
      <c r="H1885" s="2"/>
      <c r="I1885" s="2"/>
      <c r="J1885" s="20"/>
      <c r="K1885" s="57"/>
      <c r="L1885" s="2"/>
      <c r="M1885" s="2"/>
      <c r="N1885" s="52"/>
      <c r="O1885" s="2"/>
      <c r="P1885" s="2"/>
      <c r="Q1885" s="2"/>
      <c r="R1885" s="2"/>
      <c r="S1885" s="2"/>
      <c r="T1885" s="2"/>
      <c r="U1885" s="2"/>
    </row>
    <row r="1886" spans="1:21">
      <c r="A1886" s="20">
        <v>103</v>
      </c>
      <c r="B1886" s="52"/>
      <c r="C1886" s="14" t="s">
        <v>2137</v>
      </c>
      <c r="D1886" s="55" t="s">
        <v>1596</v>
      </c>
      <c r="E1886" s="53">
        <v>140</v>
      </c>
      <c r="F1886" s="2"/>
      <c r="G1886" s="52"/>
      <c r="H1886" s="2"/>
      <c r="I1886" s="2"/>
      <c r="J1886" s="20">
        <v>179</v>
      </c>
      <c r="K1886" s="57">
        <f t="shared" si="98"/>
        <v>25060</v>
      </c>
      <c r="L1886" s="2"/>
      <c r="M1886" s="2"/>
      <c r="N1886" s="52"/>
      <c r="O1886" s="2"/>
      <c r="P1886" s="2"/>
      <c r="Q1886" s="2"/>
      <c r="R1886" s="2"/>
      <c r="S1886" s="2"/>
      <c r="T1886" s="2"/>
      <c r="U1886" s="2"/>
    </row>
    <row r="1887" spans="1:21">
      <c r="A1887" s="20">
        <v>104</v>
      </c>
      <c r="B1887" s="52"/>
      <c r="C1887" s="14" t="s">
        <v>2138</v>
      </c>
      <c r="D1887" s="55" t="s">
        <v>1596</v>
      </c>
      <c r="E1887" s="53">
        <v>140</v>
      </c>
      <c r="F1887" s="2"/>
      <c r="G1887" s="52"/>
      <c r="H1887" s="2"/>
      <c r="I1887" s="2"/>
      <c r="J1887" s="20">
        <v>8</v>
      </c>
      <c r="K1887" s="57">
        <f t="shared" si="98"/>
        <v>1120</v>
      </c>
      <c r="L1887" s="2"/>
      <c r="M1887" s="2"/>
      <c r="N1887" s="52"/>
      <c r="O1887" s="2"/>
      <c r="P1887" s="2"/>
      <c r="Q1887" s="2"/>
      <c r="R1887" s="2"/>
      <c r="S1887" s="2"/>
      <c r="T1887" s="2"/>
      <c r="U1887" s="2"/>
    </row>
    <row r="1888" spans="1:21">
      <c r="A1888" s="20">
        <v>105</v>
      </c>
      <c r="B1888" s="52" t="s">
        <v>344</v>
      </c>
      <c r="C1888" s="14" t="s">
        <v>2139</v>
      </c>
      <c r="D1888" s="55" t="s">
        <v>86</v>
      </c>
      <c r="E1888" s="53">
        <v>619</v>
      </c>
      <c r="F1888" s="2"/>
      <c r="G1888" s="52"/>
      <c r="H1888" s="2"/>
      <c r="I1888" s="2"/>
      <c r="J1888" s="20">
        <v>11</v>
      </c>
      <c r="K1888" s="57">
        <f t="shared" si="98"/>
        <v>6809</v>
      </c>
      <c r="L1888" s="2"/>
      <c r="M1888" s="2"/>
      <c r="N1888" s="52"/>
      <c r="O1888" s="2"/>
      <c r="P1888" s="2"/>
      <c r="Q1888" s="2"/>
      <c r="R1888" s="2"/>
      <c r="S1888" s="2"/>
      <c r="T1888" s="2"/>
      <c r="U1888" s="2"/>
    </row>
    <row r="1889" spans="1:21">
      <c r="A1889" s="20">
        <v>106</v>
      </c>
      <c r="B1889" s="52"/>
      <c r="C1889" s="14" t="s">
        <v>2140</v>
      </c>
      <c r="D1889" s="55" t="s">
        <v>86</v>
      </c>
      <c r="E1889" s="53">
        <v>300</v>
      </c>
      <c r="F1889" s="2"/>
      <c r="G1889" s="52"/>
      <c r="H1889" s="2"/>
      <c r="I1889" s="2"/>
      <c r="J1889" s="20">
        <v>9</v>
      </c>
      <c r="K1889" s="57">
        <f t="shared" si="98"/>
        <v>2700</v>
      </c>
      <c r="L1889" s="2"/>
      <c r="M1889" s="2"/>
      <c r="N1889" s="52"/>
      <c r="O1889" s="2"/>
      <c r="P1889" s="2"/>
      <c r="Q1889" s="2"/>
      <c r="R1889" s="2"/>
      <c r="S1889" s="2"/>
      <c r="T1889" s="2"/>
      <c r="U1889" s="2"/>
    </row>
    <row r="1890" spans="1:21">
      <c r="A1890" s="20">
        <v>107</v>
      </c>
      <c r="B1890" s="52"/>
      <c r="C1890" s="14" t="s">
        <v>2141</v>
      </c>
      <c r="D1890" s="55" t="s">
        <v>86</v>
      </c>
      <c r="E1890" s="31">
        <v>806</v>
      </c>
      <c r="F1890" s="2"/>
      <c r="G1890" s="52"/>
      <c r="H1890" s="2"/>
      <c r="I1890" s="2"/>
      <c r="J1890" s="20">
        <v>3</v>
      </c>
      <c r="K1890" s="57">
        <f t="shared" si="98"/>
        <v>2418</v>
      </c>
      <c r="L1890" s="2"/>
      <c r="M1890" s="2"/>
      <c r="N1890" s="52"/>
      <c r="O1890" s="2"/>
      <c r="P1890" s="2"/>
      <c r="Q1890" s="2"/>
      <c r="R1890" s="2"/>
      <c r="S1890" s="2"/>
      <c r="T1890" s="2"/>
      <c r="U1890" s="2"/>
    </row>
    <row r="1891" spans="1:21">
      <c r="A1891" s="20">
        <v>108</v>
      </c>
      <c r="B1891" s="52"/>
      <c r="C1891" s="14" t="s">
        <v>2142</v>
      </c>
      <c r="D1891" s="55" t="s">
        <v>86</v>
      </c>
      <c r="E1891" s="31">
        <v>300</v>
      </c>
      <c r="F1891" s="2"/>
      <c r="G1891" s="52"/>
      <c r="H1891" s="2"/>
      <c r="I1891" s="2"/>
      <c r="J1891" s="20">
        <v>12</v>
      </c>
      <c r="K1891" s="57">
        <f t="shared" si="98"/>
        <v>3600</v>
      </c>
      <c r="L1891" s="2"/>
      <c r="M1891" s="2"/>
      <c r="N1891" s="52"/>
      <c r="O1891" s="2"/>
      <c r="P1891" s="2"/>
      <c r="Q1891" s="2"/>
      <c r="R1891" s="2"/>
      <c r="S1891" s="2"/>
      <c r="T1891" s="2"/>
      <c r="U1891" s="2"/>
    </row>
    <row r="1892" spans="1:21">
      <c r="A1892" s="20">
        <v>109</v>
      </c>
      <c r="B1892" s="52"/>
      <c r="C1892" s="14" t="s">
        <v>2143</v>
      </c>
      <c r="D1892" s="55" t="s">
        <v>86</v>
      </c>
      <c r="E1892" s="31">
        <v>400</v>
      </c>
      <c r="F1892" s="2"/>
      <c r="G1892" s="52"/>
      <c r="H1892" s="2"/>
      <c r="I1892" s="2"/>
      <c r="J1892" s="20">
        <v>28</v>
      </c>
      <c r="K1892" s="57">
        <f t="shared" si="98"/>
        <v>11200</v>
      </c>
      <c r="L1892" s="2"/>
      <c r="M1892" s="2"/>
      <c r="N1892" s="52"/>
      <c r="O1892" s="2"/>
      <c r="P1892" s="2"/>
      <c r="Q1892" s="2"/>
      <c r="R1892" s="2"/>
      <c r="S1892" s="2"/>
      <c r="T1892" s="2"/>
      <c r="U1892" s="2"/>
    </row>
    <row r="1893" spans="1:21">
      <c r="A1893" s="20">
        <v>110</v>
      </c>
      <c r="B1893" s="52"/>
      <c r="C1893" s="14" t="s">
        <v>2144</v>
      </c>
      <c r="D1893" s="55" t="s">
        <v>86</v>
      </c>
      <c r="E1893" s="31">
        <v>500</v>
      </c>
      <c r="F1893" s="2"/>
      <c r="G1893" s="52"/>
      <c r="H1893" s="2"/>
      <c r="I1893" s="2"/>
      <c r="J1893" s="20">
        <v>6</v>
      </c>
      <c r="K1893" s="57">
        <f t="shared" si="98"/>
        <v>3000</v>
      </c>
      <c r="L1893" s="2"/>
      <c r="M1893" s="2"/>
      <c r="N1893" s="52"/>
      <c r="O1893" s="2"/>
      <c r="P1893" s="2"/>
      <c r="Q1893" s="2"/>
      <c r="R1893" s="2"/>
      <c r="S1893" s="2"/>
      <c r="T1893" s="2"/>
      <c r="U1893" s="2"/>
    </row>
    <row r="1894" spans="1:21">
      <c r="A1894" s="20">
        <v>111</v>
      </c>
      <c r="B1894" s="52"/>
      <c r="C1894" s="14" t="s">
        <v>2145</v>
      </c>
      <c r="D1894" s="55" t="s">
        <v>74</v>
      </c>
      <c r="E1894" s="31">
        <v>130625</v>
      </c>
      <c r="F1894" s="56">
        <v>2.5329999999999999</v>
      </c>
      <c r="G1894" s="238">
        <f>E1894*F1894</f>
        <v>330873.125</v>
      </c>
      <c r="H1894" s="2"/>
      <c r="I1894" s="2"/>
      <c r="J1894" s="20"/>
      <c r="K1894" s="57"/>
      <c r="L1894" s="2"/>
      <c r="M1894" s="2"/>
      <c r="N1894" s="52"/>
      <c r="O1894" s="2"/>
      <c r="P1894" s="2"/>
      <c r="Q1894" s="2"/>
      <c r="R1894" s="2"/>
      <c r="S1894" s="2"/>
      <c r="T1894" s="2"/>
      <c r="U1894" s="2"/>
    </row>
    <row r="1895" spans="1:21">
      <c r="A1895" s="20"/>
      <c r="B1895" s="2"/>
      <c r="C1895" s="54" t="s">
        <v>2146</v>
      </c>
      <c r="D1895" s="55"/>
      <c r="E1895" s="31"/>
      <c r="F1895" s="56"/>
      <c r="G1895" s="57"/>
      <c r="H1895" s="20"/>
      <c r="I1895" s="52"/>
      <c r="J1895" s="20"/>
      <c r="K1895" s="2"/>
      <c r="L1895" s="2"/>
      <c r="M1895" s="2"/>
      <c r="N1895" s="52"/>
      <c r="O1895" s="2"/>
      <c r="P1895" s="2"/>
      <c r="Q1895" s="2"/>
      <c r="R1895" s="2"/>
      <c r="S1895" s="2"/>
      <c r="T1895" s="2"/>
      <c r="U1895" s="2"/>
    </row>
    <row r="1896" spans="1:21">
      <c r="A1896" s="20">
        <v>112</v>
      </c>
      <c r="B1896" s="2"/>
      <c r="C1896" s="14" t="s">
        <v>2147</v>
      </c>
      <c r="D1896" s="55" t="s">
        <v>128</v>
      </c>
      <c r="E1896" s="31">
        <v>25000</v>
      </c>
      <c r="F1896" s="56"/>
      <c r="G1896" s="57"/>
      <c r="H1896" s="20"/>
      <c r="I1896" s="52"/>
      <c r="J1896" s="20"/>
      <c r="K1896" s="2"/>
      <c r="L1896" s="2"/>
      <c r="M1896" s="2"/>
      <c r="N1896" s="52"/>
      <c r="O1896" s="2"/>
      <c r="P1896" s="2"/>
      <c r="Q1896" s="2"/>
      <c r="R1896" s="2"/>
      <c r="S1896" s="20">
        <v>3</v>
      </c>
      <c r="T1896" s="2"/>
      <c r="U1896" s="20">
        <f>S1896*E1896</f>
        <v>75000</v>
      </c>
    </row>
    <row r="1897" spans="1:21">
      <c r="A1897" s="20">
        <v>113</v>
      </c>
      <c r="B1897" s="2"/>
      <c r="C1897" s="14" t="s">
        <v>2148</v>
      </c>
      <c r="D1897" s="55" t="s">
        <v>128</v>
      </c>
      <c r="E1897" s="31">
        <v>200</v>
      </c>
      <c r="F1897" s="56"/>
      <c r="G1897" s="57">
        <v>200</v>
      </c>
      <c r="H1897" s="20"/>
      <c r="I1897" s="52"/>
      <c r="J1897" s="20"/>
      <c r="K1897" s="2"/>
      <c r="L1897" s="2"/>
      <c r="M1897" s="2"/>
      <c r="N1897" s="52"/>
      <c r="O1897" s="2"/>
      <c r="P1897" s="52">
        <v>1</v>
      </c>
      <c r="Q1897" s="52"/>
      <c r="R1897" s="52"/>
      <c r="S1897" s="52"/>
      <c r="T1897" s="20">
        <f t="shared" ref="T1897" si="99">Q1897+P1897</f>
        <v>1</v>
      </c>
      <c r="U1897" s="20">
        <f t="shared" ref="U1897" si="100">T1897*E1897</f>
        <v>200</v>
      </c>
    </row>
    <row r="1898" spans="1:21">
      <c r="A1898" s="20">
        <v>114</v>
      </c>
      <c r="B1898" s="2"/>
      <c r="C1898" s="14" t="s">
        <v>2149</v>
      </c>
      <c r="D1898" s="55" t="s">
        <v>28</v>
      </c>
      <c r="E1898" s="31">
        <v>100</v>
      </c>
      <c r="F1898" s="52">
        <v>441.7</v>
      </c>
      <c r="G1898" s="57">
        <f>F1898*E1898</f>
        <v>44170</v>
      </c>
      <c r="H1898" s="20"/>
      <c r="I1898" s="52"/>
      <c r="J1898" s="20"/>
      <c r="K1898" s="2"/>
      <c r="L1898" s="2"/>
      <c r="M1898" s="2"/>
      <c r="N1898" s="52"/>
      <c r="O1898" s="2"/>
      <c r="P1898" s="2"/>
      <c r="Q1898" s="20"/>
      <c r="R1898" s="20"/>
      <c r="S1898" s="20"/>
      <c r="T1898" s="34"/>
      <c r="U1898" s="20"/>
    </row>
    <row r="1899" spans="1:21">
      <c r="A1899" s="20">
        <v>115</v>
      </c>
      <c r="B1899" s="2"/>
      <c r="C1899" s="14" t="s">
        <v>2150</v>
      </c>
      <c r="D1899" s="55" t="s">
        <v>28</v>
      </c>
      <c r="E1899" s="31">
        <v>20</v>
      </c>
      <c r="F1899" s="56"/>
      <c r="G1899" s="57"/>
      <c r="H1899" s="20"/>
      <c r="I1899" s="52"/>
      <c r="J1899" s="20"/>
      <c r="K1899" s="2"/>
      <c r="L1899" s="2"/>
      <c r="M1899" s="2"/>
      <c r="N1899" s="52"/>
      <c r="O1899" s="2"/>
      <c r="P1899" s="20">
        <v>53.5</v>
      </c>
      <c r="Q1899" s="20">
        <v>65</v>
      </c>
      <c r="R1899" s="20"/>
      <c r="S1899" s="20"/>
      <c r="T1899" s="34">
        <f>Q1899+P1899</f>
        <v>118.5</v>
      </c>
      <c r="U1899" s="20">
        <f>T1899*E1899</f>
        <v>2370</v>
      </c>
    </row>
    <row r="1900" spans="1:21">
      <c r="A1900" s="20">
        <v>116</v>
      </c>
      <c r="B1900" s="52"/>
      <c r="C1900" s="14" t="s">
        <v>2151</v>
      </c>
      <c r="D1900" s="55" t="s">
        <v>86</v>
      </c>
      <c r="E1900" s="31">
        <v>2000</v>
      </c>
      <c r="F1900" s="2"/>
      <c r="G1900" s="58"/>
      <c r="H1900" s="20"/>
      <c r="I1900" s="20"/>
      <c r="J1900" s="2"/>
      <c r="K1900" s="2"/>
      <c r="L1900" s="2"/>
      <c r="M1900" s="2"/>
      <c r="N1900" s="52"/>
      <c r="O1900" s="2"/>
      <c r="P1900" s="52">
        <v>1</v>
      </c>
      <c r="Q1900" s="52">
        <v>1</v>
      </c>
      <c r="R1900" s="52"/>
      <c r="S1900" s="52"/>
      <c r="T1900" s="20">
        <v>2</v>
      </c>
      <c r="U1900" s="20">
        <f t="shared" ref="U1900:U1911" si="101">T1900*E1900</f>
        <v>4000</v>
      </c>
    </row>
    <row r="1901" spans="1:21">
      <c r="A1901" s="20">
        <v>117</v>
      </c>
      <c r="B1901" s="52"/>
      <c r="C1901" s="14" t="s">
        <v>2152</v>
      </c>
      <c r="D1901" s="55" t="s">
        <v>86</v>
      </c>
      <c r="E1901" s="31">
        <v>2000</v>
      </c>
      <c r="F1901" s="20"/>
      <c r="G1901" s="58"/>
      <c r="H1901" s="20"/>
      <c r="I1901" s="20"/>
      <c r="J1901" s="2"/>
      <c r="K1901" s="2"/>
      <c r="L1901" s="2"/>
      <c r="M1901" s="2"/>
      <c r="N1901" s="52"/>
      <c r="O1901" s="2"/>
      <c r="P1901" s="2"/>
      <c r="Q1901" s="20">
        <v>1</v>
      </c>
      <c r="R1901" s="20"/>
      <c r="S1901" s="20"/>
      <c r="T1901" s="20">
        <v>1</v>
      </c>
      <c r="U1901" s="20">
        <v>2000</v>
      </c>
    </row>
    <row r="1902" spans="1:21">
      <c r="A1902" s="20">
        <v>118</v>
      </c>
      <c r="B1902" s="52"/>
      <c r="C1902" s="14" t="s">
        <v>2153</v>
      </c>
      <c r="D1902" s="55" t="s">
        <v>86</v>
      </c>
      <c r="E1902" s="31">
        <v>4000</v>
      </c>
      <c r="F1902" s="2"/>
      <c r="G1902" s="58"/>
      <c r="H1902" s="20"/>
      <c r="I1902" s="20"/>
      <c r="J1902" s="2"/>
      <c r="K1902" s="2"/>
      <c r="L1902" s="2"/>
      <c r="M1902" s="2"/>
      <c r="N1902" s="52"/>
      <c r="O1902" s="2"/>
      <c r="P1902" s="20"/>
      <c r="Q1902" s="20">
        <v>1</v>
      </c>
      <c r="R1902" s="20"/>
      <c r="S1902" s="20"/>
      <c r="T1902" s="20">
        <f>SUM(N1902:Q1902)</f>
        <v>1</v>
      </c>
      <c r="U1902" s="20">
        <f t="shared" si="101"/>
        <v>4000</v>
      </c>
    </row>
    <row r="1903" spans="1:21">
      <c r="A1903" s="20">
        <v>119</v>
      </c>
      <c r="B1903" s="52"/>
      <c r="C1903" s="14" t="s">
        <v>2154</v>
      </c>
      <c r="D1903" s="55" t="s">
        <v>86</v>
      </c>
      <c r="E1903" s="31">
        <v>20</v>
      </c>
      <c r="F1903" s="2"/>
      <c r="G1903" s="58"/>
      <c r="H1903" s="20"/>
      <c r="I1903" s="20"/>
      <c r="J1903" s="2"/>
      <c r="K1903" s="2"/>
      <c r="L1903" s="2"/>
      <c r="M1903" s="2"/>
      <c r="N1903" s="20"/>
      <c r="O1903" s="20">
        <v>0</v>
      </c>
      <c r="P1903" s="20"/>
      <c r="Q1903" s="20">
        <v>1</v>
      </c>
      <c r="R1903" s="20"/>
      <c r="S1903" s="20"/>
      <c r="T1903" s="20">
        <v>1</v>
      </c>
      <c r="U1903" s="20">
        <f>T1903*E1903</f>
        <v>20</v>
      </c>
    </row>
    <row r="1904" spans="1:21">
      <c r="A1904" s="20">
        <v>120</v>
      </c>
      <c r="B1904" s="52"/>
      <c r="C1904" s="14" t="s">
        <v>2155</v>
      </c>
      <c r="D1904" s="55" t="s">
        <v>86</v>
      </c>
      <c r="E1904" s="31">
        <v>150</v>
      </c>
      <c r="F1904" s="2"/>
      <c r="G1904" s="58"/>
      <c r="H1904" s="20"/>
      <c r="I1904" s="20"/>
      <c r="J1904" s="2"/>
      <c r="K1904" s="2"/>
      <c r="L1904" s="2"/>
      <c r="M1904" s="2"/>
      <c r="N1904" s="52"/>
      <c r="O1904" s="2"/>
      <c r="P1904" s="52">
        <v>2</v>
      </c>
      <c r="Q1904" s="52"/>
      <c r="R1904" s="52"/>
      <c r="S1904" s="52"/>
      <c r="T1904" s="20">
        <v>2</v>
      </c>
      <c r="U1904" s="20">
        <f>T1904*E1904</f>
        <v>300</v>
      </c>
    </row>
    <row r="1905" spans="1:21">
      <c r="A1905" s="20">
        <v>121</v>
      </c>
      <c r="B1905" s="52"/>
      <c r="C1905" s="14" t="s">
        <v>2156</v>
      </c>
      <c r="D1905" s="55" t="s">
        <v>86</v>
      </c>
      <c r="E1905" s="31">
        <v>200</v>
      </c>
      <c r="F1905" s="2"/>
      <c r="G1905" s="58"/>
      <c r="H1905" s="20"/>
      <c r="I1905" s="20"/>
      <c r="J1905" s="2"/>
      <c r="K1905" s="2"/>
      <c r="L1905" s="2"/>
      <c r="M1905" s="2"/>
      <c r="N1905" s="52"/>
      <c r="O1905" s="2"/>
      <c r="P1905" s="52"/>
      <c r="Q1905" s="52"/>
      <c r="R1905" s="52"/>
      <c r="S1905" s="52"/>
      <c r="T1905" s="20">
        <v>5</v>
      </c>
      <c r="U1905" s="20">
        <f>E1905*T1905</f>
        <v>1000</v>
      </c>
    </row>
    <row r="1906" spans="1:21">
      <c r="A1906" s="20">
        <v>122</v>
      </c>
      <c r="B1906" s="52"/>
      <c r="C1906" s="14" t="s">
        <v>2157</v>
      </c>
      <c r="D1906" s="55" t="s">
        <v>28</v>
      </c>
      <c r="E1906" s="31">
        <v>80</v>
      </c>
      <c r="F1906" s="2"/>
      <c r="G1906" s="58"/>
      <c r="H1906" s="2"/>
      <c r="I1906" s="2"/>
      <c r="J1906" s="2"/>
      <c r="K1906" s="2"/>
      <c r="L1906" s="2"/>
      <c r="M1906" s="2"/>
      <c r="N1906" s="31">
        <v>0</v>
      </c>
      <c r="O1906" s="59">
        <v>5</v>
      </c>
      <c r="P1906" s="52">
        <v>4.25</v>
      </c>
      <c r="Q1906" s="52">
        <v>8.5</v>
      </c>
      <c r="R1906" s="52"/>
      <c r="S1906" s="52"/>
      <c r="T1906" s="31">
        <f>SUM(N1906:Q1906)</f>
        <v>17.75</v>
      </c>
      <c r="U1906" s="20">
        <f t="shared" si="101"/>
        <v>1420</v>
      </c>
    </row>
    <row r="1907" spans="1:21">
      <c r="A1907" s="20">
        <v>123</v>
      </c>
      <c r="B1907" s="52"/>
      <c r="C1907" s="14" t="s">
        <v>2158</v>
      </c>
      <c r="D1907" s="55" t="s">
        <v>28</v>
      </c>
      <c r="E1907" s="31">
        <v>50</v>
      </c>
      <c r="F1907" s="2"/>
      <c r="G1907" s="58"/>
      <c r="H1907" s="2"/>
      <c r="I1907" s="2"/>
      <c r="J1907" s="2"/>
      <c r="K1907" s="2"/>
      <c r="L1907" s="2"/>
      <c r="M1907" s="2"/>
      <c r="N1907" s="31"/>
      <c r="O1907" s="59"/>
      <c r="P1907" s="52"/>
      <c r="Q1907" s="52"/>
      <c r="R1907" s="52">
        <v>0.5</v>
      </c>
      <c r="S1907" s="52"/>
      <c r="T1907" s="31"/>
      <c r="U1907" s="20">
        <v>0.5</v>
      </c>
    </row>
    <row r="1908" spans="1:21">
      <c r="A1908" s="20">
        <v>124</v>
      </c>
      <c r="B1908" s="52"/>
      <c r="C1908" s="14" t="s">
        <v>2159</v>
      </c>
      <c r="D1908" s="55" t="s">
        <v>86</v>
      </c>
      <c r="E1908" s="31">
        <v>50</v>
      </c>
      <c r="F1908" s="2"/>
      <c r="G1908" s="58"/>
      <c r="H1908" s="20"/>
      <c r="I1908" s="20"/>
      <c r="J1908" s="2"/>
      <c r="K1908" s="2"/>
      <c r="L1908" s="2"/>
      <c r="M1908" s="2"/>
      <c r="N1908" s="52"/>
      <c r="O1908" s="52"/>
      <c r="P1908" s="2"/>
      <c r="Q1908" s="2"/>
      <c r="R1908" s="20">
        <v>1</v>
      </c>
      <c r="S1908" s="20"/>
      <c r="T1908" s="20">
        <v>1</v>
      </c>
      <c r="U1908" s="20">
        <f t="shared" si="101"/>
        <v>50</v>
      </c>
    </row>
    <row r="1909" spans="1:21">
      <c r="A1909" s="20">
        <v>125</v>
      </c>
      <c r="B1909" s="52"/>
      <c r="C1909" s="14" t="s">
        <v>2160</v>
      </c>
      <c r="D1909" s="55" t="s">
        <v>28</v>
      </c>
      <c r="E1909" s="31">
        <v>15</v>
      </c>
      <c r="F1909" s="2"/>
      <c r="G1909" s="58"/>
      <c r="H1909" s="20"/>
      <c r="I1909" s="20"/>
      <c r="J1909" s="2"/>
      <c r="K1909" s="2"/>
      <c r="L1909" s="2"/>
      <c r="M1909" s="2"/>
      <c r="N1909" s="52"/>
      <c r="O1909" s="52"/>
      <c r="P1909" s="2"/>
      <c r="Q1909" s="20">
        <v>15</v>
      </c>
      <c r="R1909" s="20"/>
      <c r="S1909" s="20"/>
      <c r="T1909" s="20">
        <v>15</v>
      </c>
      <c r="U1909" s="20">
        <f t="shared" si="101"/>
        <v>225</v>
      </c>
    </row>
    <row r="1910" spans="1:21">
      <c r="A1910" s="20">
        <v>126</v>
      </c>
      <c r="B1910" s="52"/>
      <c r="C1910" s="14" t="s">
        <v>2161</v>
      </c>
      <c r="D1910" s="55" t="s">
        <v>78</v>
      </c>
      <c r="E1910" s="31">
        <v>30</v>
      </c>
      <c r="F1910" s="2"/>
      <c r="G1910" s="58"/>
      <c r="H1910" s="20"/>
      <c r="I1910" s="20"/>
      <c r="J1910" s="2"/>
      <c r="K1910" s="2"/>
      <c r="L1910" s="2"/>
      <c r="M1910" s="2"/>
      <c r="N1910" s="52"/>
      <c r="O1910" s="52"/>
      <c r="P1910" s="20">
        <v>28</v>
      </c>
      <c r="Q1910" s="20">
        <v>16</v>
      </c>
      <c r="R1910" s="20"/>
      <c r="S1910" s="20"/>
      <c r="T1910" s="20">
        <f>SUM(P1910:Q1910)</f>
        <v>44</v>
      </c>
      <c r="U1910" s="20">
        <f t="shared" si="101"/>
        <v>1320</v>
      </c>
    </row>
    <row r="1911" spans="1:21">
      <c r="A1911" s="20">
        <v>127</v>
      </c>
      <c r="B1911" s="52"/>
      <c r="C1911" s="14" t="s">
        <v>2162</v>
      </c>
      <c r="D1911" s="55" t="s">
        <v>86</v>
      </c>
      <c r="E1911" s="31">
        <v>50</v>
      </c>
      <c r="F1911" s="2"/>
      <c r="G1911" s="58"/>
      <c r="H1911" s="20"/>
      <c r="I1911" s="20"/>
      <c r="J1911" s="2"/>
      <c r="K1911" s="2"/>
      <c r="L1911" s="2"/>
      <c r="M1911" s="2"/>
      <c r="N1911" s="52"/>
      <c r="O1911" s="2"/>
      <c r="P1911" s="52"/>
      <c r="Q1911" s="52"/>
      <c r="R1911" s="52"/>
      <c r="S1911" s="52"/>
      <c r="T1911" s="20">
        <v>2</v>
      </c>
      <c r="U1911" s="20">
        <f t="shared" si="101"/>
        <v>100</v>
      </c>
    </row>
    <row r="1912" spans="1:21">
      <c r="A1912" s="20">
        <v>128</v>
      </c>
      <c r="B1912" s="52"/>
      <c r="C1912" s="14" t="s">
        <v>2163</v>
      </c>
      <c r="D1912" s="55" t="s">
        <v>86</v>
      </c>
      <c r="E1912" s="31">
        <v>50</v>
      </c>
      <c r="F1912" s="2"/>
      <c r="G1912" s="58"/>
      <c r="H1912" s="20"/>
      <c r="I1912" s="20"/>
      <c r="J1912" s="2"/>
      <c r="K1912" s="2"/>
      <c r="L1912" s="2"/>
      <c r="M1912" s="2"/>
      <c r="N1912" s="52"/>
      <c r="O1912" s="2"/>
      <c r="P1912" s="52"/>
      <c r="Q1912" s="52"/>
      <c r="R1912" s="52"/>
      <c r="S1912" s="52"/>
      <c r="T1912" s="20">
        <v>2</v>
      </c>
      <c r="U1912" s="20">
        <v>100</v>
      </c>
    </row>
    <row r="1913" spans="1:21" ht="25.5">
      <c r="A1913" s="20">
        <v>129</v>
      </c>
      <c r="B1913" s="20" t="s">
        <v>2164</v>
      </c>
      <c r="C1913" s="21" t="s">
        <v>2165</v>
      </c>
      <c r="D1913" s="55" t="s">
        <v>68</v>
      </c>
      <c r="E1913" s="53">
        <v>25000</v>
      </c>
      <c r="F1913" s="2"/>
      <c r="G1913" s="239"/>
      <c r="H1913" s="2"/>
      <c r="I1913" s="2"/>
      <c r="J1913" s="2"/>
      <c r="K1913" s="2"/>
      <c r="L1913" s="2"/>
      <c r="M1913" s="2"/>
      <c r="N1913" s="52"/>
      <c r="O1913" s="2"/>
      <c r="P1913" s="60" t="s">
        <v>2166</v>
      </c>
      <c r="Q1913" s="2"/>
      <c r="R1913" s="2"/>
      <c r="S1913" s="2"/>
      <c r="T1913" s="60" t="str">
        <f>P1913</f>
        <v>0.20 ( 94 Kg)</v>
      </c>
      <c r="U1913" s="20">
        <v>5000</v>
      </c>
    </row>
    <row r="1914" spans="1:21">
      <c r="A1914" s="20">
        <v>130</v>
      </c>
      <c r="B1914" s="20"/>
      <c r="C1914" s="21" t="s">
        <v>2167</v>
      </c>
      <c r="D1914" s="20" t="s">
        <v>128</v>
      </c>
      <c r="E1914" s="53">
        <v>10</v>
      </c>
      <c r="F1914" s="2"/>
      <c r="G1914" s="239"/>
      <c r="H1914" s="2"/>
      <c r="I1914" s="2"/>
      <c r="J1914" s="2"/>
      <c r="K1914" s="2"/>
      <c r="L1914" s="2"/>
      <c r="M1914" s="2"/>
      <c r="N1914" s="52"/>
      <c r="O1914" s="2"/>
      <c r="P1914" s="60"/>
      <c r="Q1914" s="2"/>
      <c r="R1914" s="20">
        <v>43</v>
      </c>
      <c r="S1914" s="20"/>
      <c r="T1914" s="60">
        <v>43</v>
      </c>
      <c r="U1914" s="20">
        <f>T1914*E1914</f>
        <v>430</v>
      </c>
    </row>
    <row r="1915" spans="1:21">
      <c r="A1915" s="212"/>
      <c r="B1915" s="212"/>
      <c r="C1915" s="212"/>
      <c r="D1915" s="212"/>
      <c r="E1915" s="57" t="s">
        <v>1993</v>
      </c>
      <c r="F1915" s="240"/>
      <c r="G1915" s="57">
        <f>SUM(G1784:G1913)</f>
        <v>3085426.2574999998</v>
      </c>
      <c r="H1915" s="241"/>
      <c r="I1915" s="241"/>
      <c r="J1915" s="241"/>
      <c r="K1915" s="56">
        <f>SUM(K1882:K1913)</f>
        <v>119447</v>
      </c>
      <c r="L1915" s="241"/>
      <c r="M1915" s="241"/>
      <c r="N1915" s="56"/>
      <c r="O1915" s="34"/>
      <c r="P1915" s="34"/>
      <c r="Q1915" s="34"/>
      <c r="R1915" s="34"/>
      <c r="S1915" s="34"/>
      <c r="T1915" s="34"/>
      <c r="U1915" s="20">
        <f>SUM(U1897:U1914)</f>
        <v>22535.5</v>
      </c>
    </row>
    <row r="1916" spans="1:21">
      <c r="A1916" s="212"/>
      <c r="B1916" s="212"/>
      <c r="C1916" s="20" t="s">
        <v>2168</v>
      </c>
      <c r="D1916" s="242"/>
      <c r="E1916" s="243"/>
      <c r="F1916" s="212"/>
      <c r="G1916" s="212"/>
      <c r="H1916" s="212"/>
      <c r="I1916" s="212"/>
      <c r="J1916" s="212"/>
      <c r="K1916" s="212"/>
      <c r="L1916" s="212"/>
      <c r="M1916" s="212"/>
      <c r="N1916" s="51"/>
      <c r="O1916" s="212"/>
      <c r="P1916" s="212"/>
      <c r="Q1916" s="212"/>
      <c r="R1916" s="212"/>
      <c r="S1916" s="212"/>
      <c r="T1916" s="212"/>
      <c r="U1916" s="212"/>
    </row>
    <row r="1917" spans="1:21">
      <c r="A1917" s="212"/>
      <c r="B1917" s="212"/>
      <c r="C1917" s="2" t="s">
        <v>2169</v>
      </c>
      <c r="D1917" s="2"/>
      <c r="E1917" s="209">
        <f>G1915</f>
        <v>3085426.2574999998</v>
      </c>
      <c r="F1917" s="212"/>
      <c r="G1917" s="212"/>
      <c r="H1917" s="212"/>
      <c r="I1917" s="212"/>
      <c r="J1917" s="212"/>
      <c r="K1917" s="212"/>
      <c r="L1917" s="212"/>
      <c r="M1917" s="212"/>
      <c r="N1917" s="51"/>
      <c r="O1917" s="212"/>
      <c r="P1917" s="212"/>
      <c r="Q1917" s="212"/>
      <c r="R1917" s="212"/>
      <c r="S1917" s="212"/>
      <c r="T1917" s="212"/>
      <c r="U1917" s="212"/>
    </row>
    <row r="1918" spans="1:21">
      <c r="A1918" s="212"/>
      <c r="B1918" s="212"/>
      <c r="C1918" s="2" t="s">
        <v>2170</v>
      </c>
      <c r="D1918" s="2"/>
      <c r="E1918" s="209">
        <f>K1915</f>
        <v>119447</v>
      </c>
      <c r="F1918" s="212"/>
      <c r="G1918" s="212"/>
      <c r="H1918" s="212"/>
      <c r="I1918" s="212"/>
      <c r="J1918" s="212"/>
      <c r="K1918" s="212"/>
      <c r="L1918" s="212"/>
      <c r="M1918" s="212"/>
      <c r="N1918" s="51"/>
      <c r="O1918" s="212"/>
      <c r="P1918" s="212"/>
      <c r="Q1918" s="212"/>
      <c r="R1918" s="212"/>
      <c r="S1918" s="212"/>
      <c r="T1918" s="212"/>
      <c r="U1918" s="212"/>
    </row>
    <row r="1919" spans="1:21">
      <c r="A1919" s="212"/>
      <c r="B1919" s="212"/>
      <c r="C1919" s="2" t="s">
        <v>2171</v>
      </c>
      <c r="D1919" s="2"/>
      <c r="E1919" s="209">
        <f>U1915</f>
        <v>22535.5</v>
      </c>
      <c r="F1919" s="212"/>
      <c r="G1919" s="212"/>
      <c r="H1919" s="212"/>
      <c r="I1919" s="212"/>
      <c r="J1919" s="212"/>
      <c r="K1919" s="212"/>
      <c r="L1919" s="212"/>
      <c r="M1919" s="212"/>
      <c r="N1919" s="51"/>
      <c r="O1919" s="212"/>
      <c r="P1919" s="212"/>
      <c r="Q1919" s="212"/>
      <c r="R1919" s="212"/>
      <c r="S1919" s="212"/>
      <c r="T1919" s="212"/>
      <c r="U1919" s="212"/>
    </row>
    <row r="1920" spans="1:21">
      <c r="A1920" s="212"/>
      <c r="B1920" s="212"/>
      <c r="C1920" s="34" t="s">
        <v>2172</v>
      </c>
      <c r="D1920" s="34"/>
      <c r="E1920" s="244">
        <f>SUM(E1917:E1919)</f>
        <v>3227408.7574999998</v>
      </c>
      <c r="F1920" s="212"/>
      <c r="G1920" s="212"/>
      <c r="H1920" s="212"/>
      <c r="I1920" s="212"/>
      <c r="J1920" s="212"/>
      <c r="K1920" s="212"/>
      <c r="L1920" s="212"/>
      <c r="M1920" s="212"/>
      <c r="N1920" s="51"/>
      <c r="O1920" s="212"/>
      <c r="P1920" s="212"/>
      <c r="Q1920" s="212"/>
      <c r="R1920" s="212"/>
      <c r="S1920" s="212"/>
      <c r="T1920" s="212"/>
      <c r="U1920" s="212"/>
    </row>
    <row r="1921" spans="1:21">
      <c r="A1921" s="96"/>
      <c r="B1921" s="96"/>
      <c r="C1921" s="96"/>
      <c r="D1921" s="96"/>
      <c r="E1921" s="96"/>
      <c r="F1921" s="96"/>
      <c r="G1921" s="96"/>
      <c r="H1921" s="96"/>
      <c r="I1921" s="96"/>
      <c r="J1921" s="96"/>
      <c r="K1921" s="96"/>
      <c r="L1921" s="96"/>
      <c r="M1921" s="96"/>
      <c r="N1921" s="96"/>
      <c r="O1921" s="96"/>
      <c r="P1921" s="96"/>
      <c r="Q1921" s="212"/>
      <c r="R1921" s="212"/>
      <c r="S1921" s="212"/>
      <c r="T1921" s="212"/>
      <c r="U1921" s="212"/>
    </row>
    <row r="1922" spans="1:21">
      <c r="A1922" s="294" t="s">
        <v>2173</v>
      </c>
      <c r="B1922" s="294"/>
      <c r="C1922" s="294"/>
      <c r="D1922" s="294"/>
      <c r="E1922" s="294"/>
      <c r="F1922" s="294"/>
      <c r="G1922" s="294"/>
      <c r="H1922" s="294"/>
      <c r="I1922" s="294"/>
      <c r="J1922" s="294"/>
      <c r="K1922" s="294"/>
      <c r="L1922" s="132"/>
      <c r="M1922" s="132"/>
      <c r="N1922" s="132"/>
      <c r="O1922" s="132"/>
      <c r="P1922" s="132"/>
      <c r="Q1922" s="212"/>
      <c r="R1922" s="212"/>
      <c r="S1922" s="212"/>
      <c r="T1922" s="212"/>
      <c r="U1922" s="212"/>
    </row>
    <row r="1923" spans="1:21">
      <c r="A1923" s="294" t="s">
        <v>2174</v>
      </c>
      <c r="B1923" s="294"/>
      <c r="C1923" s="294"/>
      <c r="D1923" s="294"/>
      <c r="E1923" s="294"/>
      <c r="F1923" s="294"/>
      <c r="G1923" s="294"/>
      <c r="H1923" s="294"/>
      <c r="I1923" s="294"/>
      <c r="J1923" s="294"/>
      <c r="K1923" s="294"/>
      <c r="L1923" s="132"/>
      <c r="M1923" s="132"/>
      <c r="N1923" s="132"/>
      <c r="O1923" s="132"/>
      <c r="P1923" s="132"/>
      <c r="Q1923" s="212"/>
      <c r="R1923" s="212"/>
      <c r="S1923" s="212"/>
      <c r="T1923" s="212"/>
      <c r="U1923" s="212"/>
    </row>
    <row r="1924" spans="1:21">
      <c r="A1924" s="294" t="s">
        <v>2175</v>
      </c>
      <c r="B1924" s="294"/>
      <c r="C1924" s="294"/>
      <c r="D1924" s="294"/>
      <c r="E1924" s="294"/>
      <c r="F1924" s="294"/>
      <c r="G1924" s="294"/>
      <c r="H1924" s="294"/>
      <c r="I1924" s="294"/>
      <c r="J1924" s="294"/>
      <c r="K1924" s="294"/>
      <c r="L1924" s="132"/>
      <c r="M1924" s="132"/>
      <c r="N1924" s="132"/>
      <c r="O1924" s="132"/>
      <c r="P1924" s="132"/>
      <c r="Q1924" s="212"/>
      <c r="R1924" s="212"/>
      <c r="S1924" s="212"/>
      <c r="T1924" s="212"/>
      <c r="U1924" s="212"/>
    </row>
    <row r="1925" spans="1:21">
      <c r="A1925" s="294" t="s">
        <v>2176</v>
      </c>
      <c r="B1925" s="294"/>
      <c r="C1925" s="294"/>
      <c r="D1925" s="294"/>
      <c r="E1925" s="294"/>
      <c r="F1925" s="294"/>
      <c r="G1925" s="294"/>
      <c r="H1925" s="294"/>
      <c r="I1925" s="294"/>
      <c r="J1925" s="294"/>
      <c r="K1925" s="294"/>
      <c r="L1925" s="132"/>
      <c r="M1925" s="132"/>
      <c r="N1925" s="132"/>
      <c r="O1925" s="132"/>
      <c r="P1925" s="132"/>
      <c r="Q1925" s="212"/>
      <c r="R1925" s="212"/>
      <c r="S1925" s="212"/>
      <c r="T1925" s="212"/>
      <c r="U1925" s="212"/>
    </row>
    <row r="1926" spans="1:21">
      <c r="A1926" s="354" t="s">
        <v>2177</v>
      </c>
      <c r="B1926" s="354"/>
      <c r="C1926" s="354"/>
      <c r="D1926" s="354"/>
      <c r="E1926" s="354"/>
      <c r="F1926" s="354"/>
      <c r="G1926" s="354"/>
      <c r="H1926" s="132"/>
      <c r="I1926" s="132"/>
      <c r="J1926" s="132"/>
      <c r="K1926" s="132"/>
      <c r="L1926" s="132"/>
      <c r="M1926" s="132"/>
      <c r="N1926" s="132"/>
      <c r="O1926" s="132"/>
      <c r="P1926" s="132"/>
      <c r="Q1926" s="212"/>
      <c r="R1926" s="212"/>
      <c r="S1926" s="212"/>
      <c r="T1926" s="212"/>
      <c r="U1926" s="212"/>
    </row>
    <row r="1927" spans="1:21" ht="38.25">
      <c r="A1927" s="301" t="s">
        <v>10</v>
      </c>
      <c r="B1927" s="301" t="s">
        <v>11</v>
      </c>
      <c r="C1927" s="301" t="s">
        <v>12</v>
      </c>
      <c r="D1927" s="301" t="s">
        <v>13</v>
      </c>
      <c r="E1927" s="315" t="s">
        <v>236</v>
      </c>
      <c r="F1927" s="304" t="s">
        <v>15</v>
      </c>
      <c r="G1927" s="305"/>
      <c r="H1927" s="303" t="s">
        <v>118</v>
      </c>
      <c r="I1927" s="303"/>
      <c r="J1927" s="303" t="s">
        <v>17</v>
      </c>
      <c r="K1927" s="303"/>
      <c r="L1927" s="303" t="s">
        <v>18</v>
      </c>
      <c r="M1927" s="303"/>
      <c r="N1927" s="303" t="s">
        <v>238</v>
      </c>
      <c r="O1927" s="303"/>
      <c r="P1927" s="130" t="s">
        <v>2178</v>
      </c>
      <c r="Q1927" s="212"/>
      <c r="R1927" s="212"/>
      <c r="S1927" s="212"/>
      <c r="T1927" s="212"/>
      <c r="U1927" s="212"/>
    </row>
    <row r="1928" spans="1:21" ht="63.75">
      <c r="A1928" s="302"/>
      <c r="B1928" s="302"/>
      <c r="C1928" s="302"/>
      <c r="D1928" s="302"/>
      <c r="E1928" s="316"/>
      <c r="F1928" s="20" t="s">
        <v>121</v>
      </c>
      <c r="G1928" s="130" t="s">
        <v>23</v>
      </c>
      <c r="H1928" s="20" t="s">
        <v>121</v>
      </c>
      <c r="I1928" s="130" t="s">
        <v>23</v>
      </c>
      <c r="J1928" s="20" t="s">
        <v>121</v>
      </c>
      <c r="K1928" s="130" t="s">
        <v>23</v>
      </c>
      <c r="L1928" s="20" t="s">
        <v>121</v>
      </c>
      <c r="M1928" s="130" t="s">
        <v>23</v>
      </c>
      <c r="N1928" s="20" t="s">
        <v>121</v>
      </c>
      <c r="O1928" s="130" t="s">
        <v>23</v>
      </c>
      <c r="P1928" s="130" t="s">
        <v>23</v>
      </c>
      <c r="Q1928" s="212"/>
      <c r="R1928" s="212"/>
      <c r="S1928" s="212"/>
      <c r="T1928" s="212"/>
      <c r="U1928" s="212"/>
    </row>
    <row r="1929" spans="1:21">
      <c r="A1929" s="20">
        <v>1</v>
      </c>
      <c r="B1929" s="20" t="s">
        <v>2179</v>
      </c>
      <c r="C1929" s="21" t="s">
        <v>2180</v>
      </c>
      <c r="D1929" s="20" t="s">
        <v>86</v>
      </c>
      <c r="E1929" s="31">
        <v>4540</v>
      </c>
      <c r="F1929" s="20">
        <v>1</v>
      </c>
      <c r="G1929" s="31">
        <f t="shared" ref="G1929:G1987" si="102">E1929*F1929</f>
        <v>4540</v>
      </c>
      <c r="H1929" s="20"/>
      <c r="I1929" s="20"/>
      <c r="J1929" s="20"/>
      <c r="K1929" s="20"/>
      <c r="L1929" s="20"/>
      <c r="M1929" s="20"/>
      <c r="N1929" s="20"/>
      <c r="O1929" s="20"/>
      <c r="P1929" s="20"/>
      <c r="Q1929" s="212"/>
      <c r="R1929" s="212"/>
      <c r="S1929" s="212"/>
      <c r="T1929" s="212"/>
      <c r="U1929" s="212"/>
    </row>
    <row r="1930" spans="1:21">
      <c r="A1930" s="20">
        <v>2</v>
      </c>
      <c r="B1930" s="20" t="s">
        <v>2181</v>
      </c>
      <c r="C1930" s="21" t="s">
        <v>2182</v>
      </c>
      <c r="D1930" s="20" t="s">
        <v>86</v>
      </c>
      <c r="E1930" s="31">
        <v>4540</v>
      </c>
      <c r="F1930" s="20">
        <v>2</v>
      </c>
      <c r="G1930" s="31">
        <f t="shared" si="102"/>
        <v>9080</v>
      </c>
      <c r="H1930" s="20"/>
      <c r="I1930" s="20"/>
      <c r="J1930" s="20"/>
      <c r="K1930" s="20"/>
      <c r="L1930" s="20"/>
      <c r="M1930" s="20"/>
      <c r="N1930" s="20"/>
      <c r="O1930" s="56"/>
      <c r="P1930" s="20"/>
      <c r="Q1930" s="212"/>
      <c r="R1930" s="212"/>
      <c r="S1930" s="212"/>
      <c r="T1930" s="212"/>
      <c r="U1930" s="212"/>
    </row>
    <row r="1931" spans="1:21">
      <c r="A1931" s="20">
        <v>3</v>
      </c>
      <c r="B1931" s="20"/>
      <c r="C1931" s="21" t="s">
        <v>2183</v>
      </c>
      <c r="D1931" s="20" t="s">
        <v>86</v>
      </c>
      <c r="E1931" s="31">
        <v>12720</v>
      </c>
      <c r="F1931" s="20">
        <v>2</v>
      </c>
      <c r="G1931" s="31">
        <f t="shared" si="102"/>
        <v>25440</v>
      </c>
      <c r="H1931" s="20"/>
      <c r="I1931" s="20"/>
      <c r="J1931" s="20"/>
      <c r="K1931" s="20"/>
      <c r="L1931" s="20"/>
      <c r="M1931" s="20"/>
      <c r="N1931" s="20"/>
      <c r="O1931" s="20"/>
      <c r="P1931" s="20"/>
      <c r="Q1931" s="212"/>
      <c r="R1931" s="212"/>
      <c r="S1931" s="212"/>
      <c r="T1931" s="212"/>
      <c r="U1931" s="212"/>
    </row>
    <row r="1932" spans="1:21" ht="25.5">
      <c r="A1932" s="20">
        <v>4</v>
      </c>
      <c r="B1932" s="20"/>
      <c r="C1932" s="21" t="s">
        <v>2184</v>
      </c>
      <c r="D1932" s="20" t="s">
        <v>74</v>
      </c>
      <c r="E1932" s="31">
        <v>106414.39999999999</v>
      </c>
      <c r="F1932" s="92">
        <v>1.4079999999999999</v>
      </c>
      <c r="G1932" s="31">
        <f t="shared" si="102"/>
        <v>149831.47519999999</v>
      </c>
      <c r="H1932" s="20"/>
      <c r="I1932" s="20"/>
      <c r="J1932" s="20"/>
      <c r="K1932" s="20"/>
      <c r="L1932" s="20"/>
      <c r="M1932" s="20"/>
      <c r="N1932" s="20"/>
      <c r="O1932" s="20"/>
      <c r="P1932" s="20"/>
      <c r="Q1932" s="212"/>
      <c r="R1932" s="212"/>
      <c r="S1932" s="212"/>
      <c r="T1932" s="212"/>
      <c r="U1932" s="212"/>
    </row>
    <row r="1933" spans="1:21">
      <c r="A1933" s="20">
        <v>5</v>
      </c>
      <c r="B1933" s="20"/>
      <c r="C1933" s="21" t="s">
        <v>2185</v>
      </c>
      <c r="D1933" s="20" t="s">
        <v>78</v>
      </c>
      <c r="E1933" s="31">
        <v>221.33</v>
      </c>
      <c r="F1933" s="20">
        <v>50</v>
      </c>
      <c r="G1933" s="31">
        <f t="shared" si="102"/>
        <v>11066.5</v>
      </c>
      <c r="H1933" s="20"/>
      <c r="I1933" s="20"/>
      <c r="J1933" s="20"/>
      <c r="K1933" s="20"/>
      <c r="L1933" s="20"/>
      <c r="M1933" s="20"/>
      <c r="N1933" s="20"/>
      <c r="O1933" s="20"/>
      <c r="P1933" s="20"/>
      <c r="Q1933" s="212"/>
      <c r="R1933" s="212"/>
      <c r="S1933" s="212"/>
      <c r="T1933" s="212"/>
      <c r="U1933" s="212"/>
    </row>
    <row r="1934" spans="1:21">
      <c r="A1934" s="20">
        <v>6</v>
      </c>
      <c r="B1934" s="20"/>
      <c r="C1934" s="21" t="s">
        <v>2186</v>
      </c>
      <c r="D1934" s="20" t="s">
        <v>78</v>
      </c>
      <c r="E1934" s="31">
        <v>221.33</v>
      </c>
      <c r="F1934" s="20">
        <v>19</v>
      </c>
      <c r="G1934" s="31">
        <f t="shared" si="102"/>
        <v>4205.2700000000004</v>
      </c>
      <c r="H1934" s="20"/>
      <c r="I1934" s="20"/>
      <c r="J1934" s="20"/>
      <c r="K1934" s="20"/>
      <c r="L1934" s="20"/>
      <c r="M1934" s="20"/>
      <c r="N1934" s="20"/>
      <c r="O1934" s="20"/>
      <c r="P1934" s="20"/>
      <c r="Q1934" s="212"/>
      <c r="R1934" s="212"/>
      <c r="S1934" s="212"/>
      <c r="T1934" s="212"/>
      <c r="U1934" s="212"/>
    </row>
    <row r="1935" spans="1:21">
      <c r="A1935" s="20">
        <v>7</v>
      </c>
      <c r="B1935" s="20"/>
      <c r="C1935" s="21" t="s">
        <v>2187</v>
      </c>
      <c r="D1935" s="20" t="s">
        <v>78</v>
      </c>
      <c r="E1935" s="31">
        <v>100</v>
      </c>
      <c r="F1935" s="20">
        <v>20</v>
      </c>
      <c r="G1935" s="31">
        <f t="shared" si="102"/>
        <v>2000</v>
      </c>
      <c r="H1935" s="20"/>
      <c r="I1935" s="20"/>
      <c r="J1935" s="20"/>
      <c r="K1935" s="20"/>
      <c r="L1935" s="20"/>
      <c r="M1935" s="20"/>
      <c r="N1935" s="20"/>
      <c r="O1935" s="20"/>
      <c r="P1935" s="20"/>
      <c r="Q1935" s="212"/>
      <c r="R1935" s="212"/>
      <c r="S1935" s="212"/>
      <c r="T1935" s="212"/>
      <c r="U1935" s="212"/>
    </row>
    <row r="1936" spans="1:21">
      <c r="A1936" s="20">
        <v>8</v>
      </c>
      <c r="B1936" s="20"/>
      <c r="C1936" s="21" t="s">
        <v>2188</v>
      </c>
      <c r="D1936" s="20" t="s">
        <v>74</v>
      </c>
      <c r="E1936" s="31">
        <v>88341</v>
      </c>
      <c r="F1936" s="92">
        <v>0.28000000000000003</v>
      </c>
      <c r="G1936" s="31">
        <f t="shared" si="102"/>
        <v>24735.480000000003</v>
      </c>
      <c r="H1936" s="20"/>
      <c r="I1936" s="20"/>
      <c r="J1936" s="20"/>
      <c r="K1936" s="20"/>
      <c r="L1936" s="20"/>
      <c r="M1936" s="20"/>
      <c r="N1936" s="20"/>
      <c r="O1936" s="20"/>
      <c r="P1936" s="20"/>
      <c r="Q1936" s="212"/>
      <c r="R1936" s="212"/>
      <c r="S1936" s="212"/>
      <c r="T1936" s="212"/>
      <c r="U1936" s="212"/>
    </row>
    <row r="1937" spans="1:21">
      <c r="A1937" s="20">
        <v>9</v>
      </c>
      <c r="B1937" s="20" t="s">
        <v>2189</v>
      </c>
      <c r="C1937" s="21" t="s">
        <v>2190</v>
      </c>
      <c r="D1937" s="20" t="s">
        <v>74</v>
      </c>
      <c r="E1937" s="31">
        <v>84325</v>
      </c>
      <c r="F1937" s="92">
        <v>4.2000000000000003E-2</v>
      </c>
      <c r="G1937" s="31">
        <f t="shared" si="102"/>
        <v>3541.65</v>
      </c>
      <c r="H1937" s="20"/>
      <c r="I1937" s="20"/>
      <c r="J1937" s="20"/>
      <c r="K1937" s="20"/>
      <c r="L1937" s="20"/>
      <c r="M1937" s="20"/>
      <c r="N1937" s="20"/>
      <c r="O1937" s="20"/>
      <c r="P1937" s="20"/>
      <c r="Q1937" s="212"/>
      <c r="R1937" s="212"/>
      <c r="S1937" s="212"/>
      <c r="T1937" s="212"/>
      <c r="U1937" s="212"/>
    </row>
    <row r="1938" spans="1:21">
      <c r="A1938" s="20">
        <v>10</v>
      </c>
      <c r="B1938" s="21"/>
      <c r="C1938" s="21" t="s">
        <v>2191</v>
      </c>
      <c r="D1938" s="20" t="s">
        <v>86</v>
      </c>
      <c r="E1938" s="31">
        <v>50</v>
      </c>
      <c r="F1938" s="20">
        <v>18</v>
      </c>
      <c r="G1938" s="31">
        <f t="shared" si="102"/>
        <v>900</v>
      </c>
      <c r="H1938" s="20"/>
      <c r="I1938" s="20"/>
      <c r="J1938" s="20"/>
      <c r="K1938" s="20"/>
      <c r="L1938" s="20"/>
      <c r="M1938" s="20"/>
      <c r="N1938" s="20"/>
      <c r="O1938" s="20"/>
      <c r="P1938" s="20"/>
      <c r="Q1938" s="212"/>
      <c r="R1938" s="212"/>
      <c r="S1938" s="212"/>
      <c r="T1938" s="212"/>
      <c r="U1938" s="212"/>
    </row>
    <row r="1939" spans="1:21" ht="25.5">
      <c r="A1939" s="20">
        <v>11</v>
      </c>
      <c r="B1939" s="20" t="s">
        <v>2192</v>
      </c>
      <c r="C1939" s="6" t="s">
        <v>2193</v>
      </c>
      <c r="D1939" s="125" t="s">
        <v>86</v>
      </c>
      <c r="E1939" s="8">
        <v>28084</v>
      </c>
      <c r="F1939" s="20">
        <v>1</v>
      </c>
      <c r="G1939" s="31">
        <f t="shared" si="102"/>
        <v>28084</v>
      </c>
      <c r="H1939" s="20"/>
      <c r="I1939" s="20"/>
      <c r="J1939" s="20"/>
      <c r="K1939" s="20"/>
      <c r="L1939" s="20"/>
      <c r="M1939" s="20"/>
      <c r="N1939" s="20"/>
      <c r="O1939" s="20"/>
      <c r="P1939" s="20"/>
      <c r="Q1939" s="212"/>
      <c r="R1939" s="212"/>
      <c r="S1939" s="212"/>
      <c r="T1939" s="212"/>
      <c r="U1939" s="212"/>
    </row>
    <row r="1940" spans="1:21">
      <c r="A1940" s="20">
        <v>12</v>
      </c>
      <c r="B1940" s="20" t="s">
        <v>2194</v>
      </c>
      <c r="C1940" s="21" t="s">
        <v>2195</v>
      </c>
      <c r="D1940" s="20" t="s">
        <v>78</v>
      </c>
      <c r="E1940" s="31">
        <v>700</v>
      </c>
      <c r="F1940" s="20">
        <v>55</v>
      </c>
      <c r="G1940" s="31">
        <f t="shared" si="102"/>
        <v>38500</v>
      </c>
      <c r="H1940" s="20"/>
      <c r="I1940" s="20"/>
      <c r="J1940" s="20"/>
      <c r="K1940" s="20"/>
      <c r="L1940" s="20"/>
      <c r="M1940" s="20"/>
      <c r="N1940" s="20"/>
      <c r="O1940" s="20"/>
      <c r="P1940" s="20"/>
      <c r="Q1940" s="212"/>
      <c r="R1940" s="212"/>
      <c r="S1940" s="212"/>
      <c r="T1940" s="212"/>
      <c r="U1940" s="212"/>
    </row>
    <row r="1941" spans="1:21">
      <c r="A1941" s="20">
        <v>13</v>
      </c>
      <c r="B1941" s="20" t="s">
        <v>2196</v>
      </c>
      <c r="C1941" s="6" t="s">
        <v>2197</v>
      </c>
      <c r="D1941" s="20" t="s">
        <v>78</v>
      </c>
      <c r="E1941" s="31">
        <v>96.29</v>
      </c>
      <c r="F1941" s="20">
        <v>48</v>
      </c>
      <c r="G1941" s="31">
        <f t="shared" si="102"/>
        <v>4621.92</v>
      </c>
      <c r="H1941" s="20"/>
      <c r="I1941" s="20"/>
      <c r="J1941" s="20"/>
      <c r="K1941" s="20"/>
      <c r="L1941" s="20"/>
      <c r="M1941" s="20"/>
      <c r="N1941" s="20"/>
      <c r="O1941" s="20"/>
      <c r="P1941" s="20"/>
      <c r="Q1941" s="212"/>
      <c r="R1941" s="212"/>
      <c r="S1941" s="212"/>
      <c r="T1941" s="212"/>
      <c r="U1941" s="212"/>
    </row>
    <row r="1942" spans="1:21" ht="25.5">
      <c r="A1942" s="20">
        <v>14</v>
      </c>
      <c r="B1942" s="20" t="s">
        <v>2198</v>
      </c>
      <c r="C1942" s="21" t="s">
        <v>2199</v>
      </c>
      <c r="D1942" s="20" t="s">
        <v>78</v>
      </c>
      <c r="E1942" s="31">
        <v>100</v>
      </c>
      <c r="F1942" s="20">
        <v>40</v>
      </c>
      <c r="G1942" s="31">
        <f t="shared" si="102"/>
        <v>4000</v>
      </c>
      <c r="H1942" s="20"/>
      <c r="I1942" s="20"/>
      <c r="J1942" s="20"/>
      <c r="K1942" s="20"/>
      <c r="L1942" s="20"/>
      <c r="M1942" s="20"/>
      <c r="N1942" s="20"/>
      <c r="O1942" s="20"/>
      <c r="P1942" s="20"/>
      <c r="Q1942" s="212"/>
      <c r="R1942" s="212"/>
      <c r="S1942" s="212"/>
      <c r="T1942" s="212"/>
      <c r="U1942" s="212"/>
    </row>
    <row r="1943" spans="1:21">
      <c r="A1943" s="20">
        <v>15</v>
      </c>
      <c r="B1943" s="20" t="s">
        <v>249</v>
      </c>
      <c r="C1943" s="21" t="s">
        <v>2200</v>
      </c>
      <c r="D1943" s="20" t="s">
        <v>78</v>
      </c>
      <c r="E1943" s="31">
        <v>232</v>
      </c>
      <c r="F1943" s="20">
        <v>240</v>
      </c>
      <c r="G1943" s="31">
        <f t="shared" si="102"/>
        <v>55680</v>
      </c>
      <c r="H1943" s="20"/>
      <c r="I1943" s="20"/>
      <c r="J1943" s="20"/>
      <c r="K1943" s="20"/>
      <c r="L1943" s="20"/>
      <c r="M1943" s="20"/>
      <c r="N1943" s="20"/>
      <c r="O1943" s="20"/>
      <c r="P1943" s="20"/>
      <c r="Q1943" s="212"/>
      <c r="R1943" s="212"/>
      <c r="S1943" s="212"/>
      <c r="T1943" s="212"/>
      <c r="U1943" s="212"/>
    </row>
    <row r="1944" spans="1:21" ht="25.5">
      <c r="A1944" s="20">
        <v>16</v>
      </c>
      <c r="B1944" s="20" t="s">
        <v>2124</v>
      </c>
      <c r="C1944" s="21" t="s">
        <v>2201</v>
      </c>
      <c r="D1944" s="20" t="s">
        <v>86</v>
      </c>
      <c r="E1944" s="31">
        <v>4534.33</v>
      </c>
      <c r="F1944" s="20">
        <v>14</v>
      </c>
      <c r="G1944" s="31">
        <f t="shared" si="102"/>
        <v>63480.619999999995</v>
      </c>
      <c r="H1944" s="20"/>
      <c r="I1944" s="20"/>
      <c r="J1944" s="20"/>
      <c r="K1944" s="20"/>
      <c r="L1944" s="20"/>
      <c r="M1944" s="20"/>
      <c r="N1944" s="20"/>
      <c r="O1944" s="20"/>
      <c r="P1944" s="20"/>
      <c r="Q1944" s="212"/>
      <c r="R1944" s="212"/>
      <c r="S1944" s="212"/>
      <c r="T1944" s="212"/>
      <c r="U1944" s="212"/>
    </row>
    <row r="1945" spans="1:21">
      <c r="A1945" s="20">
        <v>17</v>
      </c>
      <c r="B1945" s="20"/>
      <c r="C1945" s="21" t="s">
        <v>2202</v>
      </c>
      <c r="D1945" s="20" t="s">
        <v>86</v>
      </c>
      <c r="E1945" s="31">
        <v>100</v>
      </c>
      <c r="F1945" s="20">
        <v>3</v>
      </c>
      <c r="G1945" s="31">
        <f t="shared" si="102"/>
        <v>300</v>
      </c>
      <c r="H1945" s="20"/>
      <c r="I1945" s="20"/>
      <c r="J1945" s="20"/>
      <c r="K1945" s="20"/>
      <c r="L1945" s="20"/>
      <c r="M1945" s="20"/>
      <c r="N1945" s="20"/>
      <c r="O1945" s="20"/>
      <c r="P1945" s="20"/>
      <c r="Q1945" s="212"/>
      <c r="R1945" s="212"/>
      <c r="S1945" s="212"/>
      <c r="T1945" s="212"/>
      <c r="U1945" s="212"/>
    </row>
    <row r="1946" spans="1:21">
      <c r="A1946" s="20">
        <v>18</v>
      </c>
      <c r="B1946" s="20" t="s">
        <v>726</v>
      </c>
      <c r="C1946" s="21" t="s">
        <v>2203</v>
      </c>
      <c r="D1946" s="20" t="s">
        <v>86</v>
      </c>
      <c r="E1946" s="8">
        <v>1935.33</v>
      </c>
      <c r="F1946" s="20">
        <v>3</v>
      </c>
      <c r="G1946" s="31">
        <f t="shared" si="102"/>
        <v>5805.99</v>
      </c>
      <c r="H1946" s="20"/>
      <c r="I1946" s="20"/>
      <c r="J1946" s="20"/>
      <c r="K1946" s="20"/>
      <c r="L1946" s="20"/>
      <c r="M1946" s="20"/>
      <c r="N1946" s="20"/>
      <c r="O1946" s="20"/>
      <c r="P1946" s="20"/>
      <c r="Q1946" s="212"/>
      <c r="R1946" s="212"/>
      <c r="S1946" s="212"/>
      <c r="T1946" s="212"/>
      <c r="U1946" s="212"/>
    </row>
    <row r="1947" spans="1:21">
      <c r="A1947" s="20">
        <v>19</v>
      </c>
      <c r="B1947" s="20" t="s">
        <v>185</v>
      </c>
      <c r="C1947" s="21" t="s">
        <v>2204</v>
      </c>
      <c r="D1947" s="20" t="s">
        <v>86</v>
      </c>
      <c r="E1947" s="31">
        <v>851.25</v>
      </c>
      <c r="F1947" s="20">
        <v>3</v>
      </c>
      <c r="G1947" s="31">
        <f t="shared" si="102"/>
        <v>2553.75</v>
      </c>
      <c r="H1947" s="20"/>
      <c r="I1947" s="20"/>
      <c r="J1947" s="20"/>
      <c r="K1947" s="20"/>
      <c r="L1947" s="20"/>
      <c r="M1947" s="20"/>
      <c r="N1947" s="20"/>
      <c r="O1947" s="20"/>
      <c r="P1947" s="20"/>
      <c r="Q1947" s="212"/>
      <c r="R1947" s="212"/>
      <c r="S1947" s="212"/>
      <c r="T1947" s="212"/>
      <c r="U1947" s="212"/>
    </row>
    <row r="1948" spans="1:21">
      <c r="A1948" s="20">
        <v>20</v>
      </c>
      <c r="B1948" s="20" t="s">
        <v>836</v>
      </c>
      <c r="C1948" s="21" t="s">
        <v>1940</v>
      </c>
      <c r="D1948" s="20" t="s">
        <v>86</v>
      </c>
      <c r="E1948" s="31">
        <v>340</v>
      </c>
      <c r="F1948" s="20">
        <v>2</v>
      </c>
      <c r="G1948" s="31">
        <f t="shared" si="102"/>
        <v>680</v>
      </c>
      <c r="H1948" s="20"/>
      <c r="I1948" s="20"/>
      <c r="J1948" s="20"/>
      <c r="K1948" s="20"/>
      <c r="L1948" s="20"/>
      <c r="M1948" s="20"/>
      <c r="N1948" s="20"/>
      <c r="O1948" s="20"/>
      <c r="P1948" s="20"/>
      <c r="Q1948" s="212"/>
      <c r="R1948" s="212"/>
      <c r="S1948" s="212"/>
      <c r="T1948" s="212"/>
      <c r="U1948" s="212"/>
    </row>
    <row r="1949" spans="1:21">
      <c r="A1949" s="20">
        <v>21</v>
      </c>
      <c r="B1949" s="20" t="s">
        <v>84</v>
      </c>
      <c r="C1949" s="21" t="s">
        <v>85</v>
      </c>
      <c r="D1949" s="20" t="s">
        <v>86</v>
      </c>
      <c r="E1949" s="31">
        <v>850</v>
      </c>
      <c r="F1949" s="20">
        <v>14</v>
      </c>
      <c r="G1949" s="31">
        <f t="shared" si="102"/>
        <v>11900</v>
      </c>
      <c r="H1949" s="20"/>
      <c r="I1949" s="20"/>
      <c r="J1949" s="20"/>
      <c r="K1949" s="20"/>
      <c r="L1949" s="20"/>
      <c r="M1949" s="20"/>
      <c r="N1949" s="20"/>
      <c r="O1949" s="20"/>
      <c r="P1949" s="20"/>
      <c r="Q1949" s="212"/>
      <c r="R1949" s="212"/>
      <c r="S1949" s="212"/>
      <c r="T1949" s="212"/>
      <c r="U1949" s="212"/>
    </row>
    <row r="1950" spans="1:21">
      <c r="A1950" s="20">
        <v>22</v>
      </c>
      <c r="B1950" s="20"/>
      <c r="C1950" s="61" t="s">
        <v>2205</v>
      </c>
      <c r="D1950" s="20" t="s">
        <v>86</v>
      </c>
      <c r="E1950" s="31">
        <v>354</v>
      </c>
      <c r="F1950" s="20">
        <v>2</v>
      </c>
      <c r="G1950" s="31">
        <f t="shared" si="102"/>
        <v>708</v>
      </c>
      <c r="H1950" s="20"/>
      <c r="I1950" s="20"/>
      <c r="J1950" s="20"/>
      <c r="K1950" s="20"/>
      <c r="L1950" s="20"/>
      <c r="M1950" s="20"/>
      <c r="N1950" s="20"/>
      <c r="O1950" s="20"/>
      <c r="P1950" s="20"/>
      <c r="Q1950" s="212"/>
      <c r="R1950" s="212"/>
      <c r="S1950" s="212"/>
      <c r="T1950" s="212"/>
      <c r="U1950" s="212"/>
    </row>
    <row r="1951" spans="1:21">
      <c r="A1951" s="20">
        <v>23</v>
      </c>
      <c r="B1951" s="20"/>
      <c r="C1951" s="21" t="s">
        <v>2206</v>
      </c>
      <c r="D1951" s="20" t="s">
        <v>86</v>
      </c>
      <c r="E1951" s="31">
        <v>1000</v>
      </c>
      <c r="F1951" s="20">
        <v>1</v>
      </c>
      <c r="G1951" s="31">
        <f t="shared" si="102"/>
        <v>1000</v>
      </c>
      <c r="H1951" s="20"/>
      <c r="I1951" s="20"/>
      <c r="J1951" s="20"/>
      <c r="K1951" s="20"/>
      <c r="L1951" s="20"/>
      <c r="M1951" s="20"/>
      <c r="N1951" s="20"/>
      <c r="O1951" s="20"/>
      <c r="P1951" s="20"/>
      <c r="Q1951" s="212"/>
      <c r="R1951" s="212"/>
      <c r="S1951" s="212"/>
      <c r="T1951" s="212"/>
      <c r="U1951" s="212"/>
    </row>
    <row r="1952" spans="1:21">
      <c r="A1952" s="20">
        <v>24</v>
      </c>
      <c r="B1952" s="20" t="s">
        <v>2124</v>
      </c>
      <c r="C1952" s="21" t="s">
        <v>2207</v>
      </c>
      <c r="D1952" s="130" t="s">
        <v>86</v>
      </c>
      <c r="E1952" s="8">
        <v>2912</v>
      </c>
      <c r="F1952" s="20">
        <v>2</v>
      </c>
      <c r="G1952" s="31">
        <f t="shared" si="102"/>
        <v>5824</v>
      </c>
      <c r="H1952" s="20"/>
      <c r="I1952" s="20"/>
      <c r="J1952" s="20"/>
      <c r="K1952" s="20"/>
      <c r="L1952" s="20"/>
      <c r="M1952" s="20"/>
      <c r="N1952" s="20"/>
      <c r="O1952" s="31"/>
      <c r="P1952" s="20"/>
      <c r="Q1952" s="212"/>
      <c r="R1952" s="212"/>
      <c r="S1952" s="212"/>
      <c r="T1952" s="212"/>
      <c r="U1952" s="212"/>
    </row>
    <row r="1953" spans="1:21">
      <c r="A1953" s="20">
        <v>25</v>
      </c>
      <c r="B1953" s="20"/>
      <c r="C1953" s="21" t="s">
        <v>2208</v>
      </c>
      <c r="D1953" s="130" t="s">
        <v>86</v>
      </c>
      <c r="E1953" s="31">
        <v>344</v>
      </c>
      <c r="F1953" s="20">
        <v>1</v>
      </c>
      <c r="G1953" s="31">
        <f t="shared" si="102"/>
        <v>344</v>
      </c>
      <c r="H1953" s="20"/>
      <c r="I1953" s="20"/>
      <c r="J1953" s="20"/>
      <c r="K1953" s="6"/>
      <c r="L1953" s="130"/>
      <c r="M1953" s="53"/>
      <c r="N1953" s="20"/>
      <c r="O1953" s="31"/>
      <c r="P1953" s="20"/>
      <c r="Q1953" s="212"/>
      <c r="R1953" s="212"/>
      <c r="S1953" s="212"/>
      <c r="T1953" s="212"/>
      <c r="U1953" s="212"/>
    </row>
    <row r="1954" spans="1:21">
      <c r="A1954" s="20">
        <v>26</v>
      </c>
      <c r="B1954" s="20" t="s">
        <v>2209</v>
      </c>
      <c r="C1954" s="21" t="s">
        <v>2210</v>
      </c>
      <c r="D1954" s="20" t="s">
        <v>86</v>
      </c>
      <c r="E1954" s="31">
        <v>849.6</v>
      </c>
      <c r="F1954" s="20">
        <v>3</v>
      </c>
      <c r="G1954" s="31">
        <f t="shared" si="102"/>
        <v>2548.8000000000002</v>
      </c>
      <c r="H1954" s="20"/>
      <c r="I1954" s="20"/>
      <c r="J1954" s="20"/>
      <c r="K1954" s="6"/>
      <c r="L1954" s="130"/>
      <c r="M1954" s="53"/>
      <c r="N1954" s="20"/>
      <c r="O1954" s="31"/>
      <c r="P1954" s="20"/>
      <c r="Q1954" s="212"/>
      <c r="R1954" s="212"/>
      <c r="S1954" s="212"/>
      <c r="T1954" s="212"/>
      <c r="U1954" s="212"/>
    </row>
    <row r="1955" spans="1:21">
      <c r="A1955" s="20">
        <v>27</v>
      </c>
      <c r="B1955" s="20"/>
      <c r="C1955" s="62" t="s">
        <v>2211</v>
      </c>
      <c r="D1955" s="130" t="s">
        <v>86</v>
      </c>
      <c r="E1955" s="31">
        <v>1700.23</v>
      </c>
      <c r="F1955" s="20">
        <v>6</v>
      </c>
      <c r="G1955" s="31">
        <f t="shared" si="102"/>
        <v>10201.380000000001</v>
      </c>
      <c r="H1955" s="20"/>
      <c r="I1955" s="20"/>
      <c r="J1955" s="20"/>
      <c r="K1955" s="20"/>
      <c r="L1955" s="6"/>
      <c r="M1955" s="20"/>
      <c r="N1955" s="31"/>
      <c r="O1955" s="20"/>
      <c r="P1955" s="20"/>
      <c r="Q1955" s="212"/>
      <c r="R1955" s="212"/>
      <c r="S1955" s="212"/>
      <c r="T1955" s="212"/>
      <c r="U1955" s="212"/>
    </row>
    <row r="1956" spans="1:21">
      <c r="A1956" s="20">
        <v>28</v>
      </c>
      <c r="B1956" s="20"/>
      <c r="C1956" s="63" t="s">
        <v>2212</v>
      </c>
      <c r="D1956" s="130" t="s">
        <v>86</v>
      </c>
      <c r="E1956" s="31">
        <v>340.5</v>
      </c>
      <c r="F1956" s="20">
        <v>10</v>
      </c>
      <c r="G1956" s="31">
        <f t="shared" si="102"/>
        <v>3405</v>
      </c>
      <c r="H1956" s="20"/>
      <c r="I1956" s="20"/>
      <c r="J1956" s="20"/>
      <c r="K1956" s="21"/>
      <c r="L1956" s="20"/>
      <c r="M1956" s="31"/>
      <c r="N1956" s="20"/>
      <c r="O1956" s="31"/>
      <c r="P1956" s="20"/>
      <c r="Q1956" s="212"/>
      <c r="R1956" s="212"/>
      <c r="S1956" s="212"/>
      <c r="T1956" s="212"/>
      <c r="U1956" s="212"/>
    </row>
    <row r="1957" spans="1:21" ht="25.5">
      <c r="A1957" s="20">
        <v>29</v>
      </c>
      <c r="B1957" s="20"/>
      <c r="C1957" s="21" t="s">
        <v>2213</v>
      </c>
      <c r="D1957" s="20" t="s">
        <v>86</v>
      </c>
      <c r="E1957" s="31">
        <v>22774</v>
      </c>
      <c r="F1957" s="20">
        <v>1</v>
      </c>
      <c r="G1957" s="31">
        <f t="shared" si="102"/>
        <v>22774</v>
      </c>
      <c r="H1957" s="20"/>
      <c r="I1957" s="20"/>
      <c r="J1957" s="20"/>
      <c r="K1957" s="20"/>
      <c r="L1957" s="20"/>
      <c r="M1957" s="20"/>
      <c r="N1957" s="20"/>
      <c r="O1957" s="20"/>
      <c r="P1957" s="20"/>
      <c r="Q1957" s="212"/>
      <c r="R1957" s="212"/>
      <c r="S1957" s="212"/>
      <c r="T1957" s="212"/>
      <c r="U1957" s="212"/>
    </row>
    <row r="1958" spans="1:21" ht="25.5">
      <c r="A1958" s="20">
        <v>30</v>
      </c>
      <c r="B1958" s="20"/>
      <c r="C1958" s="21" t="s">
        <v>2214</v>
      </c>
      <c r="D1958" s="20" t="s">
        <v>86</v>
      </c>
      <c r="E1958" s="31">
        <v>5664</v>
      </c>
      <c r="F1958" s="20">
        <v>1</v>
      </c>
      <c r="G1958" s="31">
        <f t="shared" si="102"/>
        <v>5664</v>
      </c>
      <c r="H1958" s="20"/>
      <c r="I1958" s="20"/>
      <c r="J1958" s="20"/>
      <c r="K1958" s="20"/>
      <c r="L1958" s="20"/>
      <c r="M1958" s="20"/>
      <c r="N1958" s="20"/>
      <c r="O1958" s="20"/>
      <c r="P1958" s="20"/>
      <c r="Q1958" s="212"/>
      <c r="R1958" s="212"/>
      <c r="S1958" s="212"/>
      <c r="T1958" s="212"/>
      <c r="U1958" s="212"/>
    </row>
    <row r="1959" spans="1:21" ht="25.5">
      <c r="A1959" s="20">
        <v>31</v>
      </c>
      <c r="B1959" s="20"/>
      <c r="C1959" s="21" t="s">
        <v>2215</v>
      </c>
      <c r="D1959" s="20" t="s">
        <v>86</v>
      </c>
      <c r="E1959" s="31">
        <v>5664</v>
      </c>
      <c r="F1959" s="20">
        <v>1</v>
      </c>
      <c r="G1959" s="31">
        <f t="shared" si="102"/>
        <v>5664</v>
      </c>
      <c r="H1959" s="20"/>
      <c r="I1959" s="20"/>
      <c r="J1959" s="20"/>
      <c r="K1959" s="20"/>
      <c r="L1959" s="20"/>
      <c r="M1959" s="20"/>
      <c r="N1959" s="20"/>
      <c r="O1959" s="20"/>
      <c r="P1959" s="20"/>
      <c r="Q1959" s="212"/>
      <c r="R1959" s="212"/>
      <c r="S1959" s="212"/>
      <c r="T1959" s="212"/>
      <c r="U1959" s="212"/>
    </row>
    <row r="1960" spans="1:21" ht="25.5">
      <c r="A1960" s="20">
        <v>32</v>
      </c>
      <c r="B1960" s="20"/>
      <c r="C1960" s="21" t="s">
        <v>2216</v>
      </c>
      <c r="D1960" s="20" t="s">
        <v>86</v>
      </c>
      <c r="E1960" s="31">
        <v>826</v>
      </c>
      <c r="F1960" s="20">
        <v>1</v>
      </c>
      <c r="G1960" s="31">
        <f t="shared" si="102"/>
        <v>826</v>
      </c>
      <c r="H1960" s="20"/>
      <c r="I1960" s="20"/>
      <c r="J1960" s="20"/>
      <c r="K1960" s="20"/>
      <c r="L1960" s="20"/>
      <c r="M1960" s="20"/>
      <c r="N1960" s="20"/>
      <c r="O1960" s="20"/>
      <c r="P1960" s="20"/>
      <c r="Q1960" s="212"/>
      <c r="R1960" s="212"/>
      <c r="S1960" s="212"/>
      <c r="T1960" s="212"/>
      <c r="U1960" s="212"/>
    </row>
    <row r="1961" spans="1:21" ht="25.5">
      <c r="A1961" s="20">
        <v>33</v>
      </c>
      <c r="B1961" s="20"/>
      <c r="C1961" s="63" t="s">
        <v>2217</v>
      </c>
      <c r="D1961" s="20" t="s">
        <v>86</v>
      </c>
      <c r="E1961" s="31">
        <v>826</v>
      </c>
      <c r="F1961" s="20">
        <v>1</v>
      </c>
      <c r="G1961" s="31">
        <f t="shared" si="102"/>
        <v>826</v>
      </c>
      <c r="H1961" s="20"/>
      <c r="I1961" s="20"/>
      <c r="J1961" s="20"/>
      <c r="K1961" s="20"/>
      <c r="L1961" s="20"/>
      <c r="M1961" s="20"/>
      <c r="N1961" s="20"/>
      <c r="O1961" s="20"/>
      <c r="P1961" s="20"/>
      <c r="Q1961" s="212"/>
      <c r="R1961" s="212"/>
      <c r="S1961" s="212"/>
      <c r="T1961" s="212"/>
      <c r="U1961" s="212"/>
    </row>
    <row r="1962" spans="1:21" ht="25.5">
      <c r="A1962" s="20">
        <v>34</v>
      </c>
      <c r="B1962" s="20"/>
      <c r="C1962" s="21" t="s">
        <v>2218</v>
      </c>
      <c r="D1962" s="20" t="s">
        <v>86</v>
      </c>
      <c r="E1962" s="31">
        <v>19116</v>
      </c>
      <c r="F1962" s="20">
        <v>1</v>
      </c>
      <c r="G1962" s="31">
        <f t="shared" si="102"/>
        <v>19116</v>
      </c>
      <c r="H1962" s="20"/>
      <c r="I1962" s="20"/>
      <c r="J1962" s="20"/>
      <c r="K1962" s="20"/>
      <c r="L1962" s="20"/>
      <c r="M1962" s="20"/>
      <c r="N1962" s="20"/>
      <c r="O1962" s="20"/>
      <c r="P1962" s="20"/>
      <c r="Q1962" s="212"/>
      <c r="R1962" s="212"/>
      <c r="S1962" s="212"/>
      <c r="T1962" s="212"/>
      <c r="U1962" s="212"/>
    </row>
    <row r="1963" spans="1:21">
      <c r="A1963" s="20">
        <v>35</v>
      </c>
      <c r="B1963" s="20"/>
      <c r="C1963" s="6" t="s">
        <v>2219</v>
      </c>
      <c r="D1963" s="130" t="s">
        <v>86</v>
      </c>
      <c r="E1963" s="53">
        <v>150</v>
      </c>
      <c r="F1963" s="20">
        <v>10</v>
      </c>
      <c r="G1963" s="31">
        <f t="shared" si="102"/>
        <v>1500</v>
      </c>
      <c r="H1963" s="20"/>
      <c r="I1963" s="20"/>
      <c r="J1963" s="20"/>
      <c r="K1963" s="20"/>
      <c r="L1963" s="20"/>
      <c r="M1963" s="20"/>
      <c r="N1963" s="20"/>
      <c r="O1963" s="31"/>
      <c r="P1963" s="20"/>
      <c r="Q1963" s="212"/>
      <c r="R1963" s="212"/>
      <c r="S1963" s="212"/>
      <c r="T1963" s="212"/>
      <c r="U1963" s="212"/>
    </row>
    <row r="1964" spans="1:21">
      <c r="A1964" s="20">
        <v>36</v>
      </c>
      <c r="B1964" s="20" t="s">
        <v>719</v>
      </c>
      <c r="C1964" s="6" t="s">
        <v>2220</v>
      </c>
      <c r="D1964" s="20" t="s">
        <v>86</v>
      </c>
      <c r="E1964" s="31">
        <v>1274.4000000000001</v>
      </c>
      <c r="F1964" s="20">
        <v>0</v>
      </c>
      <c r="G1964" s="31">
        <f t="shared" si="102"/>
        <v>0</v>
      </c>
      <c r="H1964" s="20"/>
      <c r="I1964" s="20"/>
      <c r="J1964" s="20"/>
      <c r="K1964" s="20"/>
      <c r="L1964" s="20"/>
      <c r="M1964" s="20"/>
      <c r="N1964" s="20"/>
      <c r="O1964" s="20"/>
      <c r="P1964" s="20"/>
      <c r="Q1964" s="212"/>
      <c r="R1964" s="212"/>
      <c r="S1964" s="212"/>
      <c r="T1964" s="212"/>
      <c r="U1964" s="212"/>
    </row>
    <row r="1965" spans="1:21">
      <c r="A1965" s="20">
        <v>37</v>
      </c>
      <c r="B1965" s="20"/>
      <c r="C1965" s="64" t="s">
        <v>2221</v>
      </c>
      <c r="D1965" s="20" t="s">
        <v>86</v>
      </c>
      <c r="E1965" s="31">
        <v>14691</v>
      </c>
      <c r="F1965" s="20">
        <v>1</v>
      </c>
      <c r="G1965" s="31">
        <f t="shared" si="102"/>
        <v>14691</v>
      </c>
      <c r="H1965" s="20"/>
      <c r="I1965" s="20"/>
      <c r="J1965" s="20"/>
      <c r="K1965" s="20"/>
      <c r="L1965" s="20"/>
      <c r="M1965" s="20"/>
      <c r="N1965" s="20"/>
      <c r="O1965" s="20"/>
      <c r="P1965" s="20"/>
      <c r="Q1965" s="212"/>
      <c r="R1965" s="212"/>
      <c r="S1965" s="212"/>
      <c r="T1965" s="212"/>
      <c r="U1965" s="212"/>
    </row>
    <row r="1966" spans="1:21">
      <c r="A1966" s="20">
        <v>38</v>
      </c>
      <c r="B1966" s="20"/>
      <c r="C1966" s="64" t="s">
        <v>2222</v>
      </c>
      <c r="D1966" s="20" t="s">
        <v>78</v>
      </c>
      <c r="E1966" s="31">
        <v>150</v>
      </c>
      <c r="F1966" s="20">
        <v>100</v>
      </c>
      <c r="G1966" s="31">
        <f t="shared" si="102"/>
        <v>15000</v>
      </c>
      <c r="H1966" s="20"/>
      <c r="I1966" s="20"/>
      <c r="J1966" s="20"/>
      <c r="K1966" s="20"/>
      <c r="L1966" s="20"/>
      <c r="M1966" s="20"/>
      <c r="N1966" s="20"/>
      <c r="O1966" s="20"/>
      <c r="P1966" s="20"/>
      <c r="Q1966" s="212"/>
      <c r="R1966" s="212"/>
      <c r="S1966" s="212"/>
      <c r="T1966" s="212"/>
      <c r="U1966" s="212"/>
    </row>
    <row r="1967" spans="1:21" ht="25.5">
      <c r="A1967" s="20">
        <v>39</v>
      </c>
      <c r="B1967" s="20"/>
      <c r="C1967" s="65" t="s">
        <v>2223</v>
      </c>
      <c r="D1967" s="20" t="s">
        <v>86</v>
      </c>
      <c r="E1967" s="31">
        <v>107675</v>
      </c>
      <c r="F1967" s="20">
        <v>2</v>
      </c>
      <c r="G1967" s="31">
        <f t="shared" si="102"/>
        <v>215350</v>
      </c>
      <c r="H1967" s="20"/>
      <c r="I1967" s="20"/>
      <c r="J1967" s="20"/>
      <c r="K1967" s="20"/>
      <c r="L1967" s="20"/>
      <c r="M1967" s="20"/>
      <c r="N1967" s="20"/>
      <c r="O1967" s="20"/>
      <c r="P1967" s="20"/>
      <c r="Q1967" s="212"/>
      <c r="R1967" s="212"/>
      <c r="S1967" s="212"/>
      <c r="T1967" s="212"/>
      <c r="U1967" s="212"/>
    </row>
    <row r="1968" spans="1:21" ht="25.5">
      <c r="A1968" s="20">
        <v>40</v>
      </c>
      <c r="B1968" s="53"/>
      <c r="C1968" s="65" t="s">
        <v>2224</v>
      </c>
      <c r="D1968" s="53" t="s">
        <v>86</v>
      </c>
      <c r="E1968" s="53">
        <v>95875</v>
      </c>
      <c r="F1968" s="20">
        <v>2</v>
      </c>
      <c r="G1968" s="53">
        <f t="shared" si="102"/>
        <v>191750</v>
      </c>
      <c r="H1968" s="53"/>
      <c r="I1968" s="53"/>
      <c r="J1968" s="53"/>
      <c r="K1968" s="53"/>
      <c r="L1968" s="53"/>
      <c r="M1968" s="53"/>
      <c r="N1968" s="53"/>
      <c r="O1968" s="53"/>
      <c r="P1968" s="20"/>
      <c r="Q1968" s="212"/>
      <c r="R1968" s="212"/>
      <c r="S1968" s="212"/>
      <c r="T1968" s="212"/>
      <c r="U1968" s="212"/>
    </row>
    <row r="1969" spans="1:21" ht="25.5">
      <c r="A1969" s="20">
        <v>41</v>
      </c>
      <c r="B1969" s="53" t="s">
        <v>254</v>
      </c>
      <c r="C1969" s="65" t="s">
        <v>2225</v>
      </c>
      <c r="D1969" s="53" t="s">
        <v>86</v>
      </c>
      <c r="E1969" s="53">
        <v>31388</v>
      </c>
      <c r="F1969" s="20">
        <v>2</v>
      </c>
      <c r="G1969" s="53">
        <f t="shared" si="102"/>
        <v>62776</v>
      </c>
      <c r="H1969" s="53"/>
      <c r="I1969" s="53"/>
      <c r="J1969" s="53"/>
      <c r="K1969" s="53"/>
      <c r="L1969" s="53"/>
      <c r="M1969" s="53"/>
      <c r="N1969" s="53"/>
      <c r="O1969" s="53"/>
      <c r="P1969" s="20"/>
      <c r="Q1969" s="212"/>
      <c r="R1969" s="212"/>
      <c r="S1969" s="212"/>
      <c r="T1969" s="212"/>
      <c r="U1969" s="212"/>
    </row>
    <row r="1970" spans="1:21" ht="25.5">
      <c r="A1970" s="20">
        <v>42</v>
      </c>
      <c r="B1970" s="53" t="s">
        <v>2192</v>
      </c>
      <c r="C1970" s="65" t="s">
        <v>2226</v>
      </c>
      <c r="D1970" s="53" t="s">
        <v>86</v>
      </c>
      <c r="E1970" s="53">
        <v>27140</v>
      </c>
      <c r="F1970" s="20">
        <v>2</v>
      </c>
      <c r="G1970" s="53">
        <f t="shared" si="102"/>
        <v>54280</v>
      </c>
      <c r="H1970" s="53"/>
      <c r="I1970" s="53"/>
      <c r="J1970" s="53"/>
      <c r="K1970" s="53"/>
      <c r="L1970" s="53"/>
      <c r="M1970" s="53"/>
      <c r="N1970" s="53"/>
      <c r="O1970" s="53"/>
      <c r="P1970" s="20"/>
      <c r="Q1970" s="212"/>
      <c r="R1970" s="212"/>
      <c r="S1970" s="212"/>
      <c r="T1970" s="212"/>
      <c r="U1970" s="212"/>
    </row>
    <row r="1971" spans="1:21" ht="25.5">
      <c r="A1971" s="20">
        <v>43</v>
      </c>
      <c r="B1971" s="53"/>
      <c r="C1971" s="65" t="s">
        <v>2227</v>
      </c>
      <c r="D1971" s="53" t="s">
        <v>86</v>
      </c>
      <c r="E1971" s="53">
        <v>10000</v>
      </c>
      <c r="F1971" s="20">
        <v>1</v>
      </c>
      <c r="G1971" s="53">
        <f t="shared" si="102"/>
        <v>10000</v>
      </c>
      <c r="H1971" s="53"/>
      <c r="I1971" s="53"/>
      <c r="J1971" s="53"/>
      <c r="K1971" s="53"/>
      <c r="L1971" s="53"/>
      <c r="M1971" s="53"/>
      <c r="N1971" s="53"/>
      <c r="O1971" s="53"/>
      <c r="P1971" s="20"/>
      <c r="Q1971" s="212"/>
      <c r="R1971" s="212"/>
      <c r="S1971" s="212"/>
      <c r="T1971" s="212"/>
      <c r="U1971" s="212"/>
    </row>
    <row r="1972" spans="1:21">
      <c r="A1972" s="20">
        <v>44</v>
      </c>
      <c r="B1972" s="53"/>
      <c r="C1972" s="65" t="s">
        <v>2228</v>
      </c>
      <c r="D1972" s="53" t="s">
        <v>247</v>
      </c>
      <c r="E1972" s="53">
        <v>200</v>
      </c>
      <c r="F1972" s="20">
        <v>2.75</v>
      </c>
      <c r="G1972" s="53">
        <f t="shared" si="102"/>
        <v>550</v>
      </c>
      <c r="H1972" s="53"/>
      <c r="I1972" s="53"/>
      <c r="J1972" s="53"/>
      <c r="K1972" s="53"/>
      <c r="L1972" s="53"/>
      <c r="M1972" s="53"/>
      <c r="N1972" s="53"/>
      <c r="O1972" s="53"/>
      <c r="P1972" s="20"/>
      <c r="Q1972" s="212"/>
      <c r="R1972" s="212"/>
      <c r="S1972" s="212"/>
      <c r="T1972" s="212"/>
      <c r="U1972" s="212"/>
    </row>
    <row r="1973" spans="1:21">
      <c r="A1973" s="20">
        <v>45</v>
      </c>
      <c r="B1973" s="53"/>
      <c r="C1973" s="64" t="s">
        <v>2229</v>
      </c>
      <c r="D1973" s="53" t="s">
        <v>124</v>
      </c>
      <c r="E1973" s="53">
        <v>25</v>
      </c>
      <c r="F1973" s="20">
        <v>765</v>
      </c>
      <c r="G1973" s="53">
        <f t="shared" si="102"/>
        <v>19125</v>
      </c>
      <c r="H1973" s="53"/>
      <c r="I1973" s="53"/>
      <c r="J1973" s="53"/>
      <c r="K1973" s="53"/>
      <c r="L1973" s="53"/>
      <c r="M1973" s="53"/>
      <c r="N1973" s="53"/>
      <c r="O1973" s="53"/>
      <c r="P1973" s="20"/>
      <c r="Q1973" s="212"/>
      <c r="R1973" s="212"/>
      <c r="S1973" s="212"/>
      <c r="T1973" s="212"/>
      <c r="U1973" s="212"/>
    </row>
    <row r="1974" spans="1:21">
      <c r="A1974" s="20">
        <v>46</v>
      </c>
      <c r="B1974" s="53"/>
      <c r="C1974" s="65" t="s">
        <v>2230</v>
      </c>
      <c r="D1974" s="53" t="s">
        <v>86</v>
      </c>
      <c r="E1974" s="53">
        <v>7000000</v>
      </c>
      <c r="F1974" s="20">
        <v>1</v>
      </c>
      <c r="G1974" s="53">
        <f t="shared" si="102"/>
        <v>7000000</v>
      </c>
      <c r="H1974" s="53"/>
      <c r="I1974" s="53"/>
      <c r="J1974" s="53"/>
      <c r="K1974" s="53"/>
      <c r="L1974" s="53"/>
      <c r="M1974" s="53"/>
      <c r="N1974" s="53"/>
      <c r="O1974" s="53"/>
      <c r="P1974" s="20"/>
      <c r="Q1974" s="212"/>
      <c r="R1974" s="212"/>
      <c r="S1974" s="212"/>
      <c r="T1974" s="212"/>
      <c r="U1974" s="212"/>
    </row>
    <row r="1975" spans="1:21">
      <c r="A1975" s="20">
        <v>47</v>
      </c>
      <c r="B1975" s="53"/>
      <c r="C1975" s="65" t="s">
        <v>2231</v>
      </c>
      <c r="D1975" s="53" t="s">
        <v>86</v>
      </c>
      <c r="E1975" s="53">
        <v>47082</v>
      </c>
      <c r="F1975" s="20">
        <v>2</v>
      </c>
      <c r="G1975" s="53">
        <f t="shared" si="102"/>
        <v>94164</v>
      </c>
      <c r="H1975" s="53"/>
      <c r="I1975" s="53"/>
      <c r="J1975" s="53"/>
      <c r="K1975" s="53"/>
      <c r="L1975" s="53"/>
      <c r="M1975" s="53"/>
      <c r="N1975" s="53"/>
      <c r="O1975" s="53"/>
      <c r="P1975" s="20"/>
      <c r="Q1975" s="212"/>
      <c r="R1975" s="212"/>
      <c r="S1975" s="212"/>
      <c r="T1975" s="212"/>
      <c r="U1975" s="212"/>
    </row>
    <row r="1976" spans="1:21">
      <c r="A1976" s="20">
        <v>48</v>
      </c>
      <c r="B1976" s="53"/>
      <c r="C1976" s="65" t="s">
        <v>2232</v>
      </c>
      <c r="D1976" s="53" t="s">
        <v>86</v>
      </c>
      <c r="E1976" s="53">
        <v>7670</v>
      </c>
      <c r="F1976" s="20">
        <v>1</v>
      </c>
      <c r="G1976" s="53">
        <f t="shared" si="102"/>
        <v>7670</v>
      </c>
      <c r="H1976" s="53"/>
      <c r="I1976" s="53"/>
      <c r="J1976" s="53"/>
      <c r="K1976" s="53"/>
      <c r="L1976" s="53"/>
      <c r="M1976" s="53"/>
      <c r="N1976" s="53"/>
      <c r="O1976" s="53"/>
      <c r="P1976" s="20"/>
      <c r="Q1976" s="212"/>
      <c r="R1976" s="212"/>
      <c r="S1976" s="212"/>
      <c r="T1976" s="212"/>
      <c r="U1976" s="212"/>
    </row>
    <row r="1977" spans="1:21">
      <c r="A1977" s="20">
        <v>49</v>
      </c>
      <c r="B1977" s="53"/>
      <c r="C1977" s="6" t="s">
        <v>2233</v>
      </c>
      <c r="D1977" s="20" t="s">
        <v>86</v>
      </c>
      <c r="E1977" s="31">
        <v>300</v>
      </c>
      <c r="F1977" s="245">
        <v>10</v>
      </c>
      <c r="G1977" s="53">
        <f t="shared" si="102"/>
        <v>3000</v>
      </c>
      <c r="H1977" s="53"/>
      <c r="I1977" s="53"/>
      <c r="J1977" s="53"/>
      <c r="K1977" s="53"/>
      <c r="L1977" s="53"/>
      <c r="M1977" s="53"/>
      <c r="N1977" s="53"/>
      <c r="O1977" s="53"/>
      <c r="P1977" s="20"/>
      <c r="Q1977" s="212"/>
      <c r="R1977" s="212"/>
      <c r="S1977" s="212"/>
      <c r="T1977" s="212"/>
      <c r="U1977" s="212"/>
    </row>
    <row r="1978" spans="1:21">
      <c r="A1978" s="20">
        <v>50</v>
      </c>
      <c r="B1978" s="53"/>
      <c r="C1978" s="21" t="s">
        <v>2234</v>
      </c>
      <c r="D1978" s="20" t="s">
        <v>86</v>
      </c>
      <c r="E1978" s="31">
        <v>849.6</v>
      </c>
      <c r="F1978" s="245">
        <v>0</v>
      </c>
      <c r="G1978" s="53">
        <f t="shared" si="102"/>
        <v>0</v>
      </c>
      <c r="H1978" s="53"/>
      <c r="I1978" s="53"/>
      <c r="J1978" s="53"/>
      <c r="K1978" s="53"/>
      <c r="L1978" s="53"/>
      <c r="M1978" s="53"/>
      <c r="N1978" s="53"/>
      <c r="O1978" s="53"/>
      <c r="P1978" s="20"/>
      <c r="Q1978" s="212"/>
      <c r="R1978" s="212"/>
      <c r="S1978" s="212"/>
      <c r="T1978" s="212"/>
      <c r="U1978" s="212"/>
    </row>
    <row r="1979" spans="1:21">
      <c r="A1979" s="20">
        <v>51</v>
      </c>
      <c r="B1979" s="53"/>
      <c r="C1979" s="21" t="s">
        <v>2235</v>
      </c>
      <c r="D1979" s="20" t="s">
        <v>86</v>
      </c>
      <c r="E1979" s="31">
        <v>849.6</v>
      </c>
      <c r="F1979" s="245">
        <v>1</v>
      </c>
      <c r="G1979" s="53">
        <f t="shared" si="102"/>
        <v>849.6</v>
      </c>
      <c r="H1979" s="53"/>
      <c r="I1979" s="53"/>
      <c r="J1979" s="53"/>
      <c r="K1979" s="53"/>
      <c r="L1979" s="53"/>
      <c r="M1979" s="53"/>
      <c r="N1979" s="53"/>
      <c r="O1979" s="53"/>
      <c r="P1979" s="20"/>
      <c r="Q1979" s="212"/>
      <c r="R1979" s="212"/>
      <c r="S1979" s="212"/>
      <c r="T1979" s="212"/>
      <c r="U1979" s="212"/>
    </row>
    <row r="1980" spans="1:21">
      <c r="A1980" s="20">
        <v>52</v>
      </c>
      <c r="B1980" s="53"/>
      <c r="C1980" s="6" t="s">
        <v>2236</v>
      </c>
      <c r="D1980" s="20" t="s">
        <v>86</v>
      </c>
      <c r="E1980" s="31">
        <v>1463.2</v>
      </c>
      <c r="F1980" s="245">
        <v>1</v>
      </c>
      <c r="G1980" s="53">
        <f t="shared" si="102"/>
        <v>1463.2</v>
      </c>
      <c r="H1980" s="53"/>
      <c r="I1980" s="53"/>
      <c r="J1980" s="53"/>
      <c r="K1980" s="53"/>
      <c r="L1980" s="53"/>
      <c r="M1980" s="53"/>
      <c r="N1980" s="53"/>
      <c r="O1980" s="53"/>
      <c r="P1980" s="20"/>
      <c r="Q1980" s="212"/>
      <c r="R1980" s="212"/>
      <c r="S1980" s="212"/>
      <c r="T1980" s="212"/>
      <c r="U1980" s="212"/>
    </row>
    <row r="1981" spans="1:21">
      <c r="A1981" s="20">
        <v>53</v>
      </c>
      <c r="B1981" s="34" t="s">
        <v>2237</v>
      </c>
      <c r="C1981" s="6" t="s">
        <v>2238</v>
      </c>
      <c r="D1981" s="20" t="s">
        <v>86</v>
      </c>
      <c r="E1981" s="31">
        <v>100</v>
      </c>
      <c r="F1981" s="245">
        <v>1</v>
      </c>
      <c r="G1981" s="53">
        <f t="shared" si="102"/>
        <v>100</v>
      </c>
      <c r="H1981" s="53"/>
      <c r="I1981" s="53"/>
      <c r="J1981" s="53"/>
      <c r="K1981" s="53"/>
      <c r="L1981" s="53"/>
      <c r="M1981" s="53"/>
      <c r="N1981" s="53"/>
      <c r="O1981" s="53"/>
      <c r="P1981" s="20"/>
      <c r="Q1981" s="212"/>
      <c r="R1981" s="212"/>
      <c r="S1981" s="212"/>
      <c r="T1981" s="212"/>
      <c r="U1981" s="212"/>
    </row>
    <row r="1982" spans="1:21">
      <c r="A1982" s="20">
        <v>54</v>
      </c>
      <c r="B1982" s="34"/>
      <c r="C1982" s="6" t="s">
        <v>2239</v>
      </c>
      <c r="D1982" s="20" t="s">
        <v>86</v>
      </c>
      <c r="E1982" s="31">
        <v>2171.1999999999998</v>
      </c>
      <c r="F1982" s="245">
        <v>1</v>
      </c>
      <c r="G1982" s="53">
        <f t="shared" si="102"/>
        <v>2171.1999999999998</v>
      </c>
      <c r="H1982" s="53"/>
      <c r="I1982" s="53"/>
      <c r="J1982" s="53"/>
      <c r="K1982" s="53"/>
      <c r="L1982" s="53"/>
      <c r="M1982" s="53"/>
      <c r="N1982" s="53"/>
      <c r="O1982" s="53"/>
      <c r="P1982" s="20"/>
      <c r="Q1982" s="212"/>
      <c r="R1982" s="212"/>
      <c r="S1982" s="212"/>
      <c r="T1982" s="212"/>
      <c r="U1982" s="212"/>
    </row>
    <row r="1983" spans="1:21">
      <c r="A1983" s="20">
        <v>55</v>
      </c>
      <c r="B1983" s="34"/>
      <c r="C1983" s="6" t="s">
        <v>2240</v>
      </c>
      <c r="D1983" s="20" t="s">
        <v>124</v>
      </c>
      <c r="E1983" s="31">
        <v>135.69999999999999</v>
      </c>
      <c r="F1983" s="245">
        <v>402</v>
      </c>
      <c r="G1983" s="53">
        <f t="shared" si="102"/>
        <v>54551.399999999994</v>
      </c>
      <c r="H1983" s="53"/>
      <c r="I1983" s="53"/>
      <c r="J1983" s="53"/>
      <c r="K1983" s="53"/>
      <c r="L1983" s="53"/>
      <c r="M1983" s="53"/>
      <c r="N1983" s="53"/>
      <c r="O1983" s="53"/>
      <c r="P1983" s="20"/>
      <c r="Q1983" s="212"/>
      <c r="R1983" s="212"/>
      <c r="S1983" s="212"/>
      <c r="T1983" s="212"/>
      <c r="U1983" s="212"/>
    </row>
    <row r="1984" spans="1:21" ht="25.5">
      <c r="A1984" s="20">
        <v>56</v>
      </c>
      <c r="B1984" s="34"/>
      <c r="C1984" s="6" t="s">
        <v>2241</v>
      </c>
      <c r="D1984" s="20" t="s">
        <v>86</v>
      </c>
      <c r="E1984" s="31">
        <v>105680.8</v>
      </c>
      <c r="F1984" s="245">
        <v>4</v>
      </c>
      <c r="G1984" s="53">
        <f t="shared" si="102"/>
        <v>422723.2</v>
      </c>
      <c r="H1984" s="53"/>
      <c r="I1984" s="53"/>
      <c r="J1984" s="53"/>
      <c r="K1984" s="53"/>
      <c r="L1984" s="53"/>
      <c r="M1984" s="53"/>
      <c r="N1984" s="53"/>
      <c r="O1984" s="53"/>
      <c r="P1984" s="20"/>
      <c r="Q1984" s="212"/>
      <c r="R1984" s="212"/>
      <c r="S1984" s="212"/>
      <c r="T1984" s="212"/>
      <c r="U1984" s="212"/>
    </row>
    <row r="1985" spans="1:21">
      <c r="A1985" s="20">
        <v>57</v>
      </c>
      <c r="B1985" s="34"/>
      <c r="C1985" s="6" t="s">
        <v>2242</v>
      </c>
      <c r="D1985" s="20" t="s">
        <v>86</v>
      </c>
      <c r="E1985" s="31">
        <v>4874</v>
      </c>
      <c r="F1985" s="245">
        <v>2</v>
      </c>
      <c r="G1985" s="53">
        <f t="shared" si="102"/>
        <v>9748</v>
      </c>
      <c r="H1985" s="53"/>
      <c r="I1985" s="53"/>
      <c r="J1985" s="53"/>
      <c r="K1985" s="53"/>
      <c r="L1985" s="53"/>
      <c r="M1985" s="53"/>
      <c r="N1985" s="53"/>
      <c r="O1985" s="53"/>
      <c r="P1985" s="20"/>
      <c r="Q1985" s="212"/>
      <c r="R1985" s="212"/>
      <c r="S1985" s="212"/>
      <c r="T1985" s="212"/>
      <c r="U1985" s="212"/>
    </row>
    <row r="1986" spans="1:21">
      <c r="A1986" s="20">
        <v>58</v>
      </c>
      <c r="B1986" s="34"/>
      <c r="C1986" s="246" t="s">
        <v>2243</v>
      </c>
      <c r="D1986" s="20" t="s">
        <v>86</v>
      </c>
      <c r="E1986" s="31">
        <v>2944.1</v>
      </c>
      <c r="F1986" s="245">
        <v>0</v>
      </c>
      <c r="G1986" s="53">
        <f t="shared" si="102"/>
        <v>0</v>
      </c>
      <c r="H1986" s="53"/>
      <c r="I1986" s="53"/>
      <c r="J1986" s="53"/>
      <c r="K1986" s="53"/>
      <c r="L1986" s="53"/>
      <c r="M1986" s="53"/>
      <c r="N1986" s="53"/>
      <c r="O1986" s="53"/>
      <c r="P1986" s="20"/>
      <c r="Q1986" s="212"/>
      <c r="R1986" s="212"/>
      <c r="S1986" s="212"/>
      <c r="T1986" s="212"/>
      <c r="U1986" s="212"/>
    </row>
    <row r="1987" spans="1:21">
      <c r="A1987" s="20">
        <v>59</v>
      </c>
      <c r="B1987" s="34"/>
      <c r="C1987" s="246" t="s">
        <v>2244</v>
      </c>
      <c r="D1987" s="20" t="s">
        <v>86</v>
      </c>
      <c r="E1987" s="31">
        <v>2944.1</v>
      </c>
      <c r="F1987" s="245">
        <v>1</v>
      </c>
      <c r="G1987" s="53">
        <f t="shared" si="102"/>
        <v>2944.1</v>
      </c>
      <c r="H1987" s="53"/>
      <c r="I1987" s="53"/>
      <c r="J1987" s="53"/>
      <c r="K1987" s="53"/>
      <c r="L1987" s="53"/>
      <c r="M1987" s="53"/>
      <c r="N1987" s="53"/>
      <c r="O1987" s="53"/>
      <c r="P1987" s="20"/>
      <c r="Q1987" s="212"/>
      <c r="R1987" s="212"/>
      <c r="S1987" s="212"/>
      <c r="T1987" s="212"/>
      <c r="U1987" s="212"/>
    </row>
    <row r="1988" spans="1:21">
      <c r="A1988" s="20">
        <v>60</v>
      </c>
      <c r="B1988" s="20"/>
      <c r="C1988" s="21" t="s">
        <v>2185</v>
      </c>
      <c r="D1988" s="20" t="s">
        <v>78</v>
      </c>
      <c r="E1988" s="31">
        <v>221.33</v>
      </c>
      <c r="F1988" s="20"/>
      <c r="G1988" s="31"/>
      <c r="H1988" s="20"/>
      <c r="I1988" s="20"/>
      <c r="J1988" s="20">
        <v>48</v>
      </c>
      <c r="K1988" s="20">
        <f>E1988*J1988</f>
        <v>10623.84</v>
      </c>
      <c r="L1988" s="20"/>
      <c r="M1988" s="20"/>
      <c r="N1988" s="20"/>
      <c r="O1988" s="20"/>
      <c r="P1988" s="20"/>
      <c r="Q1988" s="212"/>
      <c r="R1988" s="212"/>
      <c r="S1988" s="212"/>
      <c r="T1988" s="212"/>
      <c r="U1988" s="212"/>
    </row>
    <row r="1989" spans="1:21">
      <c r="A1989" s="20">
        <v>61</v>
      </c>
      <c r="B1989" s="20"/>
      <c r="C1989" s="21" t="s">
        <v>2191</v>
      </c>
      <c r="D1989" s="20" t="s">
        <v>86</v>
      </c>
      <c r="E1989" s="31">
        <v>50</v>
      </c>
      <c r="F1989" s="20"/>
      <c r="G1989" s="31"/>
      <c r="H1989" s="20"/>
      <c r="I1989" s="20"/>
      <c r="J1989" s="20">
        <v>18</v>
      </c>
      <c r="K1989" s="31">
        <f>E1989*J1989</f>
        <v>900</v>
      </c>
      <c r="L1989" s="20"/>
      <c r="M1989" s="20"/>
      <c r="N1989" s="20"/>
      <c r="O1989" s="20"/>
      <c r="P1989" s="20"/>
      <c r="Q1989" s="212"/>
      <c r="R1989" s="212"/>
      <c r="S1989" s="212"/>
      <c r="T1989" s="212"/>
      <c r="U1989" s="212"/>
    </row>
    <row r="1990" spans="1:21">
      <c r="A1990" s="20"/>
      <c r="B1990" s="20"/>
      <c r="C1990" s="304" t="s">
        <v>2245</v>
      </c>
      <c r="D1990" s="305"/>
      <c r="E1990" s="31"/>
      <c r="F1990" s="20"/>
      <c r="G1990" s="31"/>
      <c r="H1990" s="20"/>
      <c r="I1990" s="20"/>
      <c r="J1990" s="20"/>
      <c r="K1990" s="20"/>
      <c r="L1990" s="20"/>
      <c r="M1990" s="20"/>
      <c r="N1990" s="20"/>
      <c r="O1990" s="20"/>
      <c r="P1990" s="20"/>
      <c r="Q1990" s="212"/>
      <c r="R1990" s="212"/>
      <c r="S1990" s="212"/>
      <c r="T1990" s="212"/>
      <c r="U1990" s="212"/>
    </row>
    <row r="1991" spans="1:21">
      <c r="A1991" s="20">
        <v>1</v>
      </c>
      <c r="B1991" s="20"/>
      <c r="C1991" s="21" t="s">
        <v>2246</v>
      </c>
      <c r="D1991" s="20" t="s">
        <v>86</v>
      </c>
      <c r="E1991" s="31">
        <v>100</v>
      </c>
      <c r="F1991" s="20"/>
      <c r="G1991" s="31"/>
      <c r="H1991" s="20"/>
      <c r="I1991" s="20"/>
      <c r="J1991" s="20"/>
      <c r="K1991" s="20"/>
      <c r="L1991" s="20"/>
      <c r="M1991" s="31"/>
      <c r="N1991" s="20">
        <v>11</v>
      </c>
      <c r="O1991" s="31">
        <f>E1991*N1991</f>
        <v>1100</v>
      </c>
      <c r="P1991" s="20"/>
      <c r="Q1991" s="212"/>
      <c r="R1991" s="212"/>
      <c r="S1991" s="212"/>
      <c r="T1991" s="212"/>
      <c r="U1991" s="212"/>
    </row>
    <row r="1992" spans="1:21">
      <c r="A1992" s="20">
        <v>2</v>
      </c>
      <c r="B1992" s="20"/>
      <c r="C1992" s="21" t="s">
        <v>2247</v>
      </c>
      <c r="D1992" s="20" t="s">
        <v>86</v>
      </c>
      <c r="E1992" s="31">
        <v>2000</v>
      </c>
      <c r="F1992" s="20"/>
      <c r="G1992" s="31"/>
      <c r="H1992" s="20"/>
      <c r="I1992" s="20"/>
      <c r="J1992" s="20"/>
      <c r="K1992" s="20"/>
      <c r="L1992" s="20"/>
      <c r="M1992" s="31"/>
      <c r="N1992" s="20">
        <v>14</v>
      </c>
      <c r="O1992" s="31">
        <f t="shared" ref="O1992:O1997" si="103">E1992*N1992</f>
        <v>28000</v>
      </c>
      <c r="P1992" s="20"/>
      <c r="Q1992" s="212"/>
      <c r="R1992" s="212"/>
      <c r="S1992" s="212"/>
      <c r="T1992" s="212"/>
      <c r="U1992" s="212"/>
    </row>
    <row r="1993" spans="1:21">
      <c r="A1993" s="20">
        <v>3</v>
      </c>
      <c r="B1993" s="20"/>
      <c r="C1993" s="21" t="s">
        <v>2248</v>
      </c>
      <c r="D1993" s="20" t="s">
        <v>86</v>
      </c>
      <c r="E1993" s="31">
        <v>100</v>
      </c>
      <c r="F1993" s="20"/>
      <c r="G1993" s="31"/>
      <c r="H1993" s="20"/>
      <c r="I1993" s="20"/>
      <c r="J1993" s="20"/>
      <c r="K1993" s="20"/>
      <c r="L1993" s="20"/>
      <c r="M1993" s="31"/>
      <c r="N1993" s="20">
        <v>4</v>
      </c>
      <c r="O1993" s="31">
        <f t="shared" si="103"/>
        <v>400</v>
      </c>
      <c r="P1993" s="20"/>
      <c r="Q1993" s="212"/>
      <c r="R1993" s="212"/>
      <c r="S1993" s="212"/>
      <c r="T1993" s="212"/>
      <c r="U1993" s="212"/>
    </row>
    <row r="1994" spans="1:21" ht="76.5">
      <c r="A1994" s="20">
        <v>4</v>
      </c>
      <c r="B1994" s="130" t="s">
        <v>2249</v>
      </c>
      <c r="C1994" s="21" t="s">
        <v>161</v>
      </c>
      <c r="D1994" s="130" t="s">
        <v>247</v>
      </c>
      <c r="E1994" s="53">
        <v>50</v>
      </c>
      <c r="F1994" s="20"/>
      <c r="G1994" s="31"/>
      <c r="H1994" s="20"/>
      <c r="I1994" s="20"/>
      <c r="J1994" s="20"/>
      <c r="K1994" s="20"/>
      <c r="L1994" s="20"/>
      <c r="M1994" s="20"/>
      <c r="N1994" s="92">
        <v>10.4</v>
      </c>
      <c r="O1994" s="31">
        <f t="shared" si="103"/>
        <v>520</v>
      </c>
      <c r="P1994" s="20"/>
      <c r="Q1994" s="212"/>
      <c r="R1994" s="212"/>
      <c r="S1994" s="212"/>
      <c r="T1994" s="212"/>
      <c r="U1994" s="212"/>
    </row>
    <row r="1995" spans="1:21" ht="51">
      <c r="A1995" s="20">
        <v>5</v>
      </c>
      <c r="B1995" s="130" t="s">
        <v>2250</v>
      </c>
      <c r="C1995" s="21" t="s">
        <v>2251</v>
      </c>
      <c r="D1995" s="130" t="s">
        <v>86</v>
      </c>
      <c r="E1995" s="53">
        <v>25</v>
      </c>
      <c r="F1995" s="20"/>
      <c r="G1995" s="31"/>
      <c r="H1995" s="20"/>
      <c r="I1995" s="55"/>
      <c r="J1995" s="20"/>
      <c r="K1995" s="20"/>
      <c r="L1995" s="55"/>
      <c r="M1995" s="20"/>
      <c r="N1995" s="48">
        <v>2</v>
      </c>
      <c r="O1995" s="31">
        <f t="shared" si="103"/>
        <v>50</v>
      </c>
      <c r="P1995" s="20"/>
      <c r="Q1995" s="212"/>
      <c r="R1995" s="212"/>
      <c r="S1995" s="212"/>
      <c r="T1995" s="212"/>
      <c r="U1995" s="212"/>
    </row>
    <row r="1996" spans="1:21">
      <c r="A1996" s="20">
        <v>6</v>
      </c>
      <c r="B1996" s="20" t="s">
        <v>2252</v>
      </c>
      <c r="C1996" s="21" t="s">
        <v>2253</v>
      </c>
      <c r="D1996" s="130" t="s">
        <v>247</v>
      </c>
      <c r="E1996" s="53">
        <v>20</v>
      </c>
      <c r="F1996" s="20"/>
      <c r="G1996" s="31"/>
      <c r="H1996" s="20"/>
      <c r="I1996" s="55"/>
      <c r="J1996" s="20"/>
      <c r="K1996" s="20"/>
      <c r="L1996" s="55"/>
      <c r="M1996" s="20"/>
      <c r="N1996" s="31">
        <v>780</v>
      </c>
      <c r="O1996" s="31">
        <f t="shared" si="103"/>
        <v>15600</v>
      </c>
      <c r="P1996" s="20"/>
      <c r="Q1996" s="212"/>
      <c r="R1996" s="212"/>
      <c r="S1996" s="212"/>
      <c r="T1996" s="212"/>
      <c r="U1996" s="212"/>
    </row>
    <row r="1997" spans="1:21">
      <c r="A1997" s="20">
        <v>7</v>
      </c>
      <c r="B1997" s="34" t="s">
        <v>2254</v>
      </c>
      <c r="C1997" s="65" t="s">
        <v>2255</v>
      </c>
      <c r="D1997" s="53" t="s">
        <v>86</v>
      </c>
      <c r="E1997" s="53">
        <v>1000</v>
      </c>
      <c r="F1997" s="20"/>
      <c r="G1997" s="31"/>
      <c r="H1997" s="20"/>
      <c r="I1997" s="55"/>
      <c r="J1997" s="20"/>
      <c r="K1997" s="20"/>
      <c r="L1997" s="55"/>
      <c r="M1997" s="20"/>
      <c r="N1997" s="31">
        <v>1</v>
      </c>
      <c r="O1997" s="31">
        <f t="shared" si="103"/>
        <v>1000</v>
      </c>
      <c r="P1997" s="20"/>
      <c r="Q1997" s="212"/>
      <c r="R1997" s="212"/>
      <c r="S1997" s="212"/>
      <c r="T1997" s="212"/>
      <c r="U1997" s="212"/>
    </row>
    <row r="1998" spans="1:21">
      <c r="A1998" s="20">
        <v>8</v>
      </c>
      <c r="B1998" s="20"/>
      <c r="C1998" s="21" t="s">
        <v>2256</v>
      </c>
      <c r="D1998" s="130" t="s">
        <v>86</v>
      </c>
      <c r="E1998" s="53">
        <v>300</v>
      </c>
      <c r="F1998" s="20"/>
      <c r="G1998" s="31"/>
      <c r="H1998" s="20"/>
      <c r="I1998" s="20"/>
      <c r="J1998" s="20"/>
      <c r="K1998" s="20"/>
      <c r="L1998" s="20"/>
      <c r="M1998" s="20"/>
      <c r="N1998" s="20">
        <v>53</v>
      </c>
      <c r="O1998" s="31">
        <f>E1998*N1998</f>
        <v>15900</v>
      </c>
      <c r="P1998" s="20"/>
      <c r="Q1998" s="212"/>
      <c r="R1998" s="212"/>
      <c r="S1998" s="212"/>
      <c r="T1998" s="212"/>
      <c r="U1998" s="212"/>
    </row>
    <row r="1999" spans="1:21">
      <c r="A1999" s="218"/>
      <c r="B1999" s="20"/>
      <c r="C1999" s="66"/>
      <c r="D1999" s="247"/>
      <c r="E1999" s="53"/>
      <c r="F1999" s="20"/>
      <c r="G1999" s="31"/>
      <c r="H1999" s="20"/>
      <c r="I1999" s="55"/>
      <c r="J1999" s="20"/>
      <c r="K1999" s="20"/>
      <c r="L1999" s="55"/>
      <c r="M1999" s="20"/>
      <c r="N1999" s="20"/>
      <c r="O1999" s="31">
        <f>SUM(O1991:O1998)</f>
        <v>62570</v>
      </c>
      <c r="P1999" s="20"/>
      <c r="Q1999" s="212"/>
      <c r="R1999" s="212"/>
      <c r="S1999" s="212"/>
      <c r="T1999" s="212"/>
      <c r="U1999" s="212"/>
    </row>
    <row r="2000" spans="1:21">
      <c r="A2000" s="218"/>
      <c r="B2000" s="20"/>
      <c r="C2000" s="304" t="s">
        <v>2257</v>
      </c>
      <c r="D2000" s="305"/>
      <c r="E2000" s="53"/>
      <c r="F2000" s="20"/>
      <c r="G2000" s="31"/>
      <c r="H2000" s="20"/>
      <c r="I2000" s="55"/>
      <c r="J2000" s="20"/>
      <c r="K2000" s="20"/>
      <c r="L2000" s="55"/>
      <c r="M2000" s="20"/>
      <c r="N2000" s="20"/>
      <c r="O2000" s="31"/>
      <c r="P2000" s="20"/>
      <c r="Q2000" s="212"/>
      <c r="R2000" s="212"/>
      <c r="S2000" s="212"/>
      <c r="T2000" s="212"/>
      <c r="U2000" s="212"/>
    </row>
    <row r="2001" spans="1:21">
      <c r="A2001" s="218">
        <v>1</v>
      </c>
      <c r="B2001" s="34" t="s">
        <v>2258</v>
      </c>
      <c r="C2001" s="65" t="s">
        <v>2259</v>
      </c>
      <c r="D2001" s="130" t="s">
        <v>86</v>
      </c>
      <c r="E2001" s="53">
        <v>25</v>
      </c>
      <c r="F2001" s="20"/>
      <c r="G2001" s="31"/>
      <c r="H2001" s="20"/>
      <c r="I2001" s="55"/>
      <c r="J2001" s="20"/>
      <c r="K2001" s="20"/>
      <c r="L2001" s="55"/>
      <c r="M2001" s="20"/>
      <c r="N2001" s="20">
        <v>3</v>
      </c>
      <c r="O2001" s="31">
        <f t="shared" ref="O2001" si="104">E2001*N2001</f>
        <v>75</v>
      </c>
      <c r="P2001" s="20"/>
      <c r="Q2001" s="212"/>
      <c r="R2001" s="212"/>
      <c r="S2001" s="212"/>
      <c r="T2001" s="212"/>
      <c r="U2001" s="212"/>
    </row>
    <row r="2002" spans="1:21" ht="25.5">
      <c r="A2002" s="218">
        <v>2</v>
      </c>
      <c r="B2002" s="34" t="s">
        <v>2260</v>
      </c>
      <c r="C2002" s="65" t="s">
        <v>2261</v>
      </c>
      <c r="D2002" s="130" t="s">
        <v>247</v>
      </c>
      <c r="E2002" s="53">
        <v>250</v>
      </c>
      <c r="F2002" s="20"/>
      <c r="G2002" s="31"/>
      <c r="H2002" s="20"/>
      <c r="I2002" s="55"/>
      <c r="J2002" s="20"/>
      <c r="K2002" s="20"/>
      <c r="L2002" s="55"/>
      <c r="M2002" s="20"/>
      <c r="N2002" s="20">
        <v>2</v>
      </c>
      <c r="O2002" s="31">
        <f>E2002*N2002</f>
        <v>500</v>
      </c>
      <c r="P2002" s="20"/>
      <c r="Q2002" s="212"/>
      <c r="R2002" s="212"/>
      <c r="S2002" s="212"/>
      <c r="T2002" s="212"/>
      <c r="U2002" s="212"/>
    </row>
    <row r="2003" spans="1:21">
      <c r="A2003" s="218">
        <v>3</v>
      </c>
      <c r="B2003" s="34" t="s">
        <v>2262</v>
      </c>
      <c r="C2003" s="65" t="s">
        <v>161</v>
      </c>
      <c r="D2003" s="130" t="s">
        <v>247</v>
      </c>
      <c r="E2003" s="53">
        <v>50</v>
      </c>
      <c r="F2003" s="20"/>
      <c r="G2003" s="31"/>
      <c r="H2003" s="20"/>
      <c r="I2003" s="55"/>
      <c r="J2003" s="20"/>
      <c r="K2003" s="20"/>
      <c r="L2003" s="55"/>
      <c r="M2003" s="20"/>
      <c r="N2003" s="20">
        <v>1</v>
      </c>
      <c r="O2003" s="31">
        <f t="shared" ref="O2003:O2005" si="105">E2003*N2003</f>
        <v>50</v>
      </c>
      <c r="P2003" s="20"/>
      <c r="Q2003" s="212"/>
      <c r="R2003" s="212"/>
      <c r="S2003" s="212"/>
      <c r="T2003" s="212"/>
      <c r="U2003" s="212"/>
    </row>
    <row r="2004" spans="1:21">
      <c r="A2004" s="218">
        <v>4</v>
      </c>
      <c r="B2004" s="34" t="s">
        <v>2262</v>
      </c>
      <c r="C2004" s="21" t="s">
        <v>2263</v>
      </c>
      <c r="D2004" s="130" t="s">
        <v>247</v>
      </c>
      <c r="E2004" s="53">
        <v>7</v>
      </c>
      <c r="F2004" s="20"/>
      <c r="G2004" s="31"/>
      <c r="H2004" s="20"/>
      <c r="I2004" s="55"/>
      <c r="J2004" s="20"/>
      <c r="K2004" s="20"/>
      <c r="L2004" s="55"/>
      <c r="M2004" s="20"/>
      <c r="N2004" s="20">
        <v>1</v>
      </c>
      <c r="O2004" s="31">
        <f t="shared" si="105"/>
        <v>7</v>
      </c>
      <c r="P2004" s="20"/>
      <c r="Q2004" s="212"/>
      <c r="R2004" s="212"/>
      <c r="S2004" s="212"/>
      <c r="T2004" s="212"/>
      <c r="U2004" s="212"/>
    </row>
    <row r="2005" spans="1:21">
      <c r="A2005" s="218">
        <v>5</v>
      </c>
      <c r="B2005" s="34" t="s">
        <v>2264</v>
      </c>
      <c r="C2005" s="21" t="s">
        <v>2265</v>
      </c>
      <c r="D2005" s="53" t="s">
        <v>86</v>
      </c>
      <c r="E2005" s="53">
        <v>5</v>
      </c>
      <c r="F2005" s="20"/>
      <c r="G2005" s="31"/>
      <c r="H2005" s="20"/>
      <c r="I2005" s="55"/>
      <c r="J2005" s="20"/>
      <c r="K2005" s="20"/>
      <c r="L2005" s="55"/>
      <c r="M2005" s="20"/>
      <c r="N2005" s="20">
        <v>23</v>
      </c>
      <c r="O2005" s="31">
        <f t="shared" si="105"/>
        <v>115</v>
      </c>
      <c r="P2005" s="20"/>
      <c r="Q2005" s="212"/>
      <c r="R2005" s="212"/>
      <c r="S2005" s="212"/>
      <c r="T2005" s="212"/>
      <c r="U2005" s="212"/>
    </row>
    <row r="2006" spans="1:21">
      <c r="A2006" s="49"/>
      <c r="B2006" s="49"/>
      <c r="C2006" s="49"/>
      <c r="D2006" s="49"/>
      <c r="E2006" s="49"/>
      <c r="F2006" s="20"/>
      <c r="G2006" s="20"/>
      <c r="H2006" s="20"/>
      <c r="I2006" s="55"/>
      <c r="J2006" s="20"/>
      <c r="K2006" s="20"/>
      <c r="L2006" s="55"/>
      <c r="M2006" s="20" t="s">
        <v>1993</v>
      </c>
      <c r="N2006" s="20"/>
      <c r="O2006" s="31">
        <f>SUM(O2001:O2005)</f>
        <v>747</v>
      </c>
      <c r="P2006" s="20"/>
      <c r="Q2006" s="212"/>
      <c r="R2006" s="212"/>
      <c r="S2006" s="212"/>
      <c r="T2006" s="212"/>
      <c r="U2006" s="212"/>
    </row>
    <row r="2007" spans="1:21">
      <c r="A2007" s="248"/>
      <c r="B2007" s="249"/>
      <c r="C2007" s="250" t="s">
        <v>1105</v>
      </c>
      <c r="D2007" s="249"/>
      <c r="E2007" s="249"/>
      <c r="F2007" s="249"/>
      <c r="G2007" s="244">
        <f>SUM(G1929:G2006)</f>
        <v>8714254.5351999998</v>
      </c>
      <c r="H2007" s="249"/>
      <c r="I2007" s="251"/>
      <c r="J2007" s="252"/>
      <c r="K2007" s="34">
        <f>SUM(K1988:K2006)</f>
        <v>11523.84</v>
      </c>
      <c r="L2007" s="253"/>
      <c r="M2007" s="304" t="s">
        <v>2266</v>
      </c>
      <c r="N2007" s="355"/>
      <c r="O2007" s="305"/>
      <c r="P2007" s="244">
        <f>O2006+O1999+G2007+K2007</f>
        <v>8789095.3751999997</v>
      </c>
      <c r="Q2007" s="212"/>
      <c r="R2007" s="212"/>
      <c r="S2007" s="212"/>
      <c r="T2007" s="212"/>
      <c r="U2007" s="212"/>
    </row>
    <row r="2008" spans="1:21">
      <c r="A2008" s="49"/>
      <c r="B2008" s="49"/>
      <c r="C2008" s="49"/>
      <c r="D2008" s="49"/>
      <c r="E2008" s="254"/>
      <c r="F2008" s="49"/>
      <c r="G2008" s="49"/>
      <c r="H2008" s="49"/>
      <c r="I2008" s="49"/>
      <c r="J2008" s="255"/>
      <c r="K2008" s="256"/>
      <c r="L2008" s="255"/>
      <c r="M2008" s="49"/>
      <c r="N2008" s="49"/>
      <c r="O2008" s="49"/>
      <c r="P2008" s="49"/>
      <c r="Q2008" s="212"/>
      <c r="R2008" s="212"/>
      <c r="S2008" s="212"/>
      <c r="T2008" s="212"/>
      <c r="U2008" s="212"/>
    </row>
    <row r="2009" spans="1:21">
      <c r="A2009" s="132"/>
      <c r="B2009" s="356" t="s">
        <v>1</v>
      </c>
      <c r="C2009" s="356"/>
      <c r="D2009" s="356" t="s">
        <v>1107</v>
      </c>
      <c r="E2009" s="356"/>
      <c r="F2009" s="356"/>
      <c r="G2009" s="356"/>
      <c r="H2009" s="356"/>
      <c r="I2009" s="356"/>
      <c r="J2009" s="132"/>
      <c r="K2009" s="132"/>
      <c r="L2009" s="132"/>
      <c r="M2009" s="132"/>
      <c r="N2009" s="132"/>
      <c r="O2009" s="132"/>
      <c r="P2009" s="132"/>
    </row>
    <row r="2010" spans="1:21">
      <c r="A2010" s="132"/>
      <c r="B2010" s="356" t="s">
        <v>3</v>
      </c>
      <c r="C2010" s="356"/>
      <c r="D2010" s="356" t="s">
        <v>2267</v>
      </c>
      <c r="E2010" s="356"/>
      <c r="F2010" s="356"/>
      <c r="G2010" s="356"/>
      <c r="H2010" s="356"/>
      <c r="I2010" s="356"/>
      <c r="J2010" s="132"/>
      <c r="K2010" s="132"/>
      <c r="L2010" s="132"/>
      <c r="M2010" s="132"/>
      <c r="N2010" s="132"/>
      <c r="O2010" s="132"/>
      <c r="P2010" s="132"/>
    </row>
    <row r="2011" spans="1:21">
      <c r="A2011" s="132"/>
      <c r="B2011" s="356" t="s">
        <v>5</v>
      </c>
      <c r="C2011" s="356"/>
      <c r="D2011" s="356" t="s">
        <v>2268</v>
      </c>
      <c r="E2011" s="356"/>
      <c r="F2011" s="356"/>
      <c r="G2011" s="356"/>
      <c r="H2011" s="356"/>
      <c r="I2011" s="356"/>
      <c r="J2011" s="132"/>
      <c r="K2011" s="132"/>
      <c r="L2011" s="132"/>
      <c r="M2011" s="132"/>
      <c r="N2011" s="132"/>
      <c r="O2011" s="132"/>
      <c r="P2011" s="132"/>
    </row>
    <row r="2012" spans="1:21">
      <c r="A2012" s="132"/>
      <c r="B2012" s="356" t="s">
        <v>7</v>
      </c>
      <c r="C2012" s="356"/>
      <c r="D2012" s="356" t="s">
        <v>2269</v>
      </c>
      <c r="E2012" s="356"/>
      <c r="F2012" s="356"/>
      <c r="G2012" s="356"/>
      <c r="H2012" s="356"/>
      <c r="I2012" s="356"/>
      <c r="J2012" s="132"/>
      <c r="K2012" s="132"/>
      <c r="L2012" s="132"/>
      <c r="M2012" s="132"/>
      <c r="N2012" s="132"/>
      <c r="O2012" s="132"/>
      <c r="P2012" s="132"/>
    </row>
    <row r="2013" spans="1:21">
      <c r="A2013" s="49"/>
      <c r="B2013" s="303" t="s">
        <v>2270</v>
      </c>
      <c r="C2013" s="303"/>
      <c r="D2013" s="357">
        <v>45809</v>
      </c>
      <c r="E2013" s="303"/>
      <c r="F2013" s="303"/>
      <c r="G2013" s="303"/>
      <c r="H2013" s="303"/>
      <c r="I2013" s="303"/>
      <c r="J2013" s="303" t="s">
        <v>2271</v>
      </c>
      <c r="K2013" s="303"/>
      <c r="L2013" s="303"/>
      <c r="M2013" s="303"/>
      <c r="N2013" s="303"/>
      <c r="O2013" s="303"/>
      <c r="P2013" s="303"/>
    </row>
    <row r="2014" spans="1:21">
      <c r="A2014" s="358" t="s">
        <v>115</v>
      </c>
      <c r="B2014" s="360" t="s">
        <v>11</v>
      </c>
      <c r="C2014" s="361" t="s">
        <v>2272</v>
      </c>
      <c r="D2014" s="360" t="s">
        <v>13</v>
      </c>
      <c r="E2014" s="360" t="s">
        <v>275</v>
      </c>
      <c r="F2014" s="362" t="s">
        <v>2273</v>
      </c>
      <c r="G2014" s="363"/>
      <c r="H2014" s="364" t="s">
        <v>237</v>
      </c>
      <c r="I2014" s="363"/>
      <c r="J2014" s="365" t="s">
        <v>118</v>
      </c>
      <c r="K2014" s="366"/>
      <c r="L2014" s="365" t="s">
        <v>18</v>
      </c>
      <c r="M2014" s="366"/>
      <c r="N2014" s="365" t="s">
        <v>238</v>
      </c>
      <c r="O2014" s="366"/>
      <c r="P2014" s="317" t="s">
        <v>2274</v>
      </c>
    </row>
    <row r="2015" spans="1:21" ht="51">
      <c r="A2015" s="359"/>
      <c r="B2015" s="360"/>
      <c r="C2015" s="361"/>
      <c r="D2015" s="360"/>
      <c r="E2015" s="360"/>
      <c r="F2015" s="130" t="s">
        <v>121</v>
      </c>
      <c r="G2015" s="130" t="s">
        <v>2275</v>
      </c>
      <c r="H2015" s="130" t="s">
        <v>121</v>
      </c>
      <c r="I2015" s="130" t="s">
        <v>2275</v>
      </c>
      <c r="J2015" s="130" t="s">
        <v>121</v>
      </c>
      <c r="K2015" s="130" t="s">
        <v>2275</v>
      </c>
      <c r="L2015" s="130" t="s">
        <v>121</v>
      </c>
      <c r="M2015" s="130" t="s">
        <v>2275</v>
      </c>
      <c r="N2015" s="130" t="s">
        <v>121</v>
      </c>
      <c r="O2015" s="130" t="s">
        <v>2275</v>
      </c>
      <c r="P2015" s="317"/>
    </row>
    <row r="2016" spans="1:21">
      <c r="A2016" s="20">
        <v>1</v>
      </c>
      <c r="B2016" s="20" t="s">
        <v>2276</v>
      </c>
      <c r="C2016" s="6" t="s">
        <v>2277</v>
      </c>
      <c r="D2016" s="128" t="s">
        <v>128</v>
      </c>
      <c r="E2016" s="67">
        <v>304</v>
      </c>
      <c r="F2016" s="128">
        <v>6</v>
      </c>
      <c r="G2016" s="31">
        <f t="shared" ref="G2016:G2037" si="106">E2016*F2016</f>
        <v>1824</v>
      </c>
      <c r="H2016" s="20"/>
      <c r="I2016" s="20">
        <f t="shared" ref="I2016:I2055" si="107">E2016*H2016</f>
        <v>0</v>
      </c>
      <c r="J2016" s="20"/>
      <c r="K2016" s="20">
        <f t="shared" ref="K2016:K2055" si="108">J2016*E2016</f>
        <v>0</v>
      </c>
      <c r="L2016" s="20"/>
      <c r="M2016" s="20">
        <f t="shared" ref="M2016:M2037" si="109">L2016*E2016</f>
        <v>0</v>
      </c>
      <c r="N2016" s="128"/>
      <c r="O2016" s="20">
        <f t="shared" ref="O2016:O2066" si="110">N2016*E2016</f>
        <v>0</v>
      </c>
      <c r="P2016" s="20"/>
    </row>
    <row r="2017" spans="1:16">
      <c r="A2017" s="20">
        <v>2</v>
      </c>
      <c r="B2017" s="20" t="s">
        <v>2278</v>
      </c>
      <c r="C2017" s="6" t="s">
        <v>2279</v>
      </c>
      <c r="D2017" s="128" t="s">
        <v>86</v>
      </c>
      <c r="E2017" s="8">
        <v>60000</v>
      </c>
      <c r="F2017" s="128">
        <v>1</v>
      </c>
      <c r="G2017" s="31">
        <f t="shared" si="106"/>
        <v>60000</v>
      </c>
      <c r="H2017" s="20"/>
      <c r="I2017" s="20">
        <f t="shared" si="107"/>
        <v>0</v>
      </c>
      <c r="J2017" s="20"/>
      <c r="K2017" s="20">
        <f t="shared" si="108"/>
        <v>0</v>
      </c>
      <c r="L2017" s="20"/>
      <c r="M2017" s="20">
        <f t="shared" si="109"/>
        <v>0</v>
      </c>
      <c r="N2017" s="128"/>
      <c r="O2017" s="20">
        <f t="shared" si="110"/>
        <v>0</v>
      </c>
      <c r="P2017" s="20"/>
    </row>
    <row r="2018" spans="1:16">
      <c r="A2018" s="20">
        <v>3</v>
      </c>
      <c r="B2018" s="20" t="s">
        <v>2280</v>
      </c>
      <c r="C2018" s="6" t="s">
        <v>2281</v>
      </c>
      <c r="D2018" s="128" t="s">
        <v>86</v>
      </c>
      <c r="E2018" s="8">
        <v>50000</v>
      </c>
      <c r="F2018" s="128">
        <v>1</v>
      </c>
      <c r="G2018" s="31">
        <f t="shared" si="106"/>
        <v>50000</v>
      </c>
      <c r="H2018" s="20"/>
      <c r="I2018" s="20">
        <f t="shared" si="107"/>
        <v>0</v>
      </c>
      <c r="J2018" s="20"/>
      <c r="K2018" s="20">
        <f t="shared" si="108"/>
        <v>0</v>
      </c>
      <c r="L2018" s="20"/>
      <c r="M2018" s="20">
        <f t="shared" si="109"/>
        <v>0</v>
      </c>
      <c r="N2018" s="128"/>
      <c r="O2018" s="20">
        <f t="shared" si="110"/>
        <v>0</v>
      </c>
      <c r="P2018" s="20"/>
    </row>
    <row r="2019" spans="1:16" ht="25.5">
      <c r="A2019" s="20">
        <v>4</v>
      </c>
      <c r="B2019" s="20" t="s">
        <v>2282</v>
      </c>
      <c r="C2019" s="6" t="s">
        <v>2283</v>
      </c>
      <c r="D2019" s="128" t="s">
        <v>86</v>
      </c>
      <c r="E2019" s="8">
        <v>11400</v>
      </c>
      <c r="F2019" s="128">
        <v>2</v>
      </c>
      <c r="G2019" s="31">
        <f t="shared" si="106"/>
        <v>22800</v>
      </c>
      <c r="H2019" s="20"/>
      <c r="I2019" s="20">
        <f t="shared" si="107"/>
        <v>0</v>
      </c>
      <c r="J2019" s="20"/>
      <c r="K2019" s="20">
        <f t="shared" si="108"/>
        <v>0</v>
      </c>
      <c r="L2019" s="20"/>
      <c r="M2019" s="20">
        <f t="shared" si="109"/>
        <v>0</v>
      </c>
      <c r="N2019" s="128"/>
      <c r="O2019" s="20">
        <f t="shared" si="110"/>
        <v>0</v>
      </c>
      <c r="P2019" s="20"/>
    </row>
    <row r="2020" spans="1:16">
      <c r="A2020" s="20">
        <v>5</v>
      </c>
      <c r="B2020" s="20" t="s">
        <v>129</v>
      </c>
      <c r="C2020" s="6" t="s">
        <v>2284</v>
      </c>
      <c r="D2020" s="128" t="s">
        <v>86</v>
      </c>
      <c r="E2020" s="8">
        <v>30000</v>
      </c>
      <c r="F2020" s="128">
        <v>1</v>
      </c>
      <c r="G2020" s="31">
        <f t="shared" si="106"/>
        <v>30000</v>
      </c>
      <c r="H2020" s="20"/>
      <c r="I2020" s="20">
        <f t="shared" si="107"/>
        <v>0</v>
      </c>
      <c r="J2020" s="20"/>
      <c r="K2020" s="20">
        <f t="shared" si="108"/>
        <v>0</v>
      </c>
      <c r="L2020" s="20"/>
      <c r="M2020" s="20">
        <f t="shared" si="109"/>
        <v>0</v>
      </c>
      <c r="N2020" s="128"/>
      <c r="O2020" s="20">
        <f t="shared" si="110"/>
        <v>0</v>
      </c>
      <c r="P2020" s="20"/>
    </row>
    <row r="2021" spans="1:16">
      <c r="A2021" s="20">
        <v>6</v>
      </c>
      <c r="B2021" s="20" t="s">
        <v>2285</v>
      </c>
      <c r="C2021" s="6" t="s">
        <v>2286</v>
      </c>
      <c r="D2021" s="128" t="s">
        <v>86</v>
      </c>
      <c r="E2021" s="8">
        <v>180000</v>
      </c>
      <c r="F2021" s="128">
        <v>1</v>
      </c>
      <c r="G2021" s="31">
        <f t="shared" si="106"/>
        <v>180000</v>
      </c>
      <c r="H2021" s="20"/>
      <c r="I2021" s="20">
        <f t="shared" si="107"/>
        <v>0</v>
      </c>
      <c r="J2021" s="20"/>
      <c r="K2021" s="20">
        <f t="shared" si="108"/>
        <v>0</v>
      </c>
      <c r="L2021" s="20"/>
      <c r="M2021" s="20">
        <f t="shared" si="109"/>
        <v>0</v>
      </c>
      <c r="N2021" s="128"/>
      <c r="O2021" s="20">
        <f t="shared" si="110"/>
        <v>0</v>
      </c>
      <c r="P2021" s="20"/>
    </row>
    <row r="2022" spans="1:16">
      <c r="A2022" s="20">
        <v>7</v>
      </c>
      <c r="B2022" s="128"/>
      <c r="C2022" s="6" t="s">
        <v>2287</v>
      </c>
      <c r="D2022" s="128" t="s">
        <v>86</v>
      </c>
      <c r="E2022" s="8">
        <v>92000</v>
      </c>
      <c r="F2022" s="128">
        <v>1</v>
      </c>
      <c r="G2022" s="31">
        <f t="shared" si="106"/>
        <v>92000</v>
      </c>
      <c r="H2022" s="20"/>
      <c r="I2022" s="20">
        <f t="shared" si="107"/>
        <v>0</v>
      </c>
      <c r="J2022" s="20"/>
      <c r="K2022" s="20">
        <f t="shared" si="108"/>
        <v>0</v>
      </c>
      <c r="L2022" s="20"/>
      <c r="M2022" s="20">
        <f t="shared" si="109"/>
        <v>0</v>
      </c>
      <c r="N2022" s="128"/>
      <c r="O2022" s="20">
        <f t="shared" si="110"/>
        <v>0</v>
      </c>
      <c r="P2022" s="20"/>
    </row>
    <row r="2023" spans="1:16">
      <c r="A2023" s="20">
        <v>8</v>
      </c>
      <c r="B2023" s="20"/>
      <c r="C2023" s="6" t="s">
        <v>2288</v>
      </c>
      <c r="D2023" s="128" t="s">
        <v>86</v>
      </c>
      <c r="E2023" s="8">
        <v>13133</v>
      </c>
      <c r="F2023" s="128">
        <v>1</v>
      </c>
      <c r="G2023" s="31">
        <f t="shared" si="106"/>
        <v>13133</v>
      </c>
      <c r="H2023" s="20"/>
      <c r="I2023" s="20">
        <f t="shared" si="107"/>
        <v>0</v>
      </c>
      <c r="J2023" s="20"/>
      <c r="K2023" s="20">
        <f t="shared" si="108"/>
        <v>0</v>
      </c>
      <c r="L2023" s="20"/>
      <c r="M2023" s="20">
        <f t="shared" si="109"/>
        <v>0</v>
      </c>
      <c r="N2023" s="128"/>
      <c r="O2023" s="20">
        <f t="shared" si="110"/>
        <v>0</v>
      </c>
      <c r="P2023" s="20"/>
    </row>
    <row r="2024" spans="1:16">
      <c r="A2024" s="20">
        <v>9</v>
      </c>
      <c r="B2024" s="20" t="s">
        <v>743</v>
      </c>
      <c r="C2024" s="6" t="s">
        <v>2289</v>
      </c>
      <c r="D2024" s="128" t="s">
        <v>86</v>
      </c>
      <c r="E2024" s="8">
        <v>37759</v>
      </c>
      <c r="F2024" s="128">
        <v>1</v>
      </c>
      <c r="G2024" s="31">
        <f t="shared" si="106"/>
        <v>37759</v>
      </c>
      <c r="H2024" s="20"/>
      <c r="I2024" s="20">
        <f t="shared" si="107"/>
        <v>0</v>
      </c>
      <c r="J2024" s="20"/>
      <c r="K2024" s="20">
        <f t="shared" si="108"/>
        <v>0</v>
      </c>
      <c r="L2024" s="20"/>
      <c r="M2024" s="20">
        <f t="shared" si="109"/>
        <v>0</v>
      </c>
      <c r="N2024" s="128"/>
      <c r="O2024" s="20">
        <f t="shared" si="110"/>
        <v>0</v>
      </c>
      <c r="P2024" s="20"/>
    </row>
    <row r="2025" spans="1:16" ht="25.5">
      <c r="A2025" s="20">
        <v>10</v>
      </c>
      <c r="B2025" s="20"/>
      <c r="C2025" s="6" t="s">
        <v>2290</v>
      </c>
      <c r="D2025" s="128" t="s">
        <v>128</v>
      </c>
      <c r="E2025" s="8">
        <v>1752</v>
      </c>
      <c r="F2025" s="125">
        <v>10</v>
      </c>
      <c r="G2025" s="31">
        <f t="shared" si="106"/>
        <v>17520</v>
      </c>
      <c r="H2025" s="20"/>
      <c r="I2025" s="20">
        <f t="shared" si="107"/>
        <v>0</v>
      </c>
      <c r="J2025" s="20"/>
      <c r="K2025" s="20">
        <f t="shared" si="108"/>
        <v>0</v>
      </c>
      <c r="L2025" s="20"/>
      <c r="M2025" s="20">
        <f t="shared" si="109"/>
        <v>0</v>
      </c>
      <c r="N2025" s="128"/>
      <c r="O2025" s="20">
        <f t="shared" si="110"/>
        <v>0</v>
      </c>
      <c r="P2025" s="20"/>
    </row>
    <row r="2026" spans="1:16">
      <c r="A2026" s="20">
        <v>11</v>
      </c>
      <c r="B2026" s="20" t="s">
        <v>2291</v>
      </c>
      <c r="C2026" s="6" t="s">
        <v>2292</v>
      </c>
      <c r="D2026" s="128" t="s">
        <v>128</v>
      </c>
      <c r="E2026" s="8">
        <v>31812.5</v>
      </c>
      <c r="F2026" s="125">
        <v>1</v>
      </c>
      <c r="G2026" s="31">
        <f t="shared" si="106"/>
        <v>31812.5</v>
      </c>
      <c r="H2026" s="20"/>
      <c r="I2026" s="20">
        <f t="shared" si="107"/>
        <v>0</v>
      </c>
      <c r="J2026" s="20"/>
      <c r="K2026" s="20">
        <f t="shared" si="108"/>
        <v>0</v>
      </c>
      <c r="L2026" s="20"/>
      <c r="M2026" s="20">
        <f t="shared" si="109"/>
        <v>0</v>
      </c>
      <c r="N2026" s="128"/>
      <c r="O2026" s="20">
        <f t="shared" si="110"/>
        <v>0</v>
      </c>
      <c r="P2026" s="20"/>
    </row>
    <row r="2027" spans="1:16">
      <c r="A2027" s="20">
        <v>12</v>
      </c>
      <c r="B2027" s="128" t="s">
        <v>84</v>
      </c>
      <c r="C2027" s="6" t="s">
        <v>2293</v>
      </c>
      <c r="D2027" s="125" t="s">
        <v>128</v>
      </c>
      <c r="E2027" s="67">
        <v>10</v>
      </c>
      <c r="F2027" s="128">
        <v>38</v>
      </c>
      <c r="G2027" s="8">
        <f t="shared" si="106"/>
        <v>380</v>
      </c>
      <c r="H2027" s="128"/>
      <c r="I2027" s="128">
        <f t="shared" si="107"/>
        <v>0</v>
      </c>
      <c r="J2027" s="128"/>
      <c r="K2027" s="128">
        <f t="shared" si="108"/>
        <v>0</v>
      </c>
      <c r="L2027" s="128"/>
      <c r="M2027" s="128">
        <f t="shared" si="109"/>
        <v>0</v>
      </c>
      <c r="N2027" s="128"/>
      <c r="O2027" s="128">
        <f t="shared" si="110"/>
        <v>0</v>
      </c>
      <c r="P2027" s="20"/>
    </row>
    <row r="2028" spans="1:16">
      <c r="A2028" s="20">
        <v>13</v>
      </c>
      <c r="B2028" s="128" t="s">
        <v>249</v>
      </c>
      <c r="C2028" s="6" t="s">
        <v>2294</v>
      </c>
      <c r="D2028" s="128" t="s">
        <v>78</v>
      </c>
      <c r="E2028" s="8">
        <v>15</v>
      </c>
      <c r="F2028" s="128">
        <v>60</v>
      </c>
      <c r="G2028" s="8">
        <f t="shared" si="106"/>
        <v>900</v>
      </c>
      <c r="H2028" s="128"/>
      <c r="I2028" s="128">
        <f t="shared" si="107"/>
        <v>0</v>
      </c>
      <c r="J2028" s="128"/>
      <c r="K2028" s="128">
        <f t="shared" si="108"/>
        <v>0</v>
      </c>
      <c r="L2028" s="128"/>
      <c r="M2028" s="128">
        <f t="shared" si="109"/>
        <v>0</v>
      </c>
      <c r="N2028" s="128"/>
      <c r="O2028" s="128">
        <f t="shared" si="110"/>
        <v>0</v>
      </c>
      <c r="P2028" s="20"/>
    </row>
    <row r="2029" spans="1:16">
      <c r="A2029" s="20">
        <v>14</v>
      </c>
      <c r="B2029" s="128"/>
      <c r="C2029" s="6" t="s">
        <v>2295</v>
      </c>
      <c r="D2029" s="128" t="s">
        <v>86</v>
      </c>
      <c r="E2029" s="8">
        <v>708</v>
      </c>
      <c r="F2029" s="128">
        <v>3</v>
      </c>
      <c r="G2029" s="257">
        <f t="shared" si="106"/>
        <v>2124</v>
      </c>
      <c r="H2029" s="72"/>
      <c r="I2029" s="128">
        <f t="shared" si="107"/>
        <v>0</v>
      </c>
      <c r="J2029" s="128"/>
      <c r="K2029" s="128">
        <f t="shared" si="108"/>
        <v>0</v>
      </c>
      <c r="L2029" s="128"/>
      <c r="M2029" s="128">
        <f t="shared" si="109"/>
        <v>0</v>
      </c>
      <c r="N2029" s="128"/>
      <c r="O2029" s="128">
        <f t="shared" si="110"/>
        <v>0</v>
      </c>
      <c r="P2029" s="20"/>
    </row>
    <row r="2030" spans="1:16">
      <c r="A2030" s="20">
        <v>15</v>
      </c>
      <c r="B2030" s="128" t="s">
        <v>2296</v>
      </c>
      <c r="C2030" s="6" t="s">
        <v>2297</v>
      </c>
      <c r="D2030" s="128" t="s">
        <v>86</v>
      </c>
      <c r="E2030" s="8">
        <v>2000</v>
      </c>
      <c r="F2030" s="128">
        <v>1</v>
      </c>
      <c r="G2030" s="257">
        <f t="shared" si="106"/>
        <v>2000</v>
      </c>
      <c r="H2030" s="72"/>
      <c r="I2030" s="128">
        <f t="shared" si="107"/>
        <v>0</v>
      </c>
      <c r="J2030" s="128"/>
      <c r="K2030" s="128">
        <f t="shared" si="108"/>
        <v>0</v>
      </c>
      <c r="L2030" s="128"/>
      <c r="M2030" s="128">
        <f t="shared" si="109"/>
        <v>0</v>
      </c>
      <c r="N2030" s="128"/>
      <c r="O2030" s="128">
        <f t="shared" si="110"/>
        <v>0</v>
      </c>
      <c r="P2030" s="20"/>
    </row>
    <row r="2031" spans="1:16">
      <c r="A2031" s="20">
        <v>16</v>
      </c>
      <c r="B2031" s="128" t="s">
        <v>836</v>
      </c>
      <c r="C2031" s="6" t="s">
        <v>2298</v>
      </c>
      <c r="D2031" s="128" t="s">
        <v>86</v>
      </c>
      <c r="E2031" s="8">
        <v>280.51</v>
      </c>
      <c r="F2031" s="128">
        <v>33</v>
      </c>
      <c r="G2031" s="257">
        <f t="shared" si="106"/>
        <v>9256.83</v>
      </c>
      <c r="H2031" s="72"/>
      <c r="I2031" s="128">
        <f t="shared" si="107"/>
        <v>0</v>
      </c>
      <c r="J2031" s="128"/>
      <c r="K2031" s="128">
        <f t="shared" si="108"/>
        <v>0</v>
      </c>
      <c r="L2031" s="128"/>
      <c r="M2031" s="128">
        <f t="shared" si="109"/>
        <v>0</v>
      </c>
      <c r="N2031" s="128"/>
      <c r="O2031" s="128">
        <f t="shared" si="110"/>
        <v>0</v>
      </c>
      <c r="P2031" s="20"/>
    </row>
    <row r="2032" spans="1:16">
      <c r="A2032" s="20">
        <v>17</v>
      </c>
      <c r="B2032" s="128"/>
      <c r="C2032" s="6" t="s">
        <v>2299</v>
      </c>
      <c r="D2032" s="128" t="s">
        <v>86</v>
      </c>
      <c r="E2032" s="8">
        <v>2000</v>
      </c>
      <c r="F2032" s="128">
        <v>2</v>
      </c>
      <c r="G2032" s="257">
        <f t="shared" si="106"/>
        <v>4000</v>
      </c>
      <c r="H2032" s="72"/>
      <c r="I2032" s="128">
        <f t="shared" si="107"/>
        <v>0</v>
      </c>
      <c r="J2032" s="128"/>
      <c r="K2032" s="128">
        <f t="shared" si="108"/>
        <v>0</v>
      </c>
      <c r="L2032" s="128"/>
      <c r="M2032" s="128">
        <f t="shared" si="109"/>
        <v>0</v>
      </c>
      <c r="N2032" s="128">
        <v>2</v>
      </c>
      <c r="O2032" s="128">
        <f t="shared" si="110"/>
        <v>4000</v>
      </c>
      <c r="P2032" s="20"/>
    </row>
    <row r="2033" spans="1:16" ht="25.5">
      <c r="A2033" s="20">
        <v>18</v>
      </c>
      <c r="B2033" s="128"/>
      <c r="C2033" s="6" t="s">
        <v>2300</v>
      </c>
      <c r="D2033" s="128" t="s">
        <v>1704</v>
      </c>
      <c r="E2033" s="8">
        <v>472000</v>
      </c>
      <c r="F2033" s="128">
        <v>0.15</v>
      </c>
      <c r="G2033" s="257">
        <f t="shared" si="106"/>
        <v>70800</v>
      </c>
      <c r="H2033" s="72"/>
      <c r="I2033" s="128">
        <f t="shared" si="107"/>
        <v>0</v>
      </c>
      <c r="J2033" s="128"/>
      <c r="K2033" s="128">
        <f t="shared" si="108"/>
        <v>0</v>
      </c>
      <c r="L2033" s="128"/>
      <c r="M2033" s="128">
        <f t="shared" si="109"/>
        <v>0</v>
      </c>
      <c r="N2033" s="128"/>
      <c r="O2033" s="128">
        <f t="shared" si="110"/>
        <v>0</v>
      </c>
      <c r="P2033" s="20"/>
    </row>
    <row r="2034" spans="1:16">
      <c r="A2034" s="20">
        <v>19</v>
      </c>
      <c r="B2034" s="128"/>
      <c r="C2034" s="6" t="s">
        <v>2301</v>
      </c>
      <c r="D2034" s="128" t="s">
        <v>86</v>
      </c>
      <c r="E2034" s="8">
        <v>500</v>
      </c>
      <c r="F2034" s="128">
        <v>6</v>
      </c>
      <c r="G2034" s="257">
        <f t="shared" si="106"/>
        <v>3000</v>
      </c>
      <c r="H2034" s="72"/>
      <c r="I2034" s="128">
        <f t="shared" si="107"/>
        <v>0</v>
      </c>
      <c r="J2034" s="128"/>
      <c r="K2034" s="128">
        <f t="shared" si="108"/>
        <v>0</v>
      </c>
      <c r="L2034" s="128"/>
      <c r="M2034" s="128">
        <f t="shared" si="109"/>
        <v>0</v>
      </c>
      <c r="N2034" s="72"/>
      <c r="O2034" s="128">
        <f t="shared" si="110"/>
        <v>0</v>
      </c>
      <c r="P2034" s="20"/>
    </row>
    <row r="2035" spans="1:16">
      <c r="A2035" s="20">
        <v>20</v>
      </c>
      <c r="B2035" s="128"/>
      <c r="C2035" s="6" t="s">
        <v>2302</v>
      </c>
      <c r="D2035" s="128" t="s">
        <v>86</v>
      </c>
      <c r="E2035" s="8">
        <v>500</v>
      </c>
      <c r="F2035" s="128">
        <v>12</v>
      </c>
      <c r="G2035" s="257">
        <f t="shared" si="106"/>
        <v>6000</v>
      </c>
      <c r="H2035" s="72"/>
      <c r="I2035" s="128">
        <f t="shared" si="107"/>
        <v>0</v>
      </c>
      <c r="J2035" s="128"/>
      <c r="K2035" s="128">
        <f t="shared" si="108"/>
        <v>0</v>
      </c>
      <c r="L2035" s="128"/>
      <c r="M2035" s="128">
        <f t="shared" si="109"/>
        <v>0</v>
      </c>
      <c r="N2035" s="72"/>
      <c r="O2035" s="128">
        <f t="shared" si="110"/>
        <v>0</v>
      </c>
      <c r="P2035" s="20"/>
    </row>
    <row r="2036" spans="1:16">
      <c r="A2036" s="20">
        <v>21</v>
      </c>
      <c r="B2036" s="128"/>
      <c r="C2036" s="6" t="s">
        <v>2303</v>
      </c>
      <c r="D2036" s="128" t="s">
        <v>86</v>
      </c>
      <c r="E2036" s="8">
        <v>500</v>
      </c>
      <c r="F2036" s="128">
        <v>3</v>
      </c>
      <c r="G2036" s="257">
        <f t="shared" si="106"/>
        <v>1500</v>
      </c>
      <c r="H2036" s="72"/>
      <c r="I2036" s="128">
        <f t="shared" si="107"/>
        <v>0</v>
      </c>
      <c r="J2036" s="128"/>
      <c r="K2036" s="128">
        <f t="shared" si="108"/>
        <v>0</v>
      </c>
      <c r="L2036" s="128"/>
      <c r="M2036" s="128">
        <f t="shared" si="109"/>
        <v>0</v>
      </c>
      <c r="N2036" s="72"/>
      <c r="O2036" s="128">
        <f t="shared" si="110"/>
        <v>0</v>
      </c>
      <c r="P2036" s="20"/>
    </row>
    <row r="2037" spans="1:16">
      <c r="A2037" s="20">
        <v>22</v>
      </c>
      <c r="B2037" s="128"/>
      <c r="C2037" s="6" t="s">
        <v>2304</v>
      </c>
      <c r="D2037" s="128" t="s">
        <v>28</v>
      </c>
      <c r="E2037" s="130">
        <v>3151.78</v>
      </c>
      <c r="F2037" s="128">
        <v>12</v>
      </c>
      <c r="G2037" s="257">
        <f t="shared" si="106"/>
        <v>37821.360000000001</v>
      </c>
      <c r="H2037" s="72"/>
      <c r="I2037" s="128">
        <f t="shared" si="107"/>
        <v>0</v>
      </c>
      <c r="J2037" s="128"/>
      <c r="K2037" s="128">
        <f t="shared" si="108"/>
        <v>0</v>
      </c>
      <c r="L2037" s="128"/>
      <c r="M2037" s="128">
        <f t="shared" si="109"/>
        <v>0</v>
      </c>
      <c r="N2037" s="72"/>
      <c r="O2037" s="128">
        <f t="shared" si="110"/>
        <v>0</v>
      </c>
      <c r="P2037" s="20"/>
    </row>
    <row r="2038" spans="1:16" ht="25.5">
      <c r="A2038" s="20">
        <v>23</v>
      </c>
      <c r="B2038" s="128" t="s">
        <v>2305</v>
      </c>
      <c r="C2038" s="6" t="s">
        <v>2306</v>
      </c>
      <c r="D2038" s="128" t="s">
        <v>128</v>
      </c>
      <c r="E2038" s="68">
        <v>13500</v>
      </c>
      <c r="F2038" s="128"/>
      <c r="G2038" s="8"/>
      <c r="H2038" s="128">
        <v>1</v>
      </c>
      <c r="I2038" s="128">
        <f t="shared" si="107"/>
        <v>13500</v>
      </c>
      <c r="J2038" s="128"/>
      <c r="K2038" s="128">
        <f t="shared" si="108"/>
        <v>0</v>
      </c>
      <c r="L2038" s="128"/>
      <c r="M2038" s="128">
        <f>L2038*E2038</f>
        <v>0</v>
      </c>
      <c r="N2038" s="128"/>
      <c r="O2038" s="128">
        <f t="shared" si="110"/>
        <v>0</v>
      </c>
      <c r="P2038" s="20"/>
    </row>
    <row r="2039" spans="1:16">
      <c r="A2039" s="20">
        <v>24</v>
      </c>
      <c r="B2039" s="128"/>
      <c r="C2039" s="6" t="s">
        <v>2307</v>
      </c>
      <c r="D2039" s="128" t="s">
        <v>86</v>
      </c>
      <c r="E2039" s="8">
        <v>300</v>
      </c>
      <c r="F2039" s="128"/>
      <c r="G2039" s="8"/>
      <c r="H2039" s="128">
        <v>19</v>
      </c>
      <c r="I2039" s="8">
        <f t="shared" si="107"/>
        <v>5700</v>
      </c>
      <c r="J2039" s="128"/>
      <c r="K2039" s="128">
        <f t="shared" si="108"/>
        <v>0</v>
      </c>
      <c r="L2039" s="128"/>
      <c r="M2039" s="128">
        <f>L2039*E2039</f>
        <v>0</v>
      </c>
      <c r="N2039" s="128"/>
      <c r="O2039" s="128">
        <f t="shared" si="110"/>
        <v>0</v>
      </c>
      <c r="P2039" s="20"/>
    </row>
    <row r="2040" spans="1:16">
      <c r="A2040" s="20">
        <v>25</v>
      </c>
      <c r="B2040" s="128"/>
      <c r="C2040" s="6" t="s">
        <v>2308</v>
      </c>
      <c r="D2040" s="128" t="s">
        <v>128</v>
      </c>
      <c r="E2040" s="8">
        <v>500</v>
      </c>
      <c r="F2040" s="128"/>
      <c r="G2040" s="8"/>
      <c r="H2040" s="128">
        <v>3</v>
      </c>
      <c r="I2040" s="128">
        <f t="shared" si="107"/>
        <v>1500</v>
      </c>
      <c r="J2040" s="128"/>
      <c r="K2040" s="128">
        <f t="shared" si="108"/>
        <v>0</v>
      </c>
      <c r="L2040" s="128"/>
      <c r="M2040" s="128">
        <f>L2040*E2040</f>
        <v>0</v>
      </c>
      <c r="N2040" s="128"/>
      <c r="O2040" s="128">
        <f t="shared" si="110"/>
        <v>0</v>
      </c>
      <c r="P2040" s="20"/>
    </row>
    <row r="2041" spans="1:16">
      <c r="A2041" s="20">
        <v>26</v>
      </c>
      <c r="B2041" s="128" t="s">
        <v>589</v>
      </c>
      <c r="C2041" s="6" t="s">
        <v>2309</v>
      </c>
      <c r="D2041" s="128" t="s">
        <v>128</v>
      </c>
      <c r="E2041" s="68">
        <v>1000</v>
      </c>
      <c r="F2041" s="128"/>
      <c r="G2041" s="8"/>
      <c r="H2041" s="128">
        <v>3</v>
      </c>
      <c r="I2041" s="128">
        <f t="shared" si="107"/>
        <v>3000</v>
      </c>
      <c r="J2041" s="128"/>
      <c r="K2041" s="128">
        <f t="shared" si="108"/>
        <v>0</v>
      </c>
      <c r="L2041" s="128"/>
      <c r="M2041" s="128">
        <f>L2041*E2041</f>
        <v>0</v>
      </c>
      <c r="N2041" s="128"/>
      <c r="O2041" s="128">
        <f t="shared" si="110"/>
        <v>0</v>
      </c>
      <c r="P2041" s="20"/>
    </row>
    <row r="2042" spans="1:16" ht="25.5">
      <c r="A2042" s="20">
        <v>27</v>
      </c>
      <c r="B2042" s="128" t="s">
        <v>2310</v>
      </c>
      <c r="C2042" s="6" t="s">
        <v>2311</v>
      </c>
      <c r="D2042" s="128" t="s">
        <v>128</v>
      </c>
      <c r="E2042" s="8">
        <v>1000</v>
      </c>
      <c r="F2042" s="128"/>
      <c r="G2042" s="8"/>
      <c r="H2042" s="128"/>
      <c r="I2042" s="128">
        <f t="shared" si="107"/>
        <v>0</v>
      </c>
      <c r="J2042" s="128">
        <v>1</v>
      </c>
      <c r="K2042" s="128">
        <f t="shared" si="108"/>
        <v>1000</v>
      </c>
      <c r="L2042" s="128"/>
      <c r="M2042" s="128">
        <f>L2042*E2042</f>
        <v>0</v>
      </c>
      <c r="N2042" s="128"/>
      <c r="O2042" s="128">
        <f t="shared" si="110"/>
        <v>0</v>
      </c>
      <c r="P2042" s="20"/>
    </row>
    <row r="2043" spans="1:16" ht="25.5">
      <c r="A2043" s="20">
        <v>28</v>
      </c>
      <c r="B2043" s="128" t="s">
        <v>2312</v>
      </c>
      <c r="C2043" s="6" t="s">
        <v>2313</v>
      </c>
      <c r="D2043" s="125" t="s">
        <v>86</v>
      </c>
      <c r="E2043" s="67">
        <v>100</v>
      </c>
      <c r="F2043" s="128"/>
      <c r="G2043" s="8"/>
      <c r="H2043" s="128"/>
      <c r="I2043" s="128">
        <f t="shared" si="107"/>
        <v>0</v>
      </c>
      <c r="J2043" s="128">
        <v>3</v>
      </c>
      <c r="K2043" s="128">
        <f t="shared" si="108"/>
        <v>300</v>
      </c>
      <c r="L2043" s="128"/>
      <c r="M2043" s="128">
        <f t="shared" ref="M2043:M2055" si="111">L2043*E2043</f>
        <v>0</v>
      </c>
      <c r="N2043" s="128"/>
      <c r="O2043" s="128">
        <f t="shared" si="110"/>
        <v>0</v>
      </c>
      <c r="P2043" s="20"/>
    </row>
    <row r="2044" spans="1:16">
      <c r="A2044" s="20">
        <v>29</v>
      </c>
      <c r="B2044" s="128"/>
      <c r="C2044" s="6" t="s">
        <v>2314</v>
      </c>
      <c r="D2044" s="125" t="s">
        <v>86</v>
      </c>
      <c r="E2044" s="67">
        <v>500</v>
      </c>
      <c r="F2044" s="128"/>
      <c r="G2044" s="8"/>
      <c r="H2044" s="128"/>
      <c r="I2044" s="128">
        <f t="shared" si="107"/>
        <v>0</v>
      </c>
      <c r="J2044" s="128">
        <v>1</v>
      </c>
      <c r="K2044" s="128">
        <f t="shared" si="108"/>
        <v>500</v>
      </c>
      <c r="L2044" s="128"/>
      <c r="M2044" s="128">
        <f t="shared" si="111"/>
        <v>0</v>
      </c>
      <c r="N2044" s="128"/>
      <c r="O2044" s="128">
        <f t="shared" si="110"/>
        <v>0</v>
      </c>
      <c r="P2044" s="20"/>
    </row>
    <row r="2045" spans="1:16" ht="25.5">
      <c r="A2045" s="20">
        <v>30</v>
      </c>
      <c r="B2045" s="128"/>
      <c r="C2045" s="6" t="s">
        <v>2315</v>
      </c>
      <c r="D2045" s="125" t="s">
        <v>86</v>
      </c>
      <c r="E2045" s="8">
        <v>3575</v>
      </c>
      <c r="F2045" s="128">
        <v>1</v>
      </c>
      <c r="G2045" s="257">
        <f t="shared" ref="G2045:G2072" si="112">E2045*F2045</f>
        <v>3575</v>
      </c>
      <c r="H2045" s="128"/>
      <c r="I2045" s="128">
        <f t="shared" si="107"/>
        <v>0</v>
      </c>
      <c r="J2045" s="128"/>
      <c r="K2045" s="128">
        <f t="shared" si="108"/>
        <v>0</v>
      </c>
      <c r="L2045" s="128"/>
      <c r="M2045" s="128">
        <f t="shared" si="111"/>
        <v>0</v>
      </c>
      <c r="N2045" s="128"/>
      <c r="O2045" s="128">
        <f t="shared" si="110"/>
        <v>0</v>
      </c>
      <c r="P2045" s="20"/>
    </row>
    <row r="2046" spans="1:16">
      <c r="A2046" s="20">
        <v>31</v>
      </c>
      <c r="B2046" s="128"/>
      <c r="C2046" s="6" t="s">
        <v>161</v>
      </c>
      <c r="D2046" s="69" t="s">
        <v>28</v>
      </c>
      <c r="E2046" s="70">
        <v>40</v>
      </c>
      <c r="F2046" s="128"/>
      <c r="G2046" s="257">
        <f t="shared" si="112"/>
        <v>0</v>
      </c>
      <c r="H2046" s="128"/>
      <c r="I2046" s="128">
        <f t="shared" si="107"/>
        <v>0</v>
      </c>
      <c r="J2046" s="128"/>
      <c r="K2046" s="128">
        <f t="shared" si="108"/>
        <v>0</v>
      </c>
      <c r="L2046" s="128"/>
      <c r="M2046" s="128">
        <f t="shared" si="111"/>
        <v>0</v>
      </c>
      <c r="N2046" s="128">
        <v>2</v>
      </c>
      <c r="O2046" s="128">
        <f t="shared" si="110"/>
        <v>80</v>
      </c>
      <c r="P2046" s="20"/>
    </row>
    <row r="2047" spans="1:16">
      <c r="A2047" s="20">
        <v>32</v>
      </c>
      <c r="B2047" s="128"/>
      <c r="C2047" s="42" t="s">
        <v>2316</v>
      </c>
      <c r="D2047" s="69" t="s">
        <v>86</v>
      </c>
      <c r="E2047" s="70">
        <v>500</v>
      </c>
      <c r="F2047" s="128">
        <v>2</v>
      </c>
      <c r="G2047" s="257">
        <f t="shared" si="112"/>
        <v>1000</v>
      </c>
      <c r="H2047" s="128"/>
      <c r="I2047" s="128">
        <f t="shared" si="107"/>
        <v>0</v>
      </c>
      <c r="J2047" s="128"/>
      <c r="K2047" s="128">
        <f t="shared" si="108"/>
        <v>0</v>
      </c>
      <c r="L2047" s="128"/>
      <c r="M2047" s="128">
        <f t="shared" si="111"/>
        <v>0</v>
      </c>
      <c r="N2047" s="128"/>
      <c r="O2047" s="128">
        <f t="shared" si="110"/>
        <v>0</v>
      </c>
      <c r="P2047" s="20"/>
    </row>
    <row r="2048" spans="1:16" ht="25.5">
      <c r="A2048" s="20">
        <v>33</v>
      </c>
      <c r="B2048" s="128"/>
      <c r="C2048" s="21" t="s">
        <v>2317</v>
      </c>
      <c r="D2048" s="69" t="s">
        <v>86</v>
      </c>
      <c r="E2048" s="70">
        <v>100</v>
      </c>
      <c r="F2048" s="128"/>
      <c r="G2048" s="257">
        <f t="shared" si="112"/>
        <v>0</v>
      </c>
      <c r="H2048" s="128"/>
      <c r="I2048" s="128">
        <f t="shared" si="107"/>
        <v>0</v>
      </c>
      <c r="J2048" s="128"/>
      <c r="K2048" s="128">
        <f t="shared" si="108"/>
        <v>0</v>
      </c>
      <c r="L2048" s="128"/>
      <c r="M2048" s="128">
        <f t="shared" si="111"/>
        <v>0</v>
      </c>
      <c r="N2048" s="128">
        <v>1</v>
      </c>
      <c r="O2048" s="128">
        <f t="shared" si="110"/>
        <v>100</v>
      </c>
      <c r="P2048" s="20"/>
    </row>
    <row r="2049" spans="1:16" ht="25.5">
      <c r="A2049" s="20">
        <v>34</v>
      </c>
      <c r="B2049" s="128"/>
      <c r="C2049" s="21" t="s">
        <v>2318</v>
      </c>
      <c r="D2049" s="69" t="s">
        <v>86</v>
      </c>
      <c r="E2049" s="31">
        <v>2891</v>
      </c>
      <c r="F2049" s="128">
        <v>14</v>
      </c>
      <c r="G2049" s="257">
        <f t="shared" si="112"/>
        <v>40474</v>
      </c>
      <c r="H2049" s="128"/>
      <c r="I2049" s="128">
        <f t="shared" si="107"/>
        <v>0</v>
      </c>
      <c r="J2049" s="128"/>
      <c r="K2049" s="128">
        <f t="shared" si="108"/>
        <v>0</v>
      </c>
      <c r="L2049" s="128"/>
      <c r="M2049" s="128">
        <f t="shared" si="111"/>
        <v>0</v>
      </c>
      <c r="N2049" s="128"/>
      <c r="O2049" s="128">
        <f t="shared" si="110"/>
        <v>0</v>
      </c>
      <c r="P2049" s="20"/>
    </row>
    <row r="2050" spans="1:16" ht="25.5">
      <c r="A2050" s="20">
        <v>35</v>
      </c>
      <c r="B2050" s="128"/>
      <c r="C2050" s="21" t="s">
        <v>2319</v>
      </c>
      <c r="D2050" s="69" t="s">
        <v>86</v>
      </c>
      <c r="E2050" s="31">
        <v>2631.4</v>
      </c>
      <c r="F2050" s="128">
        <v>20</v>
      </c>
      <c r="G2050" s="257">
        <f t="shared" si="112"/>
        <v>52628</v>
      </c>
      <c r="H2050" s="128"/>
      <c r="I2050" s="128">
        <f t="shared" si="107"/>
        <v>0</v>
      </c>
      <c r="J2050" s="128"/>
      <c r="K2050" s="128">
        <f t="shared" si="108"/>
        <v>0</v>
      </c>
      <c r="L2050" s="128"/>
      <c r="M2050" s="128">
        <f t="shared" si="111"/>
        <v>0</v>
      </c>
      <c r="N2050" s="128"/>
      <c r="O2050" s="128">
        <f t="shared" si="110"/>
        <v>0</v>
      </c>
      <c r="P2050" s="20"/>
    </row>
    <row r="2051" spans="1:16" ht="25.5">
      <c r="A2051" s="20">
        <v>36</v>
      </c>
      <c r="B2051" s="128"/>
      <c r="C2051" s="21" t="s">
        <v>2320</v>
      </c>
      <c r="D2051" s="69" t="s">
        <v>86</v>
      </c>
      <c r="E2051" s="31">
        <v>2891</v>
      </c>
      <c r="F2051" s="128">
        <v>5</v>
      </c>
      <c r="G2051" s="257">
        <f t="shared" si="112"/>
        <v>14455</v>
      </c>
      <c r="H2051" s="128"/>
      <c r="I2051" s="128">
        <f t="shared" si="107"/>
        <v>0</v>
      </c>
      <c r="J2051" s="128"/>
      <c r="K2051" s="128">
        <f t="shared" si="108"/>
        <v>0</v>
      </c>
      <c r="L2051" s="128"/>
      <c r="M2051" s="128">
        <f t="shared" si="111"/>
        <v>0</v>
      </c>
      <c r="N2051" s="128"/>
      <c r="O2051" s="128">
        <f t="shared" si="110"/>
        <v>0</v>
      </c>
      <c r="P2051" s="20"/>
    </row>
    <row r="2052" spans="1:16">
      <c r="A2052" s="20">
        <v>37</v>
      </c>
      <c r="B2052" s="128"/>
      <c r="C2052" s="9" t="s">
        <v>2321</v>
      </c>
      <c r="D2052" s="69" t="s">
        <v>86</v>
      </c>
      <c r="E2052" s="31">
        <v>69000</v>
      </c>
      <c r="F2052" s="128">
        <v>1</v>
      </c>
      <c r="G2052" s="257">
        <f t="shared" si="112"/>
        <v>69000</v>
      </c>
      <c r="H2052" s="128"/>
      <c r="I2052" s="128">
        <f t="shared" si="107"/>
        <v>0</v>
      </c>
      <c r="J2052" s="128"/>
      <c r="K2052" s="128">
        <f t="shared" si="108"/>
        <v>0</v>
      </c>
      <c r="L2052" s="128"/>
      <c r="M2052" s="128">
        <f t="shared" si="111"/>
        <v>0</v>
      </c>
      <c r="N2052" s="128"/>
      <c r="O2052" s="128">
        <f t="shared" si="110"/>
        <v>0</v>
      </c>
      <c r="P2052" s="20"/>
    </row>
    <row r="2053" spans="1:16" ht="25.5">
      <c r="A2053" s="20">
        <v>38</v>
      </c>
      <c r="B2053" s="128"/>
      <c r="C2053" s="21" t="s">
        <v>2322</v>
      </c>
      <c r="D2053" s="69" t="s">
        <v>86</v>
      </c>
      <c r="E2053" s="31">
        <v>500</v>
      </c>
      <c r="F2053" s="128"/>
      <c r="G2053" s="257"/>
      <c r="H2053" s="128"/>
      <c r="I2053" s="128">
        <f t="shared" si="107"/>
        <v>0</v>
      </c>
      <c r="J2053" s="128">
        <v>1</v>
      </c>
      <c r="K2053" s="257">
        <v>500</v>
      </c>
      <c r="L2053" s="128"/>
      <c r="M2053" s="128">
        <f t="shared" si="111"/>
        <v>0</v>
      </c>
      <c r="N2053" s="128"/>
      <c r="O2053" s="128">
        <f t="shared" si="110"/>
        <v>0</v>
      </c>
      <c r="P2053" s="20"/>
    </row>
    <row r="2054" spans="1:16" ht="25.5">
      <c r="A2054" s="20">
        <v>39</v>
      </c>
      <c r="B2054" s="128"/>
      <c r="C2054" s="21" t="s">
        <v>2323</v>
      </c>
      <c r="D2054" s="69" t="s">
        <v>86</v>
      </c>
      <c r="E2054" s="31">
        <v>500</v>
      </c>
      <c r="F2054" s="128"/>
      <c r="G2054" s="257"/>
      <c r="H2054" s="128"/>
      <c r="I2054" s="128">
        <f t="shared" si="107"/>
        <v>0</v>
      </c>
      <c r="J2054" s="128">
        <v>1</v>
      </c>
      <c r="K2054" s="257">
        <v>500</v>
      </c>
      <c r="L2054" s="128"/>
      <c r="M2054" s="128">
        <f t="shared" si="111"/>
        <v>0</v>
      </c>
      <c r="N2054" s="128"/>
      <c r="O2054" s="128">
        <f t="shared" si="110"/>
        <v>0</v>
      </c>
      <c r="P2054" s="20"/>
    </row>
    <row r="2055" spans="1:16">
      <c r="A2055" s="20">
        <v>40</v>
      </c>
      <c r="B2055" s="128"/>
      <c r="C2055" s="21" t="s">
        <v>2324</v>
      </c>
      <c r="D2055" s="69" t="s">
        <v>86</v>
      </c>
      <c r="E2055" s="31">
        <v>200</v>
      </c>
      <c r="F2055" s="128"/>
      <c r="G2055" s="257"/>
      <c r="H2055" s="128"/>
      <c r="I2055" s="128">
        <f t="shared" si="107"/>
        <v>0</v>
      </c>
      <c r="J2055" s="128"/>
      <c r="K2055" s="128">
        <f t="shared" si="108"/>
        <v>0</v>
      </c>
      <c r="L2055" s="128"/>
      <c r="M2055" s="128">
        <f t="shared" si="111"/>
        <v>0</v>
      </c>
      <c r="N2055" s="48">
        <v>1</v>
      </c>
      <c r="O2055" s="128">
        <f t="shared" si="110"/>
        <v>200</v>
      </c>
      <c r="P2055" s="257"/>
    </row>
    <row r="2056" spans="1:16">
      <c r="A2056" s="20">
        <v>41</v>
      </c>
      <c r="B2056" s="128"/>
      <c r="C2056" s="42" t="s">
        <v>2325</v>
      </c>
      <c r="D2056" s="128" t="s">
        <v>128</v>
      </c>
      <c r="E2056" s="20">
        <v>5664</v>
      </c>
      <c r="F2056" s="20">
        <v>12</v>
      </c>
      <c r="G2056" s="257">
        <f t="shared" si="112"/>
        <v>67968</v>
      </c>
      <c r="H2056" s="20"/>
      <c r="I2056" s="20"/>
      <c r="J2056" s="20"/>
      <c r="K2056" s="20"/>
      <c r="L2056" s="20"/>
      <c r="M2056" s="20"/>
      <c r="N2056" s="20"/>
      <c r="O2056" s="128">
        <f t="shared" si="110"/>
        <v>0</v>
      </c>
      <c r="P2056" s="20"/>
    </row>
    <row r="2057" spans="1:16">
      <c r="A2057" s="20">
        <v>42</v>
      </c>
      <c r="B2057" s="71"/>
      <c r="C2057" s="42" t="s">
        <v>2326</v>
      </c>
      <c r="D2057" s="128" t="s">
        <v>128</v>
      </c>
      <c r="E2057" s="20">
        <v>7080</v>
      </c>
      <c r="F2057" s="20">
        <v>6</v>
      </c>
      <c r="G2057" s="257">
        <f t="shared" si="112"/>
        <v>42480</v>
      </c>
      <c r="H2057" s="20"/>
      <c r="I2057" s="20"/>
      <c r="J2057" s="20"/>
      <c r="K2057" s="20"/>
      <c r="L2057" s="20"/>
      <c r="M2057" s="20"/>
      <c r="N2057" s="20"/>
      <c r="O2057" s="128">
        <f t="shared" si="110"/>
        <v>0</v>
      </c>
      <c r="P2057" s="20"/>
    </row>
    <row r="2058" spans="1:16">
      <c r="A2058" s="20">
        <v>43</v>
      </c>
      <c r="B2058" s="128"/>
      <c r="C2058" s="42" t="s">
        <v>2327</v>
      </c>
      <c r="D2058" s="128" t="s">
        <v>128</v>
      </c>
      <c r="E2058" s="20">
        <v>9204</v>
      </c>
      <c r="F2058" s="20">
        <v>5</v>
      </c>
      <c r="G2058" s="257">
        <f t="shared" si="112"/>
        <v>46020</v>
      </c>
      <c r="H2058" s="20"/>
      <c r="I2058" s="20"/>
      <c r="J2058" s="20"/>
      <c r="K2058" s="20"/>
      <c r="L2058" s="20"/>
      <c r="M2058" s="20"/>
      <c r="N2058" s="20"/>
      <c r="O2058" s="128">
        <f t="shared" si="110"/>
        <v>0</v>
      </c>
      <c r="P2058" s="20"/>
    </row>
    <row r="2059" spans="1:16">
      <c r="A2059" s="20">
        <v>44</v>
      </c>
      <c r="B2059" s="71"/>
      <c r="C2059" s="42" t="s">
        <v>2328</v>
      </c>
      <c r="D2059" s="128" t="s">
        <v>128</v>
      </c>
      <c r="E2059" s="20">
        <v>10384</v>
      </c>
      <c r="F2059" s="20">
        <v>5</v>
      </c>
      <c r="G2059" s="257">
        <f t="shared" si="112"/>
        <v>51920</v>
      </c>
      <c r="H2059" s="20"/>
      <c r="I2059" s="20"/>
      <c r="J2059" s="20"/>
      <c r="K2059" s="20"/>
      <c r="L2059" s="20"/>
      <c r="M2059" s="20"/>
      <c r="N2059" s="20"/>
      <c r="O2059" s="128">
        <f t="shared" si="110"/>
        <v>0</v>
      </c>
      <c r="P2059" s="20"/>
    </row>
    <row r="2060" spans="1:16">
      <c r="A2060" s="20">
        <v>45</v>
      </c>
      <c r="B2060" s="128"/>
      <c r="C2060" s="42" t="s">
        <v>2329</v>
      </c>
      <c r="D2060" s="128" t="s">
        <v>128</v>
      </c>
      <c r="E2060" s="20">
        <v>1711</v>
      </c>
      <c r="F2060" s="20">
        <v>20</v>
      </c>
      <c r="G2060" s="257">
        <f t="shared" si="112"/>
        <v>34220</v>
      </c>
      <c r="H2060" s="20"/>
      <c r="I2060" s="20"/>
      <c r="J2060" s="20"/>
      <c r="K2060" s="20"/>
      <c r="L2060" s="20"/>
      <c r="M2060" s="20"/>
      <c r="N2060" s="20"/>
      <c r="O2060" s="128">
        <f t="shared" si="110"/>
        <v>0</v>
      </c>
      <c r="P2060" s="20"/>
    </row>
    <row r="2061" spans="1:16">
      <c r="A2061" s="20">
        <v>46</v>
      </c>
      <c r="B2061" s="71"/>
      <c r="C2061" s="42" t="s">
        <v>2330</v>
      </c>
      <c r="D2061" s="128" t="s">
        <v>128</v>
      </c>
      <c r="E2061" s="20">
        <v>1829</v>
      </c>
      <c r="F2061" s="20">
        <v>15</v>
      </c>
      <c r="G2061" s="257">
        <f t="shared" si="112"/>
        <v>27435</v>
      </c>
      <c r="H2061" s="20"/>
      <c r="I2061" s="20"/>
      <c r="J2061" s="20"/>
      <c r="K2061" s="20"/>
      <c r="L2061" s="20"/>
      <c r="M2061" s="20"/>
      <c r="N2061" s="20"/>
      <c r="O2061" s="128">
        <f t="shared" si="110"/>
        <v>0</v>
      </c>
      <c r="P2061" s="20"/>
    </row>
    <row r="2062" spans="1:16">
      <c r="A2062" s="20">
        <v>47</v>
      </c>
      <c r="B2062" s="128"/>
      <c r="C2062" s="42" t="s">
        <v>2331</v>
      </c>
      <c r="D2062" s="128" t="s">
        <v>128</v>
      </c>
      <c r="E2062" s="20">
        <v>1652</v>
      </c>
      <c r="F2062" s="20">
        <v>15</v>
      </c>
      <c r="G2062" s="257">
        <f t="shared" si="112"/>
        <v>24780</v>
      </c>
      <c r="H2062" s="20"/>
      <c r="I2062" s="20"/>
      <c r="J2062" s="20"/>
      <c r="K2062" s="20"/>
      <c r="L2062" s="20"/>
      <c r="M2062" s="20"/>
      <c r="N2062" s="20"/>
      <c r="O2062" s="128">
        <f t="shared" si="110"/>
        <v>0</v>
      </c>
      <c r="P2062" s="20"/>
    </row>
    <row r="2063" spans="1:16">
      <c r="A2063" s="20">
        <v>48</v>
      </c>
      <c r="B2063" s="71"/>
      <c r="C2063" s="42" t="s">
        <v>2332</v>
      </c>
      <c r="D2063" s="128" t="s">
        <v>128</v>
      </c>
      <c r="E2063" s="20">
        <v>6844</v>
      </c>
      <c r="F2063" s="20">
        <v>8</v>
      </c>
      <c r="G2063" s="257">
        <f t="shared" si="112"/>
        <v>54752</v>
      </c>
      <c r="H2063" s="20"/>
      <c r="I2063" s="20"/>
      <c r="J2063" s="20"/>
      <c r="K2063" s="20"/>
      <c r="L2063" s="20"/>
      <c r="M2063" s="20"/>
      <c r="N2063" s="20"/>
      <c r="O2063" s="128">
        <f t="shared" si="110"/>
        <v>0</v>
      </c>
      <c r="P2063" s="20"/>
    </row>
    <row r="2064" spans="1:16">
      <c r="A2064" s="20">
        <v>49</v>
      </c>
      <c r="B2064" s="128"/>
      <c r="C2064" s="42" t="s">
        <v>2333</v>
      </c>
      <c r="D2064" s="128" t="s">
        <v>128</v>
      </c>
      <c r="E2064" s="20">
        <v>1593</v>
      </c>
      <c r="F2064" s="20">
        <v>17</v>
      </c>
      <c r="G2064" s="257">
        <f t="shared" si="112"/>
        <v>27081</v>
      </c>
      <c r="H2064" s="20"/>
      <c r="I2064" s="20"/>
      <c r="J2064" s="20"/>
      <c r="K2064" s="20"/>
      <c r="L2064" s="20"/>
      <c r="M2064" s="20"/>
      <c r="N2064" s="20"/>
      <c r="O2064" s="128">
        <f t="shared" si="110"/>
        <v>0</v>
      </c>
      <c r="P2064" s="20"/>
    </row>
    <row r="2065" spans="1:16">
      <c r="A2065" s="20">
        <v>50</v>
      </c>
      <c r="B2065" s="71"/>
      <c r="C2065" s="42" t="s">
        <v>2334</v>
      </c>
      <c r="D2065" s="128" t="s">
        <v>128</v>
      </c>
      <c r="E2065" s="20">
        <v>33630</v>
      </c>
      <c r="F2065" s="20">
        <v>5</v>
      </c>
      <c r="G2065" s="257">
        <f t="shared" si="112"/>
        <v>168150</v>
      </c>
      <c r="H2065" s="20"/>
      <c r="I2065" s="20"/>
      <c r="J2065" s="20"/>
      <c r="K2065" s="20"/>
      <c r="L2065" s="20"/>
      <c r="M2065" s="20"/>
      <c r="N2065" s="20"/>
      <c r="O2065" s="128">
        <f t="shared" si="110"/>
        <v>0</v>
      </c>
      <c r="P2065" s="20"/>
    </row>
    <row r="2066" spans="1:16" ht="25.5">
      <c r="A2066" s="20">
        <v>51</v>
      </c>
      <c r="B2066" s="128"/>
      <c r="C2066" s="258" t="s">
        <v>2335</v>
      </c>
      <c r="D2066" s="128" t="s">
        <v>78</v>
      </c>
      <c r="E2066" s="20">
        <v>200</v>
      </c>
      <c r="F2066" s="20"/>
      <c r="G2066" s="257"/>
      <c r="H2066" s="80"/>
      <c r="I2066" s="20"/>
      <c r="J2066" s="20"/>
      <c r="K2066" s="20"/>
      <c r="L2066" s="20"/>
      <c r="M2066" s="20"/>
      <c r="N2066" s="20">
        <v>32</v>
      </c>
      <c r="O2066" s="128">
        <f t="shared" si="110"/>
        <v>6400</v>
      </c>
      <c r="P2066" s="80"/>
    </row>
    <row r="2067" spans="1:16" ht="25.5">
      <c r="A2067" s="20">
        <v>52</v>
      </c>
      <c r="B2067" s="72"/>
      <c r="C2067" s="259" t="s">
        <v>2336</v>
      </c>
      <c r="D2067" s="73" t="s">
        <v>128</v>
      </c>
      <c r="E2067" s="80">
        <v>46020</v>
      </c>
      <c r="F2067" s="260">
        <v>2</v>
      </c>
      <c r="G2067" s="257">
        <f t="shared" si="112"/>
        <v>92040</v>
      </c>
      <c r="H2067" s="80"/>
      <c r="I2067" s="80"/>
      <c r="J2067" s="80"/>
      <c r="K2067" s="80"/>
      <c r="L2067" s="80"/>
      <c r="M2067" s="80"/>
      <c r="N2067" s="80"/>
      <c r="O2067" s="72"/>
      <c r="P2067" s="80"/>
    </row>
    <row r="2068" spans="1:16">
      <c r="A2068" s="20">
        <v>53</v>
      </c>
      <c r="B2068" s="128"/>
      <c r="C2068" s="21" t="s">
        <v>2337</v>
      </c>
      <c r="D2068" s="128" t="s">
        <v>128</v>
      </c>
      <c r="E2068" s="20">
        <v>5000</v>
      </c>
      <c r="F2068" s="20">
        <v>2</v>
      </c>
      <c r="G2068" s="8">
        <f t="shared" si="112"/>
        <v>10000</v>
      </c>
      <c r="H2068" s="20"/>
      <c r="I2068" s="20"/>
      <c r="J2068" s="20"/>
      <c r="K2068" s="20"/>
      <c r="L2068" s="20"/>
      <c r="M2068" s="20"/>
      <c r="N2068" s="20"/>
      <c r="O2068" s="128"/>
      <c r="P2068" s="20"/>
    </row>
    <row r="2069" spans="1:16">
      <c r="A2069" s="20">
        <v>54</v>
      </c>
      <c r="B2069" s="72"/>
      <c r="C2069" s="65" t="s">
        <v>2338</v>
      </c>
      <c r="D2069" s="72" t="s">
        <v>128</v>
      </c>
      <c r="E2069" s="80">
        <v>200</v>
      </c>
      <c r="F2069" s="80">
        <v>3</v>
      </c>
      <c r="G2069" s="257">
        <f t="shared" si="112"/>
        <v>600</v>
      </c>
      <c r="H2069" s="80"/>
      <c r="I2069" s="80"/>
      <c r="J2069" s="80"/>
      <c r="K2069" s="80"/>
      <c r="L2069" s="261"/>
      <c r="M2069" s="261"/>
      <c r="N2069" s="261"/>
      <c r="O2069" s="262"/>
      <c r="P2069" s="261"/>
    </row>
    <row r="2070" spans="1:16">
      <c r="A2070" s="20">
        <v>55</v>
      </c>
      <c r="B2070" s="128"/>
      <c r="C2070" s="6" t="s">
        <v>2339</v>
      </c>
      <c r="D2070" s="72" t="s">
        <v>128</v>
      </c>
      <c r="E2070" s="263">
        <v>105680.8</v>
      </c>
      <c r="F2070" s="80">
        <v>4</v>
      </c>
      <c r="G2070" s="257">
        <f t="shared" si="112"/>
        <v>422723.2</v>
      </c>
      <c r="H2070" s="80"/>
      <c r="I2070" s="80"/>
      <c r="J2070" s="80"/>
      <c r="K2070" s="80"/>
      <c r="L2070" s="80"/>
      <c r="M2070" s="80"/>
      <c r="N2070" s="80"/>
      <c r="O2070" s="72"/>
      <c r="P2070" s="80"/>
    </row>
    <row r="2071" spans="1:16">
      <c r="A2071" s="20">
        <v>56</v>
      </c>
      <c r="B2071" s="74"/>
      <c r="C2071" s="6" t="s">
        <v>2340</v>
      </c>
      <c r="D2071" s="128" t="s">
        <v>124</v>
      </c>
      <c r="E2071" s="31">
        <v>50</v>
      </c>
      <c r="F2071" s="20">
        <v>2090</v>
      </c>
      <c r="G2071" s="8">
        <f t="shared" si="112"/>
        <v>104500</v>
      </c>
      <c r="H2071" s="20"/>
      <c r="I2071" s="20"/>
      <c r="J2071" s="20"/>
      <c r="K2071" s="20"/>
      <c r="L2071" s="20"/>
      <c r="M2071" s="20"/>
      <c r="N2071" s="20"/>
      <c r="O2071" s="128"/>
      <c r="P2071" s="20"/>
    </row>
    <row r="2072" spans="1:16">
      <c r="A2072" s="20">
        <v>57</v>
      </c>
      <c r="B2072" s="74"/>
      <c r="C2072" s="6" t="s">
        <v>2341</v>
      </c>
      <c r="D2072" s="128" t="s">
        <v>128</v>
      </c>
      <c r="E2072" s="31">
        <v>250</v>
      </c>
      <c r="F2072" s="20">
        <v>10</v>
      </c>
      <c r="G2072" s="8">
        <f t="shared" si="112"/>
        <v>2500</v>
      </c>
      <c r="H2072" s="20"/>
      <c r="I2072" s="20"/>
      <c r="J2072" s="20"/>
      <c r="K2072" s="20"/>
      <c r="L2072" s="20"/>
      <c r="M2072" s="20"/>
      <c r="N2072" s="20"/>
      <c r="O2072" s="128"/>
      <c r="P2072" s="20"/>
    </row>
    <row r="2073" spans="1:16">
      <c r="A2073" s="367" t="s">
        <v>2342</v>
      </c>
      <c r="B2073" s="368"/>
      <c r="C2073" s="368"/>
      <c r="D2073" s="368"/>
      <c r="E2073" s="368"/>
      <c r="F2073" s="369"/>
      <c r="G2073" s="264">
        <f>SUM(G2016:G2072)</f>
        <v>2032931.89</v>
      </c>
      <c r="H2073" s="75"/>
      <c r="I2073" s="265">
        <f>SUM(I2016:I2070)</f>
        <v>23700</v>
      </c>
      <c r="J2073" s="265"/>
      <c r="K2073" s="265">
        <f>SUM(K2016:K2070)</f>
        <v>2800</v>
      </c>
      <c r="L2073" s="265"/>
      <c r="M2073" s="265">
        <f>SUM(M2016:M2070)</f>
        <v>0</v>
      </c>
      <c r="N2073" s="266"/>
      <c r="O2073" s="265">
        <f>SUM(O2016:O2070)</f>
        <v>10780</v>
      </c>
      <c r="P2073" s="264">
        <f>G2073+I2073+K2073+M2073+O2073</f>
        <v>2070211.89</v>
      </c>
    </row>
    <row r="2074" spans="1:16">
      <c r="A2074" s="303" t="s">
        <v>2343</v>
      </c>
      <c r="B2074" s="303"/>
      <c r="C2074" s="303"/>
      <c r="D2074" s="303"/>
      <c r="E2074" s="303"/>
      <c r="F2074" s="303"/>
      <c r="G2074" s="303"/>
      <c r="H2074" s="303"/>
      <c r="I2074" s="303"/>
      <c r="J2074" s="303"/>
      <c r="K2074" s="303"/>
      <c r="L2074" s="303"/>
      <c r="M2074" s="303"/>
      <c r="N2074" s="303"/>
      <c r="O2074" s="303"/>
      <c r="P2074" s="31">
        <f>P2073</f>
        <v>2070211.89</v>
      </c>
    </row>
    <row r="2075" spans="1:16">
      <c r="A2075" s="336" t="s">
        <v>2344</v>
      </c>
      <c r="B2075" s="336"/>
      <c r="C2075" s="336"/>
      <c r="D2075" s="336"/>
      <c r="E2075" s="336"/>
      <c r="F2075" s="336"/>
      <c r="G2075" s="336"/>
      <c r="H2075" s="336"/>
      <c r="I2075" s="336"/>
      <c r="J2075" s="336"/>
      <c r="K2075" s="336"/>
      <c r="L2075" s="336"/>
      <c r="M2075" s="336"/>
      <c r="N2075" s="336"/>
      <c r="O2075" s="336"/>
      <c r="P2075" s="336"/>
    </row>
    <row r="2076" spans="1:16">
      <c r="A2076" s="128"/>
      <c r="B2076" s="128"/>
      <c r="C2076" s="9"/>
      <c r="D2076" s="128"/>
      <c r="E2076" s="128"/>
      <c r="F2076" s="128"/>
      <c r="G2076" s="20"/>
      <c r="H2076" s="20"/>
      <c r="I2076" s="20"/>
      <c r="J2076" s="20"/>
      <c r="K2076" s="20"/>
      <c r="L2076" s="20"/>
      <c r="M2076" s="20"/>
      <c r="N2076" s="20"/>
      <c r="O2076" s="20"/>
      <c r="P2076" s="20"/>
    </row>
    <row r="2077" spans="1:16" ht="25.5">
      <c r="A2077" s="128">
        <v>1</v>
      </c>
      <c r="B2077" s="125" t="s">
        <v>2345</v>
      </c>
      <c r="C2077" s="6" t="s">
        <v>2346</v>
      </c>
      <c r="D2077" s="128" t="s">
        <v>128</v>
      </c>
      <c r="E2077" s="68">
        <v>268</v>
      </c>
      <c r="F2077" s="76">
        <v>1</v>
      </c>
      <c r="G2077" s="31">
        <f>E2077*F2077</f>
        <v>268</v>
      </c>
      <c r="H2077" s="20"/>
      <c r="I2077" s="20"/>
      <c r="J2077" s="20"/>
      <c r="K2077" s="20"/>
      <c r="L2077" s="20"/>
      <c r="M2077" s="20"/>
      <c r="N2077" s="20"/>
      <c r="O2077" s="20"/>
      <c r="P2077" s="31">
        <f>G2077+I2077+K2077+M2077+O2077</f>
        <v>268</v>
      </c>
    </row>
    <row r="2078" spans="1:16" ht="25.5">
      <c r="A2078" s="128">
        <v>2</v>
      </c>
      <c r="B2078" s="125" t="s">
        <v>2347</v>
      </c>
      <c r="C2078" s="6" t="s">
        <v>2348</v>
      </c>
      <c r="D2078" s="128" t="s">
        <v>128</v>
      </c>
      <c r="E2078" s="68">
        <v>7248</v>
      </c>
      <c r="F2078" s="76">
        <v>1</v>
      </c>
      <c r="G2078" s="31">
        <f t="shared" ref="G2078:G2137" si="113">E2078*F2078</f>
        <v>7248</v>
      </c>
      <c r="H2078" s="20"/>
      <c r="I2078" s="20"/>
      <c r="J2078" s="20"/>
      <c r="K2078" s="20"/>
      <c r="L2078" s="20"/>
      <c r="M2078" s="20"/>
      <c r="N2078" s="20"/>
      <c r="O2078" s="20"/>
      <c r="P2078" s="31">
        <f t="shared" ref="P2078:P2137" si="114">G2078+I2078+K2078+M2078+O2078</f>
        <v>7248</v>
      </c>
    </row>
    <row r="2079" spans="1:16" ht="25.5">
      <c r="A2079" s="128">
        <v>3</v>
      </c>
      <c r="B2079" s="125" t="s">
        <v>2349</v>
      </c>
      <c r="C2079" s="6" t="s">
        <v>2350</v>
      </c>
      <c r="D2079" s="128" t="s">
        <v>128</v>
      </c>
      <c r="E2079" s="68">
        <v>4590</v>
      </c>
      <c r="F2079" s="76">
        <v>1</v>
      </c>
      <c r="G2079" s="31">
        <f t="shared" si="113"/>
        <v>4590</v>
      </c>
      <c r="H2079" s="20"/>
      <c r="I2079" s="20"/>
      <c r="J2079" s="20"/>
      <c r="K2079" s="20"/>
      <c r="L2079" s="20"/>
      <c r="M2079" s="20"/>
      <c r="N2079" s="20"/>
      <c r="O2079" s="20"/>
      <c r="P2079" s="31">
        <f t="shared" si="114"/>
        <v>4590</v>
      </c>
    </row>
    <row r="2080" spans="1:16">
      <c r="A2080" s="128">
        <v>4</v>
      </c>
      <c r="B2080" s="125" t="s">
        <v>2351</v>
      </c>
      <c r="C2080" s="6" t="s">
        <v>2352</v>
      </c>
      <c r="D2080" s="128" t="s">
        <v>128</v>
      </c>
      <c r="E2080" s="68">
        <v>1536</v>
      </c>
      <c r="F2080" s="76">
        <v>8</v>
      </c>
      <c r="G2080" s="31">
        <f t="shared" si="113"/>
        <v>12288</v>
      </c>
      <c r="H2080" s="20"/>
      <c r="I2080" s="20"/>
      <c r="J2080" s="20"/>
      <c r="K2080" s="20"/>
      <c r="L2080" s="20"/>
      <c r="M2080" s="20"/>
      <c r="N2080" s="20"/>
      <c r="O2080" s="20"/>
      <c r="P2080" s="31">
        <f t="shared" si="114"/>
        <v>12288</v>
      </c>
    </row>
    <row r="2081" spans="1:16">
      <c r="A2081" s="128">
        <v>5</v>
      </c>
      <c r="B2081" s="125" t="s">
        <v>2353</v>
      </c>
      <c r="C2081" s="6" t="s">
        <v>2354</v>
      </c>
      <c r="D2081" s="128" t="s">
        <v>128</v>
      </c>
      <c r="E2081" s="68">
        <v>100</v>
      </c>
      <c r="F2081" s="76">
        <v>4</v>
      </c>
      <c r="G2081" s="31">
        <f t="shared" si="113"/>
        <v>400</v>
      </c>
      <c r="H2081" s="20"/>
      <c r="I2081" s="20"/>
      <c r="J2081" s="20"/>
      <c r="K2081" s="20"/>
      <c r="L2081" s="20"/>
      <c r="M2081" s="20"/>
      <c r="N2081" s="20"/>
      <c r="O2081" s="20"/>
      <c r="P2081" s="31">
        <f t="shared" si="114"/>
        <v>400</v>
      </c>
    </row>
    <row r="2082" spans="1:16" ht="25.5">
      <c r="A2082" s="128">
        <v>6</v>
      </c>
      <c r="B2082" s="125" t="s">
        <v>2355</v>
      </c>
      <c r="C2082" s="6" t="s">
        <v>2356</v>
      </c>
      <c r="D2082" s="128" t="s">
        <v>128</v>
      </c>
      <c r="E2082" s="68">
        <v>8649</v>
      </c>
      <c r="F2082" s="76">
        <v>3</v>
      </c>
      <c r="G2082" s="31">
        <f t="shared" si="113"/>
        <v>25947</v>
      </c>
      <c r="H2082" s="20"/>
      <c r="I2082" s="20"/>
      <c r="J2082" s="20"/>
      <c r="K2082" s="20"/>
      <c r="L2082" s="20"/>
      <c r="M2082" s="20"/>
      <c r="N2082" s="20"/>
      <c r="O2082" s="20"/>
      <c r="P2082" s="31">
        <f t="shared" si="114"/>
        <v>25947</v>
      </c>
    </row>
    <row r="2083" spans="1:16" ht="25.5">
      <c r="A2083" s="128">
        <v>7</v>
      </c>
      <c r="B2083" s="125" t="s">
        <v>2357</v>
      </c>
      <c r="C2083" s="6" t="s">
        <v>2358</v>
      </c>
      <c r="D2083" s="128" t="s">
        <v>294</v>
      </c>
      <c r="E2083" s="68">
        <v>17860</v>
      </c>
      <c r="F2083" s="76">
        <v>1</v>
      </c>
      <c r="G2083" s="31">
        <f t="shared" si="113"/>
        <v>17860</v>
      </c>
      <c r="H2083" s="20"/>
      <c r="I2083" s="20"/>
      <c r="J2083" s="20"/>
      <c r="K2083" s="20"/>
      <c r="L2083" s="20"/>
      <c r="M2083" s="20"/>
      <c r="N2083" s="20"/>
      <c r="O2083" s="20"/>
      <c r="P2083" s="31">
        <f t="shared" si="114"/>
        <v>17860</v>
      </c>
    </row>
    <row r="2084" spans="1:16" ht="25.5">
      <c r="A2084" s="128">
        <v>8</v>
      </c>
      <c r="B2084" s="125"/>
      <c r="C2084" s="6" t="s">
        <v>2359</v>
      </c>
      <c r="D2084" s="128" t="s">
        <v>294</v>
      </c>
      <c r="E2084" s="68">
        <v>12486</v>
      </c>
      <c r="F2084" s="76">
        <v>1</v>
      </c>
      <c r="G2084" s="31">
        <f t="shared" si="113"/>
        <v>12486</v>
      </c>
      <c r="H2084" s="20"/>
      <c r="I2084" s="20"/>
      <c r="J2084" s="20"/>
      <c r="K2084" s="20"/>
      <c r="L2084" s="20"/>
      <c r="M2084" s="20"/>
      <c r="N2084" s="20"/>
      <c r="O2084" s="20"/>
      <c r="P2084" s="31">
        <f t="shared" si="114"/>
        <v>12486</v>
      </c>
    </row>
    <row r="2085" spans="1:16" ht="25.5">
      <c r="A2085" s="128">
        <v>9</v>
      </c>
      <c r="B2085" s="125" t="s">
        <v>2360</v>
      </c>
      <c r="C2085" s="6" t="s">
        <v>2361</v>
      </c>
      <c r="D2085" s="128" t="s">
        <v>294</v>
      </c>
      <c r="E2085" s="68">
        <v>17860</v>
      </c>
      <c r="F2085" s="76">
        <v>1</v>
      </c>
      <c r="G2085" s="31">
        <f t="shared" si="113"/>
        <v>17860</v>
      </c>
      <c r="H2085" s="20"/>
      <c r="I2085" s="20"/>
      <c r="J2085" s="20"/>
      <c r="K2085" s="20"/>
      <c r="L2085" s="20"/>
      <c r="M2085" s="20"/>
      <c r="N2085" s="20"/>
      <c r="O2085" s="20"/>
      <c r="P2085" s="31">
        <f t="shared" si="114"/>
        <v>17860</v>
      </c>
    </row>
    <row r="2086" spans="1:16">
      <c r="A2086" s="128">
        <v>10</v>
      </c>
      <c r="B2086" s="125" t="s">
        <v>2362</v>
      </c>
      <c r="C2086" s="6" t="s">
        <v>2363</v>
      </c>
      <c r="D2086" s="128" t="s">
        <v>294</v>
      </c>
      <c r="E2086" s="68">
        <v>7280</v>
      </c>
      <c r="F2086" s="76">
        <v>1</v>
      </c>
      <c r="G2086" s="31">
        <f t="shared" si="113"/>
        <v>7280</v>
      </c>
      <c r="H2086" s="20"/>
      <c r="I2086" s="20"/>
      <c r="J2086" s="20"/>
      <c r="K2086" s="20"/>
      <c r="L2086" s="20"/>
      <c r="M2086" s="20"/>
      <c r="N2086" s="20"/>
      <c r="O2086" s="20"/>
      <c r="P2086" s="31">
        <f t="shared" si="114"/>
        <v>7280</v>
      </c>
    </row>
    <row r="2087" spans="1:16">
      <c r="A2087" s="128">
        <v>11</v>
      </c>
      <c r="B2087" s="125" t="s">
        <v>2364</v>
      </c>
      <c r="C2087" s="6" t="s">
        <v>2365</v>
      </c>
      <c r="D2087" s="128" t="s">
        <v>128</v>
      </c>
      <c r="E2087" s="68">
        <v>4600</v>
      </c>
      <c r="F2087" s="76"/>
      <c r="G2087" s="31"/>
      <c r="H2087" s="20"/>
      <c r="I2087" s="20"/>
      <c r="J2087" s="20"/>
      <c r="K2087" s="20"/>
      <c r="L2087" s="20"/>
      <c r="M2087" s="20"/>
      <c r="N2087" s="20">
        <v>1</v>
      </c>
      <c r="O2087" s="20">
        <v>4600</v>
      </c>
      <c r="P2087" s="31">
        <f t="shared" si="114"/>
        <v>4600</v>
      </c>
    </row>
    <row r="2088" spans="1:16" ht="25.5">
      <c r="A2088" s="128">
        <v>12</v>
      </c>
      <c r="B2088" s="125"/>
      <c r="C2088" s="6" t="s">
        <v>2366</v>
      </c>
      <c r="D2088" s="128" t="s">
        <v>128</v>
      </c>
      <c r="E2088" s="68">
        <v>520</v>
      </c>
      <c r="F2088" s="76"/>
      <c r="G2088" s="31"/>
      <c r="H2088" s="20"/>
      <c r="I2088" s="20"/>
      <c r="J2088" s="20"/>
      <c r="K2088" s="20"/>
      <c r="L2088" s="20"/>
      <c r="M2088" s="20"/>
      <c r="N2088" s="20">
        <v>1</v>
      </c>
      <c r="O2088" s="20">
        <v>520</v>
      </c>
      <c r="P2088" s="31">
        <f t="shared" si="114"/>
        <v>520</v>
      </c>
    </row>
    <row r="2089" spans="1:16">
      <c r="A2089" s="128">
        <v>13</v>
      </c>
      <c r="B2089" s="125" t="s">
        <v>2367</v>
      </c>
      <c r="C2089" s="6" t="s">
        <v>2368</v>
      </c>
      <c r="D2089" s="128" t="s">
        <v>128</v>
      </c>
      <c r="E2089" s="68">
        <v>260</v>
      </c>
      <c r="F2089" s="76">
        <v>1</v>
      </c>
      <c r="G2089" s="31">
        <f t="shared" si="113"/>
        <v>260</v>
      </c>
      <c r="H2089" s="20"/>
      <c r="I2089" s="20"/>
      <c r="J2089" s="20"/>
      <c r="K2089" s="20"/>
      <c r="L2089" s="20"/>
      <c r="M2089" s="20"/>
      <c r="N2089" s="20"/>
      <c r="O2089" s="20"/>
      <c r="P2089" s="31">
        <f t="shared" si="114"/>
        <v>260</v>
      </c>
    </row>
    <row r="2090" spans="1:16">
      <c r="A2090" s="128">
        <v>14</v>
      </c>
      <c r="B2090" s="125" t="s">
        <v>2369</v>
      </c>
      <c r="C2090" s="6" t="s">
        <v>2370</v>
      </c>
      <c r="D2090" s="128" t="s">
        <v>128</v>
      </c>
      <c r="E2090" s="68">
        <v>5200</v>
      </c>
      <c r="F2090" s="76"/>
      <c r="G2090" s="31"/>
      <c r="H2090" s="20"/>
      <c r="I2090" s="20"/>
      <c r="J2090" s="20"/>
      <c r="K2090" s="20"/>
      <c r="L2090" s="20"/>
      <c r="M2090" s="20"/>
      <c r="N2090" s="20">
        <v>1</v>
      </c>
      <c r="O2090" s="20">
        <v>5200</v>
      </c>
      <c r="P2090" s="31">
        <f t="shared" si="114"/>
        <v>5200</v>
      </c>
    </row>
    <row r="2091" spans="1:16">
      <c r="A2091" s="128">
        <v>15</v>
      </c>
      <c r="B2091" s="125" t="s">
        <v>2371</v>
      </c>
      <c r="C2091" s="6" t="s">
        <v>2372</v>
      </c>
      <c r="D2091" s="128" t="s">
        <v>128</v>
      </c>
      <c r="E2091" s="68">
        <v>10920</v>
      </c>
      <c r="F2091" s="76">
        <v>1</v>
      </c>
      <c r="G2091" s="31">
        <f t="shared" si="113"/>
        <v>10920</v>
      </c>
      <c r="H2091" s="20"/>
      <c r="I2091" s="20"/>
      <c r="J2091" s="20"/>
      <c r="K2091" s="20"/>
      <c r="L2091" s="20"/>
      <c r="M2091" s="20"/>
      <c r="N2091" s="20"/>
      <c r="O2091" s="20"/>
      <c r="P2091" s="31">
        <f t="shared" si="114"/>
        <v>10920</v>
      </c>
    </row>
    <row r="2092" spans="1:16">
      <c r="A2092" s="128">
        <v>16</v>
      </c>
      <c r="B2092" s="125" t="s">
        <v>2373</v>
      </c>
      <c r="C2092" s="6" t="s">
        <v>2374</v>
      </c>
      <c r="D2092" s="128" t="s">
        <v>128</v>
      </c>
      <c r="E2092" s="68">
        <v>7280</v>
      </c>
      <c r="F2092" s="76">
        <v>1</v>
      </c>
      <c r="G2092" s="31">
        <f t="shared" si="113"/>
        <v>7280</v>
      </c>
      <c r="H2092" s="20"/>
      <c r="I2092" s="20"/>
      <c r="J2092" s="20"/>
      <c r="K2092" s="20"/>
      <c r="L2092" s="20"/>
      <c r="M2092" s="20"/>
      <c r="N2092" s="20"/>
      <c r="O2092" s="20"/>
      <c r="P2092" s="31">
        <f t="shared" si="114"/>
        <v>7280</v>
      </c>
    </row>
    <row r="2093" spans="1:16" ht="25.5">
      <c r="A2093" s="128">
        <v>17</v>
      </c>
      <c r="B2093" s="125" t="s">
        <v>2375</v>
      </c>
      <c r="C2093" s="6" t="s">
        <v>2376</v>
      </c>
      <c r="D2093" s="128" t="s">
        <v>128</v>
      </c>
      <c r="E2093" s="68">
        <v>4160</v>
      </c>
      <c r="F2093" s="76">
        <v>4</v>
      </c>
      <c r="G2093" s="31">
        <f t="shared" si="113"/>
        <v>16640</v>
      </c>
      <c r="H2093" s="20"/>
      <c r="I2093" s="20"/>
      <c r="J2093" s="20"/>
      <c r="K2093" s="20"/>
      <c r="L2093" s="20"/>
      <c r="M2093" s="20"/>
      <c r="N2093" s="20"/>
      <c r="O2093" s="20"/>
      <c r="P2093" s="31">
        <f t="shared" si="114"/>
        <v>16640</v>
      </c>
    </row>
    <row r="2094" spans="1:16">
      <c r="A2094" s="128">
        <v>18</v>
      </c>
      <c r="B2094" s="125" t="s">
        <v>2377</v>
      </c>
      <c r="C2094" s="6" t="s">
        <v>2378</v>
      </c>
      <c r="D2094" s="128" t="s">
        <v>128</v>
      </c>
      <c r="E2094" s="68">
        <v>120</v>
      </c>
      <c r="F2094" s="76">
        <v>20</v>
      </c>
      <c r="G2094" s="31">
        <f t="shared" si="113"/>
        <v>2400</v>
      </c>
      <c r="H2094" s="20"/>
      <c r="I2094" s="20"/>
      <c r="J2094" s="20"/>
      <c r="K2094" s="20"/>
      <c r="L2094" s="20"/>
      <c r="M2094" s="20"/>
      <c r="N2094" s="20"/>
      <c r="O2094" s="20"/>
      <c r="P2094" s="31">
        <f t="shared" si="114"/>
        <v>2400</v>
      </c>
    </row>
    <row r="2095" spans="1:16">
      <c r="A2095" s="128">
        <v>19</v>
      </c>
      <c r="B2095" s="125" t="s">
        <v>2379</v>
      </c>
      <c r="C2095" s="6" t="s">
        <v>2380</v>
      </c>
      <c r="D2095" s="128" t="s">
        <v>128</v>
      </c>
      <c r="E2095" s="68">
        <v>260</v>
      </c>
      <c r="F2095" s="76">
        <v>8</v>
      </c>
      <c r="G2095" s="31">
        <f t="shared" si="113"/>
        <v>2080</v>
      </c>
      <c r="H2095" s="20"/>
      <c r="I2095" s="20"/>
      <c r="J2095" s="20"/>
      <c r="K2095" s="20"/>
      <c r="L2095" s="20"/>
      <c r="M2095" s="20"/>
      <c r="N2095" s="20"/>
      <c r="O2095" s="20"/>
      <c r="P2095" s="31">
        <f t="shared" si="114"/>
        <v>2080</v>
      </c>
    </row>
    <row r="2096" spans="1:16" ht="25.5">
      <c r="A2096" s="128">
        <v>20</v>
      </c>
      <c r="B2096" s="125" t="s">
        <v>2381</v>
      </c>
      <c r="C2096" s="6" t="s">
        <v>2382</v>
      </c>
      <c r="D2096" s="128" t="s">
        <v>128</v>
      </c>
      <c r="E2096" s="68">
        <v>18200</v>
      </c>
      <c r="F2096" s="76"/>
      <c r="G2096" s="31"/>
      <c r="H2096" s="20"/>
      <c r="I2096" s="20"/>
      <c r="J2096" s="20"/>
      <c r="K2096" s="20"/>
      <c r="L2096" s="20"/>
      <c r="M2096" s="20"/>
      <c r="N2096" s="20">
        <v>1</v>
      </c>
      <c r="O2096" s="20">
        <v>18200</v>
      </c>
      <c r="P2096" s="31">
        <f t="shared" si="114"/>
        <v>18200</v>
      </c>
    </row>
    <row r="2097" spans="1:16">
      <c r="A2097" s="128">
        <v>21</v>
      </c>
      <c r="B2097" s="125" t="s">
        <v>2383</v>
      </c>
      <c r="C2097" s="6" t="s">
        <v>2384</v>
      </c>
      <c r="D2097" s="128" t="s">
        <v>128</v>
      </c>
      <c r="E2097" s="68">
        <v>6760</v>
      </c>
      <c r="F2097" s="76"/>
      <c r="G2097" s="31"/>
      <c r="H2097" s="20"/>
      <c r="I2097" s="20"/>
      <c r="J2097" s="20"/>
      <c r="K2097" s="20"/>
      <c r="L2097" s="20"/>
      <c r="M2097" s="20"/>
      <c r="N2097" s="20">
        <v>1</v>
      </c>
      <c r="O2097" s="20">
        <v>6760</v>
      </c>
      <c r="P2097" s="31">
        <f t="shared" si="114"/>
        <v>6760</v>
      </c>
    </row>
    <row r="2098" spans="1:16">
      <c r="A2098" s="128">
        <v>22</v>
      </c>
      <c r="B2098" s="125" t="s">
        <v>2385</v>
      </c>
      <c r="C2098" s="6" t="s">
        <v>2386</v>
      </c>
      <c r="D2098" s="128" t="s">
        <v>128</v>
      </c>
      <c r="E2098" s="68">
        <v>69680</v>
      </c>
      <c r="F2098" s="76">
        <v>1</v>
      </c>
      <c r="G2098" s="31">
        <f t="shared" si="113"/>
        <v>69680</v>
      </c>
      <c r="H2098" s="20"/>
      <c r="I2098" s="20"/>
      <c r="J2098" s="20"/>
      <c r="K2098" s="20"/>
      <c r="L2098" s="20"/>
      <c r="M2098" s="20"/>
      <c r="N2098" s="20"/>
      <c r="O2098" s="20"/>
      <c r="P2098" s="31">
        <f t="shared" si="114"/>
        <v>69680</v>
      </c>
    </row>
    <row r="2099" spans="1:16">
      <c r="A2099" s="128">
        <v>23</v>
      </c>
      <c r="B2099" s="125" t="s">
        <v>2387</v>
      </c>
      <c r="C2099" s="6" t="s">
        <v>2388</v>
      </c>
      <c r="D2099" s="128" t="s">
        <v>128</v>
      </c>
      <c r="E2099" s="68">
        <v>41080</v>
      </c>
      <c r="F2099" s="76">
        <v>4</v>
      </c>
      <c r="G2099" s="31">
        <f t="shared" si="113"/>
        <v>164320</v>
      </c>
      <c r="H2099" s="20"/>
      <c r="I2099" s="20"/>
      <c r="J2099" s="20"/>
      <c r="K2099" s="20"/>
      <c r="L2099" s="20"/>
      <c r="M2099" s="20"/>
      <c r="N2099" s="20"/>
      <c r="O2099" s="20"/>
      <c r="P2099" s="31">
        <f t="shared" si="114"/>
        <v>164320</v>
      </c>
    </row>
    <row r="2100" spans="1:16" ht="25.5">
      <c r="A2100" s="128">
        <v>24</v>
      </c>
      <c r="B2100" s="125" t="s">
        <v>2389</v>
      </c>
      <c r="C2100" s="6" t="s">
        <v>2390</v>
      </c>
      <c r="D2100" s="128" t="s">
        <v>128</v>
      </c>
      <c r="E2100" s="68">
        <v>16640</v>
      </c>
      <c r="F2100" s="76">
        <v>1</v>
      </c>
      <c r="G2100" s="31">
        <f t="shared" si="113"/>
        <v>16640</v>
      </c>
      <c r="H2100" s="20"/>
      <c r="I2100" s="20"/>
      <c r="J2100" s="20"/>
      <c r="K2100" s="20"/>
      <c r="L2100" s="20"/>
      <c r="M2100" s="20"/>
      <c r="N2100" s="20"/>
      <c r="O2100" s="20"/>
      <c r="P2100" s="31">
        <f t="shared" si="114"/>
        <v>16640</v>
      </c>
    </row>
    <row r="2101" spans="1:16">
      <c r="A2101" s="128">
        <v>25</v>
      </c>
      <c r="B2101" s="125" t="s">
        <v>2391</v>
      </c>
      <c r="C2101" s="6" t="s">
        <v>2392</v>
      </c>
      <c r="D2101" s="128" t="s">
        <v>128</v>
      </c>
      <c r="E2101" s="68">
        <v>12480</v>
      </c>
      <c r="F2101" s="76">
        <v>2</v>
      </c>
      <c r="G2101" s="31">
        <f t="shared" si="113"/>
        <v>24960</v>
      </c>
      <c r="H2101" s="20"/>
      <c r="I2101" s="20"/>
      <c r="J2101" s="20"/>
      <c r="K2101" s="20"/>
      <c r="L2101" s="20"/>
      <c r="M2101" s="20"/>
      <c r="N2101" s="20"/>
      <c r="O2101" s="20"/>
      <c r="P2101" s="31">
        <f t="shared" si="114"/>
        <v>24960</v>
      </c>
    </row>
    <row r="2102" spans="1:16">
      <c r="A2102" s="128">
        <v>26</v>
      </c>
      <c r="B2102" s="125" t="s">
        <v>2393</v>
      </c>
      <c r="C2102" s="6" t="s">
        <v>2394</v>
      </c>
      <c r="D2102" s="128" t="s">
        <v>128</v>
      </c>
      <c r="E2102" s="68">
        <v>26000</v>
      </c>
      <c r="F2102" s="76">
        <v>1</v>
      </c>
      <c r="G2102" s="31">
        <f t="shared" si="113"/>
        <v>26000</v>
      </c>
      <c r="H2102" s="20"/>
      <c r="I2102" s="20"/>
      <c r="J2102" s="20"/>
      <c r="K2102" s="20"/>
      <c r="L2102" s="20"/>
      <c r="M2102" s="20"/>
      <c r="N2102" s="20"/>
      <c r="O2102" s="20"/>
      <c r="P2102" s="31">
        <f t="shared" si="114"/>
        <v>26000</v>
      </c>
    </row>
    <row r="2103" spans="1:16" ht="25.5">
      <c r="A2103" s="128">
        <v>27</v>
      </c>
      <c r="B2103" s="125"/>
      <c r="C2103" s="6" t="s">
        <v>2395</v>
      </c>
      <c r="D2103" s="128" t="s">
        <v>128</v>
      </c>
      <c r="E2103" s="68">
        <v>8315</v>
      </c>
      <c r="F2103" s="76">
        <v>3</v>
      </c>
      <c r="G2103" s="31">
        <f t="shared" si="113"/>
        <v>24945</v>
      </c>
      <c r="H2103" s="20"/>
      <c r="I2103" s="20"/>
      <c r="J2103" s="20"/>
      <c r="K2103" s="20"/>
      <c r="L2103" s="20"/>
      <c r="M2103" s="20"/>
      <c r="N2103" s="20"/>
      <c r="O2103" s="20"/>
      <c r="P2103" s="31">
        <f t="shared" si="114"/>
        <v>24945</v>
      </c>
    </row>
    <row r="2104" spans="1:16" ht="25.5">
      <c r="A2104" s="128">
        <v>28</v>
      </c>
      <c r="B2104" s="125"/>
      <c r="C2104" s="6" t="s">
        <v>2396</v>
      </c>
      <c r="D2104" s="128" t="s">
        <v>128</v>
      </c>
      <c r="E2104" s="68">
        <v>13000</v>
      </c>
      <c r="F2104" s="76">
        <v>3</v>
      </c>
      <c r="G2104" s="31">
        <f t="shared" si="113"/>
        <v>39000</v>
      </c>
      <c r="H2104" s="20"/>
      <c r="I2104" s="20"/>
      <c r="J2104" s="20"/>
      <c r="K2104" s="20"/>
      <c r="L2104" s="20"/>
      <c r="M2104" s="20"/>
      <c r="N2104" s="20"/>
      <c r="O2104" s="20"/>
      <c r="P2104" s="31">
        <f t="shared" si="114"/>
        <v>39000</v>
      </c>
    </row>
    <row r="2105" spans="1:16">
      <c r="A2105" s="128">
        <v>29</v>
      </c>
      <c r="B2105" s="125" t="s">
        <v>2397</v>
      </c>
      <c r="C2105" s="6" t="s">
        <v>2398</v>
      </c>
      <c r="D2105" s="128" t="s">
        <v>78</v>
      </c>
      <c r="E2105" s="68">
        <v>234</v>
      </c>
      <c r="F2105" s="76">
        <v>100</v>
      </c>
      <c r="G2105" s="31">
        <f t="shared" si="113"/>
        <v>23400</v>
      </c>
      <c r="H2105" s="20"/>
      <c r="I2105" s="20"/>
      <c r="J2105" s="20"/>
      <c r="K2105" s="20"/>
      <c r="L2105" s="20"/>
      <c r="M2105" s="20"/>
      <c r="N2105" s="20"/>
      <c r="O2105" s="20"/>
      <c r="P2105" s="31">
        <f t="shared" si="114"/>
        <v>23400</v>
      </c>
    </row>
    <row r="2106" spans="1:16">
      <c r="A2106" s="128">
        <v>30</v>
      </c>
      <c r="B2106" s="125" t="s">
        <v>2399</v>
      </c>
      <c r="C2106" s="6" t="s">
        <v>3227</v>
      </c>
      <c r="D2106" s="128" t="s">
        <v>128</v>
      </c>
      <c r="E2106" s="68">
        <v>36400</v>
      </c>
      <c r="F2106" s="76"/>
      <c r="G2106" s="31"/>
      <c r="H2106" s="20"/>
      <c r="I2106" s="20"/>
      <c r="J2106" s="20">
        <v>1</v>
      </c>
      <c r="K2106" s="20">
        <v>36400</v>
      </c>
      <c r="L2106" s="20"/>
      <c r="M2106" s="20"/>
      <c r="N2106" s="20"/>
      <c r="O2106" s="20"/>
      <c r="P2106" s="31">
        <f t="shared" si="114"/>
        <v>36400</v>
      </c>
    </row>
    <row r="2107" spans="1:16">
      <c r="A2107" s="128">
        <v>31</v>
      </c>
      <c r="B2107" s="125" t="s">
        <v>2400</v>
      </c>
      <c r="C2107" s="6" t="s">
        <v>2401</v>
      </c>
      <c r="D2107" s="128" t="s">
        <v>128</v>
      </c>
      <c r="E2107" s="68">
        <v>29120</v>
      </c>
      <c r="F2107" s="76"/>
      <c r="G2107" s="31"/>
      <c r="H2107" s="20"/>
      <c r="I2107" s="20"/>
      <c r="J2107" s="20"/>
      <c r="K2107" s="20"/>
      <c r="L2107" s="20"/>
      <c r="M2107" s="20"/>
      <c r="N2107" s="20">
        <v>1</v>
      </c>
      <c r="O2107" s="20">
        <v>29120</v>
      </c>
      <c r="P2107" s="31">
        <f t="shared" si="114"/>
        <v>29120</v>
      </c>
    </row>
    <row r="2108" spans="1:16">
      <c r="A2108" s="128">
        <v>32</v>
      </c>
      <c r="B2108" s="125" t="s">
        <v>2402</v>
      </c>
      <c r="C2108" s="6" t="s">
        <v>2403</v>
      </c>
      <c r="D2108" s="128" t="s">
        <v>128</v>
      </c>
      <c r="E2108" s="68">
        <v>10302</v>
      </c>
      <c r="F2108" s="76">
        <v>1</v>
      </c>
      <c r="G2108" s="31">
        <f t="shared" si="113"/>
        <v>10302</v>
      </c>
      <c r="H2108" s="20"/>
      <c r="I2108" s="20"/>
      <c r="J2108" s="20"/>
      <c r="K2108" s="20"/>
      <c r="L2108" s="20"/>
      <c r="M2108" s="20"/>
      <c r="N2108" s="20"/>
      <c r="O2108" s="20"/>
      <c r="P2108" s="31">
        <f t="shared" si="114"/>
        <v>10302</v>
      </c>
    </row>
    <row r="2109" spans="1:16">
      <c r="A2109" s="128">
        <v>33</v>
      </c>
      <c r="B2109" s="125" t="s">
        <v>2404</v>
      </c>
      <c r="C2109" s="6" t="s">
        <v>2405</v>
      </c>
      <c r="D2109" s="128" t="s">
        <v>128</v>
      </c>
      <c r="E2109" s="68">
        <v>10465</v>
      </c>
      <c r="F2109" s="76">
        <v>1</v>
      </c>
      <c r="G2109" s="31">
        <f t="shared" si="113"/>
        <v>10465</v>
      </c>
      <c r="H2109" s="20"/>
      <c r="I2109" s="20"/>
      <c r="J2109" s="20"/>
      <c r="K2109" s="20"/>
      <c r="L2109" s="20"/>
      <c r="M2109" s="20"/>
      <c r="N2109" s="20"/>
      <c r="O2109" s="20"/>
      <c r="P2109" s="31">
        <f t="shared" si="114"/>
        <v>10465</v>
      </c>
    </row>
    <row r="2110" spans="1:16">
      <c r="A2110" s="128">
        <v>34</v>
      </c>
      <c r="B2110" s="125" t="s">
        <v>2406</v>
      </c>
      <c r="C2110" s="6" t="s">
        <v>2407</v>
      </c>
      <c r="D2110" s="128" t="s">
        <v>128</v>
      </c>
      <c r="E2110" s="68">
        <v>5359</v>
      </c>
      <c r="F2110" s="76">
        <v>1</v>
      </c>
      <c r="G2110" s="31">
        <f t="shared" si="113"/>
        <v>5359</v>
      </c>
      <c r="H2110" s="20"/>
      <c r="I2110" s="20"/>
      <c r="J2110" s="20"/>
      <c r="K2110" s="20"/>
      <c r="L2110" s="20"/>
      <c r="M2110" s="20"/>
      <c r="N2110" s="20"/>
      <c r="O2110" s="20"/>
      <c r="P2110" s="31">
        <f t="shared" si="114"/>
        <v>5359</v>
      </c>
    </row>
    <row r="2111" spans="1:16">
      <c r="A2111" s="128">
        <v>35</v>
      </c>
      <c r="B2111" s="125" t="s">
        <v>2408</v>
      </c>
      <c r="C2111" s="6" t="s">
        <v>2409</v>
      </c>
      <c r="D2111" s="128" t="s">
        <v>128</v>
      </c>
      <c r="E2111" s="68">
        <v>4925</v>
      </c>
      <c r="F2111" s="76">
        <v>2</v>
      </c>
      <c r="G2111" s="31">
        <f t="shared" si="113"/>
        <v>9850</v>
      </c>
      <c r="H2111" s="20"/>
      <c r="I2111" s="20"/>
      <c r="J2111" s="20"/>
      <c r="K2111" s="20"/>
      <c r="L2111" s="20"/>
      <c r="M2111" s="20"/>
      <c r="N2111" s="20"/>
      <c r="O2111" s="20"/>
      <c r="P2111" s="31">
        <f t="shared" si="114"/>
        <v>9850</v>
      </c>
    </row>
    <row r="2112" spans="1:16">
      <c r="A2112" s="128">
        <v>36</v>
      </c>
      <c r="B2112" s="125" t="s">
        <v>2410</v>
      </c>
      <c r="C2112" s="6" t="s">
        <v>2411</v>
      </c>
      <c r="D2112" s="128" t="s">
        <v>128</v>
      </c>
      <c r="E2112" s="68">
        <v>13215</v>
      </c>
      <c r="F2112" s="76">
        <v>1</v>
      </c>
      <c r="G2112" s="31">
        <f t="shared" si="113"/>
        <v>13215</v>
      </c>
      <c r="H2112" s="20"/>
      <c r="I2112" s="20"/>
      <c r="J2112" s="20"/>
      <c r="K2112" s="20"/>
      <c r="L2112" s="20"/>
      <c r="M2112" s="20"/>
      <c r="N2112" s="20"/>
      <c r="O2112" s="20"/>
      <c r="P2112" s="31">
        <f t="shared" si="114"/>
        <v>13215</v>
      </c>
    </row>
    <row r="2113" spans="1:16">
      <c r="A2113" s="128">
        <v>37</v>
      </c>
      <c r="B2113" s="125" t="s">
        <v>2412</v>
      </c>
      <c r="C2113" s="6" t="s">
        <v>2413</v>
      </c>
      <c r="D2113" s="128" t="s">
        <v>128</v>
      </c>
      <c r="E2113" s="68">
        <v>13257</v>
      </c>
      <c r="F2113" s="76">
        <v>1</v>
      </c>
      <c r="G2113" s="31">
        <f t="shared" si="113"/>
        <v>13257</v>
      </c>
      <c r="H2113" s="20"/>
      <c r="I2113" s="20"/>
      <c r="J2113" s="20"/>
      <c r="K2113" s="20"/>
      <c r="L2113" s="20"/>
      <c r="M2113" s="20"/>
      <c r="N2113" s="20"/>
      <c r="O2113" s="20"/>
      <c r="P2113" s="31">
        <f t="shared" si="114"/>
        <v>13257</v>
      </c>
    </row>
    <row r="2114" spans="1:16">
      <c r="A2114" s="128">
        <v>38</v>
      </c>
      <c r="B2114" s="125" t="s">
        <v>2414</v>
      </c>
      <c r="C2114" s="6" t="s">
        <v>2415</v>
      </c>
      <c r="D2114" s="128" t="s">
        <v>128</v>
      </c>
      <c r="E2114" s="68">
        <v>3699</v>
      </c>
      <c r="F2114" s="76">
        <v>1</v>
      </c>
      <c r="G2114" s="31">
        <f t="shared" si="113"/>
        <v>3699</v>
      </c>
      <c r="H2114" s="20"/>
      <c r="I2114" s="20"/>
      <c r="J2114" s="20"/>
      <c r="K2114" s="20"/>
      <c r="L2114" s="20"/>
      <c r="M2114" s="20"/>
      <c r="N2114" s="20"/>
      <c r="O2114" s="20"/>
      <c r="P2114" s="31">
        <f t="shared" si="114"/>
        <v>3699</v>
      </c>
    </row>
    <row r="2115" spans="1:16">
      <c r="A2115" s="128">
        <v>39</v>
      </c>
      <c r="B2115" s="125" t="s">
        <v>1015</v>
      </c>
      <c r="C2115" s="6" t="s">
        <v>2416</v>
      </c>
      <c r="D2115" s="128" t="s">
        <v>128</v>
      </c>
      <c r="E2115" s="68">
        <v>26600</v>
      </c>
      <c r="F2115" s="76">
        <v>1</v>
      </c>
      <c r="G2115" s="31">
        <f t="shared" si="113"/>
        <v>26600</v>
      </c>
      <c r="H2115" s="20"/>
      <c r="I2115" s="20"/>
      <c r="J2115" s="20"/>
      <c r="K2115" s="20"/>
      <c r="L2115" s="20"/>
      <c r="M2115" s="20"/>
      <c r="N2115" s="20"/>
      <c r="O2115" s="20"/>
      <c r="P2115" s="31">
        <f t="shared" si="114"/>
        <v>26600</v>
      </c>
    </row>
    <row r="2116" spans="1:16" ht="25.5">
      <c r="A2116" s="128">
        <v>40</v>
      </c>
      <c r="B2116" s="125" t="s">
        <v>1017</v>
      </c>
      <c r="C2116" s="6" t="s">
        <v>2417</v>
      </c>
      <c r="D2116" s="128" t="s">
        <v>128</v>
      </c>
      <c r="E2116" s="68">
        <v>3330</v>
      </c>
      <c r="F2116" s="76">
        <v>1</v>
      </c>
      <c r="G2116" s="31">
        <f t="shared" si="113"/>
        <v>3330</v>
      </c>
      <c r="H2116" s="20"/>
      <c r="I2116" s="20"/>
      <c r="J2116" s="20"/>
      <c r="K2116" s="20"/>
      <c r="L2116" s="20"/>
      <c r="M2116" s="20"/>
      <c r="N2116" s="20"/>
      <c r="O2116" s="20"/>
      <c r="P2116" s="31">
        <f t="shared" si="114"/>
        <v>3330</v>
      </c>
    </row>
    <row r="2117" spans="1:16">
      <c r="A2117" s="128">
        <v>41</v>
      </c>
      <c r="B2117" s="125" t="s">
        <v>2418</v>
      </c>
      <c r="C2117" s="6" t="s">
        <v>2419</v>
      </c>
      <c r="D2117" s="128" t="s">
        <v>128</v>
      </c>
      <c r="E2117" s="68">
        <v>297</v>
      </c>
      <c r="F2117" s="76">
        <v>1</v>
      </c>
      <c r="G2117" s="31">
        <f t="shared" si="113"/>
        <v>297</v>
      </c>
      <c r="H2117" s="20"/>
      <c r="I2117" s="20"/>
      <c r="J2117" s="20"/>
      <c r="K2117" s="20"/>
      <c r="L2117" s="20"/>
      <c r="M2117" s="20"/>
      <c r="N2117" s="20"/>
      <c r="O2117" s="20"/>
      <c r="P2117" s="31">
        <f t="shared" si="114"/>
        <v>297</v>
      </c>
    </row>
    <row r="2118" spans="1:16">
      <c r="A2118" s="128">
        <v>42</v>
      </c>
      <c r="B2118" s="125" t="s">
        <v>1019</v>
      </c>
      <c r="C2118" s="6" t="s">
        <v>2420</v>
      </c>
      <c r="D2118" s="128" t="s">
        <v>128</v>
      </c>
      <c r="E2118" s="68">
        <v>153</v>
      </c>
      <c r="F2118" s="76">
        <v>1</v>
      </c>
      <c r="G2118" s="31">
        <f t="shared" si="113"/>
        <v>153</v>
      </c>
      <c r="H2118" s="20"/>
      <c r="I2118" s="20"/>
      <c r="J2118" s="20"/>
      <c r="K2118" s="20"/>
      <c r="L2118" s="20"/>
      <c r="M2118" s="20"/>
      <c r="N2118" s="20"/>
      <c r="O2118" s="20"/>
      <c r="P2118" s="31">
        <f t="shared" si="114"/>
        <v>153</v>
      </c>
    </row>
    <row r="2119" spans="1:16">
      <c r="A2119" s="128">
        <v>43</v>
      </c>
      <c r="B2119" s="125" t="s">
        <v>2421</v>
      </c>
      <c r="C2119" s="6" t="s">
        <v>2422</v>
      </c>
      <c r="D2119" s="128" t="s">
        <v>128</v>
      </c>
      <c r="E2119" s="68">
        <v>187</v>
      </c>
      <c r="F2119" s="76">
        <v>1</v>
      </c>
      <c r="G2119" s="31">
        <f t="shared" si="113"/>
        <v>187</v>
      </c>
      <c r="H2119" s="20"/>
      <c r="I2119" s="20"/>
      <c r="J2119" s="20"/>
      <c r="K2119" s="20"/>
      <c r="L2119" s="20"/>
      <c r="M2119" s="20"/>
      <c r="N2119" s="20"/>
      <c r="O2119" s="20"/>
      <c r="P2119" s="31">
        <f t="shared" si="114"/>
        <v>187</v>
      </c>
    </row>
    <row r="2120" spans="1:16" ht="25.5">
      <c r="A2120" s="128">
        <v>44</v>
      </c>
      <c r="B2120" s="125" t="s">
        <v>2423</v>
      </c>
      <c r="C2120" s="6" t="s">
        <v>2424</v>
      </c>
      <c r="D2120" s="128" t="s">
        <v>128</v>
      </c>
      <c r="E2120" s="68">
        <v>900</v>
      </c>
      <c r="F2120" s="20"/>
      <c r="G2120" s="20"/>
      <c r="H2120" s="20"/>
      <c r="I2120" s="20"/>
      <c r="J2120" s="20"/>
      <c r="K2120" s="20"/>
      <c r="L2120" s="20"/>
      <c r="M2120" s="20"/>
      <c r="N2120" s="76">
        <v>1</v>
      </c>
      <c r="O2120" s="31">
        <f>E2120*N2120</f>
        <v>900</v>
      </c>
      <c r="P2120" s="31">
        <f t="shared" si="114"/>
        <v>900</v>
      </c>
    </row>
    <row r="2121" spans="1:16" ht="25.5">
      <c r="A2121" s="128">
        <v>45</v>
      </c>
      <c r="B2121" s="125" t="s">
        <v>2425</v>
      </c>
      <c r="C2121" s="6" t="s">
        <v>2426</v>
      </c>
      <c r="D2121" s="128" t="s">
        <v>128</v>
      </c>
      <c r="E2121" s="68">
        <v>11036</v>
      </c>
      <c r="F2121" s="20"/>
      <c r="G2121" s="20"/>
      <c r="H2121" s="20"/>
      <c r="I2121" s="20"/>
      <c r="J2121" s="20"/>
      <c r="K2121" s="20"/>
      <c r="L2121" s="20"/>
      <c r="M2121" s="20"/>
      <c r="N2121" s="76">
        <v>1</v>
      </c>
      <c r="O2121" s="31">
        <f>E2121*N2121</f>
        <v>11036</v>
      </c>
      <c r="P2121" s="31">
        <f t="shared" si="114"/>
        <v>11036</v>
      </c>
    </row>
    <row r="2122" spans="1:16">
      <c r="A2122" s="128">
        <v>46</v>
      </c>
      <c r="B2122" s="125" t="s">
        <v>2427</v>
      </c>
      <c r="C2122" s="6" t="s">
        <v>2428</v>
      </c>
      <c r="D2122" s="128" t="s">
        <v>128</v>
      </c>
      <c r="E2122" s="68">
        <v>5157</v>
      </c>
      <c r="F2122" s="20"/>
      <c r="G2122" s="20"/>
      <c r="H2122" s="20"/>
      <c r="I2122" s="20"/>
      <c r="J2122" s="20"/>
      <c r="K2122" s="20"/>
      <c r="L2122" s="20"/>
      <c r="M2122" s="20"/>
      <c r="N2122" s="76">
        <v>1</v>
      </c>
      <c r="O2122" s="31">
        <f>E2122*N2122</f>
        <v>5157</v>
      </c>
      <c r="P2122" s="31">
        <f t="shared" si="114"/>
        <v>5157</v>
      </c>
    </row>
    <row r="2123" spans="1:16" ht="25.5">
      <c r="A2123" s="128">
        <v>47</v>
      </c>
      <c r="B2123" s="125" t="s">
        <v>2429</v>
      </c>
      <c r="C2123" s="6" t="s">
        <v>2430</v>
      </c>
      <c r="D2123" s="128" t="s">
        <v>128</v>
      </c>
      <c r="E2123" s="68">
        <v>3000</v>
      </c>
      <c r="F2123" s="20"/>
      <c r="G2123" s="20"/>
      <c r="H2123" s="20"/>
      <c r="I2123" s="20"/>
      <c r="J2123" s="20"/>
      <c r="K2123" s="20"/>
      <c r="L2123" s="20"/>
      <c r="M2123" s="20"/>
      <c r="N2123" s="76">
        <v>1</v>
      </c>
      <c r="O2123" s="31">
        <f>E2123*N2123</f>
        <v>3000</v>
      </c>
      <c r="P2123" s="31">
        <f t="shared" si="114"/>
        <v>3000</v>
      </c>
    </row>
    <row r="2124" spans="1:16">
      <c r="A2124" s="128">
        <v>48</v>
      </c>
      <c r="B2124" s="128" t="s">
        <v>2431</v>
      </c>
      <c r="C2124" s="9" t="s">
        <v>2432</v>
      </c>
      <c r="D2124" s="128" t="s">
        <v>128</v>
      </c>
      <c r="E2124" s="68">
        <v>250</v>
      </c>
      <c r="F2124" s="20"/>
      <c r="G2124" s="20"/>
      <c r="H2124" s="20"/>
      <c r="I2124" s="20"/>
      <c r="J2124" s="76">
        <v>2</v>
      </c>
      <c r="K2124" s="31">
        <f>E2124*J2124</f>
        <v>500</v>
      </c>
      <c r="L2124" s="20"/>
      <c r="M2124" s="20"/>
      <c r="N2124" s="20"/>
      <c r="O2124" s="20"/>
      <c r="P2124" s="31">
        <f t="shared" si="114"/>
        <v>500</v>
      </c>
    </row>
    <row r="2125" spans="1:16">
      <c r="A2125" s="128">
        <v>49</v>
      </c>
      <c r="B2125" s="128" t="s">
        <v>2433</v>
      </c>
      <c r="C2125" s="9" t="s">
        <v>2434</v>
      </c>
      <c r="D2125" s="128" t="s">
        <v>128</v>
      </c>
      <c r="E2125" s="68">
        <v>5664</v>
      </c>
      <c r="F2125" s="76">
        <v>1</v>
      </c>
      <c r="G2125" s="31">
        <f t="shared" si="113"/>
        <v>5664</v>
      </c>
      <c r="H2125" s="20"/>
      <c r="I2125" s="20"/>
      <c r="J2125" s="20"/>
      <c r="K2125" s="20"/>
      <c r="L2125" s="20"/>
      <c r="M2125" s="20"/>
      <c r="N2125" s="20"/>
      <c r="O2125" s="20"/>
      <c r="P2125" s="31">
        <f t="shared" si="114"/>
        <v>5664</v>
      </c>
    </row>
    <row r="2126" spans="1:16" ht="25.5">
      <c r="A2126" s="128">
        <v>50</v>
      </c>
      <c r="B2126" s="125" t="s">
        <v>1828</v>
      </c>
      <c r="C2126" s="6" t="s">
        <v>2435</v>
      </c>
      <c r="D2126" s="128" t="s">
        <v>128</v>
      </c>
      <c r="E2126" s="68">
        <v>8550</v>
      </c>
      <c r="F2126" s="76">
        <v>1</v>
      </c>
      <c r="G2126" s="31">
        <f t="shared" si="113"/>
        <v>8550</v>
      </c>
      <c r="H2126" s="20"/>
      <c r="I2126" s="20"/>
      <c r="J2126" s="20"/>
      <c r="K2126" s="20"/>
      <c r="L2126" s="20"/>
      <c r="M2126" s="20"/>
      <c r="N2126" s="20"/>
      <c r="O2126" s="20"/>
      <c r="P2126" s="31">
        <f t="shared" si="114"/>
        <v>8550</v>
      </c>
    </row>
    <row r="2127" spans="1:16">
      <c r="A2127" s="128">
        <v>51</v>
      </c>
      <c r="B2127" s="128"/>
      <c r="C2127" s="9" t="s">
        <v>2436</v>
      </c>
      <c r="D2127" s="128" t="s">
        <v>128</v>
      </c>
      <c r="E2127" s="68">
        <v>5674</v>
      </c>
      <c r="F2127" s="76">
        <v>1</v>
      </c>
      <c r="G2127" s="31">
        <f t="shared" si="113"/>
        <v>5674</v>
      </c>
      <c r="H2127" s="20"/>
      <c r="I2127" s="20"/>
      <c r="J2127" s="20"/>
      <c r="K2127" s="20"/>
      <c r="L2127" s="20"/>
      <c r="M2127" s="20"/>
      <c r="N2127" s="20"/>
      <c r="O2127" s="20"/>
      <c r="P2127" s="31">
        <f t="shared" si="114"/>
        <v>5674</v>
      </c>
    </row>
    <row r="2128" spans="1:16">
      <c r="A2128" s="128">
        <v>52</v>
      </c>
      <c r="B2128" s="128" t="s">
        <v>2437</v>
      </c>
      <c r="C2128" s="9" t="s">
        <v>2438</v>
      </c>
      <c r="D2128" s="128" t="s">
        <v>28</v>
      </c>
      <c r="E2128" s="68">
        <v>282</v>
      </c>
      <c r="F2128" s="20"/>
      <c r="G2128" s="20"/>
      <c r="H2128" s="20"/>
      <c r="I2128" s="20"/>
      <c r="J2128" s="20"/>
      <c r="K2128" s="20"/>
      <c r="L2128" s="20"/>
      <c r="M2128" s="20"/>
      <c r="N2128" s="76">
        <v>20</v>
      </c>
      <c r="O2128" s="31">
        <f>E2128*N2128</f>
        <v>5640</v>
      </c>
      <c r="P2128" s="31">
        <f t="shared" si="114"/>
        <v>5640</v>
      </c>
    </row>
    <row r="2129" spans="1:16">
      <c r="A2129" s="128">
        <v>53</v>
      </c>
      <c r="B2129" s="128" t="s">
        <v>2439</v>
      </c>
      <c r="C2129" s="9" t="s">
        <v>2440</v>
      </c>
      <c r="D2129" s="128" t="s">
        <v>28</v>
      </c>
      <c r="E2129" s="68">
        <v>283</v>
      </c>
      <c r="F2129" s="20"/>
      <c r="G2129" s="20"/>
      <c r="H2129" s="20"/>
      <c r="I2129" s="20"/>
      <c r="J2129" s="20"/>
      <c r="K2129" s="20"/>
      <c r="L2129" s="20"/>
      <c r="M2129" s="20"/>
      <c r="N2129" s="76">
        <v>20</v>
      </c>
      <c r="O2129" s="31">
        <f>E2129*N2129</f>
        <v>5660</v>
      </c>
      <c r="P2129" s="31">
        <f t="shared" si="114"/>
        <v>5660</v>
      </c>
    </row>
    <row r="2130" spans="1:16">
      <c r="A2130" s="128">
        <v>54</v>
      </c>
      <c r="B2130" s="128" t="s">
        <v>2441</v>
      </c>
      <c r="C2130" s="9" t="s">
        <v>2442</v>
      </c>
      <c r="D2130" s="128" t="s">
        <v>128</v>
      </c>
      <c r="E2130" s="68">
        <v>50848</v>
      </c>
      <c r="F2130" s="76">
        <v>1</v>
      </c>
      <c r="G2130" s="31">
        <f t="shared" si="113"/>
        <v>50848</v>
      </c>
      <c r="H2130" s="20"/>
      <c r="I2130" s="20"/>
      <c r="J2130" s="20"/>
      <c r="K2130" s="20"/>
      <c r="L2130" s="20"/>
      <c r="M2130" s="20"/>
      <c r="N2130" s="20"/>
      <c r="O2130" s="20"/>
      <c r="P2130" s="31">
        <f t="shared" si="114"/>
        <v>50848</v>
      </c>
    </row>
    <row r="2131" spans="1:16">
      <c r="A2131" s="128">
        <v>55</v>
      </c>
      <c r="B2131" s="128" t="s">
        <v>2443</v>
      </c>
      <c r="C2131" s="9" t="s">
        <v>2444</v>
      </c>
      <c r="D2131" s="128" t="s">
        <v>128</v>
      </c>
      <c r="E2131" s="68">
        <v>17139</v>
      </c>
      <c r="F2131" s="76">
        <v>1</v>
      </c>
      <c r="G2131" s="31">
        <f t="shared" si="113"/>
        <v>17139</v>
      </c>
      <c r="H2131" s="20"/>
      <c r="I2131" s="20"/>
      <c r="J2131" s="20"/>
      <c r="K2131" s="20"/>
      <c r="L2131" s="20"/>
      <c r="M2131" s="20"/>
      <c r="N2131" s="20"/>
      <c r="O2131" s="20"/>
      <c r="P2131" s="31">
        <f t="shared" si="114"/>
        <v>17139</v>
      </c>
    </row>
    <row r="2132" spans="1:16">
      <c r="A2132" s="128">
        <v>56</v>
      </c>
      <c r="B2132" s="128" t="s">
        <v>2445</v>
      </c>
      <c r="C2132" s="9" t="s">
        <v>2446</v>
      </c>
      <c r="D2132" s="128" t="s">
        <v>128</v>
      </c>
      <c r="E2132" s="68">
        <v>17002</v>
      </c>
      <c r="F2132" s="76">
        <v>1</v>
      </c>
      <c r="G2132" s="31">
        <f t="shared" si="113"/>
        <v>17002</v>
      </c>
      <c r="H2132" s="20"/>
      <c r="I2132" s="20"/>
      <c r="J2132" s="20"/>
      <c r="K2132" s="20"/>
      <c r="L2132" s="20"/>
      <c r="M2132" s="20"/>
      <c r="N2132" s="20"/>
      <c r="O2132" s="20"/>
      <c r="P2132" s="31">
        <f t="shared" si="114"/>
        <v>17002</v>
      </c>
    </row>
    <row r="2133" spans="1:16">
      <c r="A2133" s="128">
        <v>57</v>
      </c>
      <c r="B2133" s="128" t="s">
        <v>2447</v>
      </c>
      <c r="C2133" s="9" t="s">
        <v>2448</v>
      </c>
      <c r="D2133" s="128" t="s">
        <v>128</v>
      </c>
      <c r="E2133" s="68">
        <v>5732</v>
      </c>
      <c r="F2133" s="76">
        <v>1</v>
      </c>
      <c r="G2133" s="31">
        <f t="shared" si="113"/>
        <v>5732</v>
      </c>
      <c r="H2133" s="20"/>
      <c r="I2133" s="20"/>
      <c r="J2133" s="20"/>
      <c r="K2133" s="20"/>
      <c r="L2133" s="20"/>
      <c r="M2133" s="20"/>
      <c r="N2133" s="20"/>
      <c r="O2133" s="20"/>
      <c r="P2133" s="31">
        <f t="shared" si="114"/>
        <v>5732</v>
      </c>
    </row>
    <row r="2134" spans="1:16" ht="25.5">
      <c r="A2134" s="128">
        <v>58</v>
      </c>
      <c r="B2134" s="125" t="s">
        <v>2449</v>
      </c>
      <c r="C2134" s="6" t="s">
        <v>2450</v>
      </c>
      <c r="D2134" s="128" t="s">
        <v>128</v>
      </c>
      <c r="E2134" s="68">
        <v>700706</v>
      </c>
      <c r="F2134" s="76">
        <v>1</v>
      </c>
      <c r="G2134" s="31">
        <f t="shared" si="113"/>
        <v>700706</v>
      </c>
      <c r="H2134" s="20"/>
      <c r="I2134" s="20"/>
      <c r="J2134" s="20"/>
      <c r="K2134" s="20"/>
      <c r="L2134" s="20"/>
      <c r="M2134" s="20"/>
      <c r="N2134" s="20"/>
      <c r="O2134" s="20"/>
      <c r="P2134" s="31">
        <f t="shared" si="114"/>
        <v>700706</v>
      </c>
    </row>
    <row r="2135" spans="1:16" ht="25.5">
      <c r="A2135" s="128">
        <v>59</v>
      </c>
      <c r="B2135" s="125" t="s">
        <v>2451</v>
      </c>
      <c r="C2135" s="6" t="s">
        <v>2452</v>
      </c>
      <c r="D2135" s="128" t="s">
        <v>128</v>
      </c>
      <c r="E2135" s="68">
        <v>2500</v>
      </c>
      <c r="F2135" s="20"/>
      <c r="G2135" s="20"/>
      <c r="H2135" s="20"/>
      <c r="I2135" s="20"/>
      <c r="J2135" s="20"/>
      <c r="K2135" s="20"/>
      <c r="L2135" s="20"/>
      <c r="M2135" s="20"/>
      <c r="N2135" s="76">
        <v>1</v>
      </c>
      <c r="O2135" s="31">
        <f>E2135*N2135</f>
        <v>2500</v>
      </c>
      <c r="P2135" s="31">
        <f t="shared" si="114"/>
        <v>2500</v>
      </c>
    </row>
    <row r="2136" spans="1:16">
      <c r="A2136" s="128">
        <v>60</v>
      </c>
      <c r="B2136" s="157"/>
      <c r="C2136" s="6" t="s">
        <v>2453</v>
      </c>
      <c r="D2136" s="128" t="s">
        <v>128</v>
      </c>
      <c r="E2136" s="68">
        <v>41331.839999999997</v>
      </c>
      <c r="F2136" s="76">
        <v>1</v>
      </c>
      <c r="G2136" s="31">
        <f t="shared" si="113"/>
        <v>41331.839999999997</v>
      </c>
      <c r="H2136" s="20"/>
      <c r="I2136" s="20"/>
      <c r="J2136" s="20"/>
      <c r="K2136" s="20"/>
      <c r="L2136" s="20"/>
      <c r="M2136" s="20"/>
      <c r="N2136" s="20"/>
      <c r="O2136" s="20"/>
      <c r="P2136" s="31">
        <f t="shared" si="114"/>
        <v>41331.839999999997</v>
      </c>
    </row>
    <row r="2137" spans="1:16">
      <c r="A2137" s="128">
        <v>61</v>
      </c>
      <c r="B2137" s="157"/>
      <c r="C2137" s="6" t="s">
        <v>2454</v>
      </c>
      <c r="D2137" s="128" t="s">
        <v>128</v>
      </c>
      <c r="E2137" s="68">
        <v>0</v>
      </c>
      <c r="F2137" s="76">
        <v>1</v>
      </c>
      <c r="G2137" s="31">
        <f t="shared" si="113"/>
        <v>0</v>
      </c>
      <c r="H2137" s="20"/>
      <c r="I2137" s="20"/>
      <c r="J2137" s="20"/>
      <c r="K2137" s="20"/>
      <c r="L2137" s="20"/>
      <c r="M2137" s="20"/>
      <c r="N2137" s="20"/>
      <c r="O2137" s="20"/>
      <c r="P2137" s="31">
        <f t="shared" si="114"/>
        <v>0</v>
      </c>
    </row>
    <row r="2138" spans="1:16">
      <c r="A2138" s="128"/>
      <c r="B2138" s="337" t="s">
        <v>1993</v>
      </c>
      <c r="C2138" s="370"/>
      <c r="D2138" s="338"/>
      <c r="E2138" s="8"/>
      <c r="F2138" s="31"/>
      <c r="G2138" s="31">
        <f>SUM(G2077:G2137)</f>
        <v>1484112.84</v>
      </c>
      <c r="H2138" s="20"/>
      <c r="I2138" s="20"/>
      <c r="J2138" s="20"/>
      <c r="K2138" s="20">
        <f>SUM(K2077:K2137)</f>
        <v>36900</v>
      </c>
      <c r="L2138" s="20"/>
      <c r="M2138" s="20"/>
      <c r="N2138" s="20"/>
      <c r="O2138" s="20">
        <f>SUM(O2077:O2135)</f>
        <v>98293</v>
      </c>
      <c r="P2138" s="31">
        <f>G2138+K2138+O2138</f>
        <v>1619305.84</v>
      </c>
    </row>
    <row r="2139" spans="1:16">
      <c r="A2139" s="49"/>
      <c r="B2139" s="49"/>
      <c r="C2139" s="267"/>
      <c r="D2139" s="49"/>
      <c r="E2139" s="49"/>
      <c r="F2139" s="49"/>
      <c r="G2139" s="49"/>
      <c r="H2139" s="49"/>
      <c r="I2139" s="49"/>
      <c r="J2139" s="49"/>
      <c r="K2139" s="49"/>
      <c r="L2139" s="49"/>
      <c r="M2139" s="49"/>
      <c r="N2139" s="49"/>
      <c r="O2139" s="49"/>
      <c r="P2139" s="49"/>
    </row>
    <row r="2140" spans="1:16">
      <c r="A2140" s="49"/>
      <c r="B2140" s="49"/>
      <c r="C2140" s="267"/>
      <c r="D2140" s="49"/>
      <c r="E2140" s="49"/>
      <c r="F2140" s="49"/>
      <c r="G2140" s="49"/>
      <c r="H2140" s="49"/>
      <c r="I2140" s="49"/>
      <c r="J2140" s="49"/>
      <c r="K2140" s="49"/>
      <c r="L2140" s="49"/>
      <c r="M2140" s="49"/>
      <c r="N2140" s="49"/>
      <c r="O2140" s="49"/>
      <c r="P2140" s="254"/>
    </row>
    <row r="2141" spans="1:16">
      <c r="A2141" s="132"/>
      <c r="B2141" s="132"/>
      <c r="C2141" s="123"/>
      <c r="D2141" s="132"/>
      <c r="E2141" s="132"/>
      <c r="F2141" s="132"/>
      <c r="G2141" s="132"/>
      <c r="H2141" s="132"/>
      <c r="I2141" s="132"/>
      <c r="J2141" s="132"/>
      <c r="K2141" s="132"/>
      <c r="L2141" s="132"/>
      <c r="M2141" s="132"/>
      <c r="N2141" s="132"/>
      <c r="O2141" s="132"/>
      <c r="P2141" s="49"/>
    </row>
    <row r="2142" spans="1:16">
      <c r="A2142" s="371" t="s">
        <v>2455</v>
      </c>
      <c r="B2142" s="372"/>
      <c r="C2142" s="372"/>
      <c r="D2142" s="372"/>
      <c r="E2142" s="372"/>
      <c r="F2142" s="372"/>
      <c r="G2142" s="372"/>
      <c r="H2142" s="372"/>
      <c r="I2142" s="372"/>
      <c r="J2142" s="372"/>
      <c r="K2142" s="372"/>
      <c r="L2142" s="372"/>
      <c r="M2142" s="372"/>
      <c r="N2142" s="372"/>
      <c r="O2142" s="372"/>
      <c r="P2142" s="49"/>
    </row>
    <row r="2143" spans="1:16">
      <c r="A2143" s="373" t="s">
        <v>2456</v>
      </c>
      <c r="B2143" s="374"/>
      <c r="C2143" s="374"/>
      <c r="D2143" s="374"/>
      <c r="E2143" s="374"/>
      <c r="F2143" s="374"/>
      <c r="G2143" s="374"/>
      <c r="H2143" s="132"/>
      <c r="I2143" s="132"/>
      <c r="J2143" s="132"/>
      <c r="K2143" s="132"/>
      <c r="L2143" s="132"/>
      <c r="M2143" s="132"/>
      <c r="N2143" s="132"/>
      <c r="O2143" s="132"/>
      <c r="P2143" s="49"/>
    </row>
    <row r="2144" spans="1:16">
      <c r="A2144" s="374" t="s">
        <v>2457</v>
      </c>
      <c r="B2144" s="374"/>
      <c r="C2144" s="374"/>
      <c r="D2144" s="374"/>
      <c r="E2144" s="374"/>
      <c r="F2144" s="374"/>
      <c r="G2144" s="374"/>
      <c r="H2144" s="132"/>
      <c r="I2144" s="132"/>
      <c r="J2144" s="132"/>
      <c r="K2144" s="132"/>
      <c r="L2144" s="132"/>
      <c r="M2144" s="132"/>
      <c r="N2144" s="132"/>
      <c r="O2144" s="132"/>
      <c r="P2144" s="49"/>
    </row>
    <row r="2145" spans="1:16">
      <c r="A2145" s="301" t="s">
        <v>272</v>
      </c>
      <c r="B2145" s="315" t="s">
        <v>11</v>
      </c>
      <c r="C2145" s="375" t="s">
        <v>2458</v>
      </c>
      <c r="D2145" s="301" t="s">
        <v>13</v>
      </c>
      <c r="E2145" s="315" t="s">
        <v>21</v>
      </c>
      <c r="F2145" s="303" t="s">
        <v>276</v>
      </c>
      <c r="G2145" s="303"/>
      <c r="H2145" s="317" t="s">
        <v>118</v>
      </c>
      <c r="I2145" s="317"/>
      <c r="J2145" s="306" t="s">
        <v>2003</v>
      </c>
      <c r="K2145" s="307"/>
      <c r="L2145" s="304" t="s">
        <v>18</v>
      </c>
      <c r="M2145" s="305"/>
      <c r="N2145" s="303"/>
      <c r="O2145" s="303"/>
      <c r="P2145" s="49"/>
    </row>
    <row r="2146" spans="1:16" ht="51">
      <c r="A2146" s="302"/>
      <c r="B2146" s="316"/>
      <c r="C2146" s="376"/>
      <c r="D2146" s="302"/>
      <c r="E2146" s="316"/>
      <c r="F2146" s="20" t="s">
        <v>1065</v>
      </c>
      <c r="G2146" s="130" t="s">
        <v>2004</v>
      </c>
      <c r="H2146" s="20" t="s">
        <v>21</v>
      </c>
      <c r="I2146" s="130" t="s">
        <v>2004</v>
      </c>
      <c r="J2146" s="20" t="s">
        <v>21</v>
      </c>
      <c r="K2146" s="130" t="s">
        <v>2004</v>
      </c>
      <c r="L2146" s="20" t="s">
        <v>21</v>
      </c>
      <c r="M2146" s="130" t="s">
        <v>2004</v>
      </c>
      <c r="N2146" s="236" t="s">
        <v>2011</v>
      </c>
      <c r="O2146" s="121" t="s">
        <v>2012</v>
      </c>
      <c r="P2146" s="49"/>
    </row>
    <row r="2147" spans="1:16">
      <c r="A2147" s="20">
        <v>1</v>
      </c>
      <c r="B2147" s="20"/>
      <c r="C2147" s="77" t="s">
        <v>2459</v>
      </c>
      <c r="D2147" s="130" t="s">
        <v>86</v>
      </c>
      <c r="E2147" s="20">
        <v>270</v>
      </c>
      <c r="F2147" s="53">
        <v>61938</v>
      </c>
      <c r="G2147" s="31">
        <f>E2147*F2147</f>
        <v>16723260</v>
      </c>
      <c r="H2147" s="20"/>
      <c r="I2147" s="20"/>
      <c r="J2147" s="20"/>
      <c r="K2147" s="20"/>
      <c r="L2147" s="20"/>
      <c r="M2147" s="20"/>
      <c r="N2147" s="20"/>
      <c r="O2147" s="20"/>
      <c r="P2147" s="49"/>
    </row>
    <row r="2148" spans="1:16">
      <c r="A2148" s="20">
        <v>2</v>
      </c>
      <c r="B2148" s="20"/>
      <c r="C2148" s="77" t="s">
        <v>2460</v>
      </c>
      <c r="D2148" s="130" t="s">
        <v>86</v>
      </c>
      <c r="E2148" s="20">
        <v>37</v>
      </c>
      <c r="F2148" s="53">
        <v>1917</v>
      </c>
      <c r="G2148" s="31">
        <f t="shared" ref="G2148:G2211" si="115">E2148*F2148</f>
        <v>70929</v>
      </c>
      <c r="H2148" s="20"/>
      <c r="I2148" s="20"/>
      <c r="J2148" s="20"/>
      <c r="K2148" s="20"/>
      <c r="L2148" s="20"/>
      <c r="M2148" s="20"/>
      <c r="N2148" s="20"/>
      <c r="O2148" s="20"/>
      <c r="P2148" s="49"/>
    </row>
    <row r="2149" spans="1:16">
      <c r="A2149" s="20">
        <v>3</v>
      </c>
      <c r="B2149" s="20"/>
      <c r="C2149" s="77" t="s">
        <v>2461</v>
      </c>
      <c r="D2149" s="130" t="s">
        <v>86</v>
      </c>
      <c r="E2149" s="20">
        <v>218</v>
      </c>
      <c r="F2149" s="53">
        <v>3621</v>
      </c>
      <c r="G2149" s="31">
        <f t="shared" si="115"/>
        <v>789378</v>
      </c>
      <c r="H2149" s="20"/>
      <c r="I2149" s="20"/>
      <c r="J2149" s="20"/>
      <c r="K2149" s="20"/>
      <c r="L2149" s="20"/>
      <c r="M2149" s="20"/>
      <c r="N2149" s="20"/>
      <c r="O2149" s="20"/>
      <c r="P2149" s="49"/>
    </row>
    <row r="2150" spans="1:16">
      <c r="A2150" s="20">
        <v>4</v>
      </c>
      <c r="B2150" s="20"/>
      <c r="C2150" s="77" t="s">
        <v>2462</v>
      </c>
      <c r="D2150" s="130" t="s">
        <v>86</v>
      </c>
      <c r="E2150" s="20">
        <v>27</v>
      </c>
      <c r="F2150" s="53">
        <v>2394</v>
      </c>
      <c r="G2150" s="31">
        <f t="shared" si="115"/>
        <v>64638</v>
      </c>
      <c r="H2150" s="20"/>
      <c r="I2150" s="20"/>
      <c r="J2150" s="20"/>
      <c r="K2150" s="20"/>
      <c r="L2150" s="20"/>
      <c r="M2150" s="20"/>
      <c r="N2150" s="20"/>
      <c r="O2150" s="20"/>
      <c r="P2150" s="49"/>
    </row>
    <row r="2151" spans="1:16">
      <c r="A2151" s="20">
        <v>5</v>
      </c>
      <c r="B2151" s="20"/>
      <c r="C2151" s="77" t="s">
        <v>2463</v>
      </c>
      <c r="D2151" s="130" t="s">
        <v>86</v>
      </c>
      <c r="E2151" s="20">
        <v>26</v>
      </c>
      <c r="F2151" s="53">
        <v>4847</v>
      </c>
      <c r="G2151" s="31">
        <f t="shared" si="115"/>
        <v>126022</v>
      </c>
      <c r="H2151" s="20"/>
      <c r="I2151" s="20"/>
      <c r="J2151" s="20"/>
      <c r="K2151" s="20"/>
      <c r="L2151" s="20"/>
      <c r="M2151" s="20"/>
      <c r="N2151" s="20"/>
      <c r="O2151" s="20"/>
      <c r="P2151" s="49"/>
    </row>
    <row r="2152" spans="1:16">
      <c r="A2152" s="20">
        <v>6</v>
      </c>
      <c r="B2152" s="20"/>
      <c r="C2152" s="77" t="s">
        <v>2464</v>
      </c>
      <c r="D2152" s="130" t="s">
        <v>86</v>
      </c>
      <c r="E2152" s="20">
        <v>25</v>
      </c>
      <c r="F2152" s="53">
        <v>5660</v>
      </c>
      <c r="G2152" s="31">
        <f t="shared" si="115"/>
        <v>141500</v>
      </c>
      <c r="H2152" s="20"/>
      <c r="I2152" s="20"/>
      <c r="J2152" s="20"/>
      <c r="K2152" s="20"/>
      <c r="L2152" s="20"/>
      <c r="M2152" s="20"/>
      <c r="N2152" s="20"/>
      <c r="O2152" s="20"/>
      <c r="P2152" s="49"/>
    </row>
    <row r="2153" spans="1:16">
      <c r="A2153" s="20">
        <v>7</v>
      </c>
      <c r="B2153" s="20"/>
      <c r="C2153" s="77" t="s">
        <v>2459</v>
      </c>
      <c r="D2153" s="130" t="s">
        <v>86</v>
      </c>
      <c r="E2153" s="20">
        <v>27</v>
      </c>
      <c r="F2153" s="53">
        <v>61938</v>
      </c>
      <c r="G2153" s="31">
        <f t="shared" si="115"/>
        <v>1672326</v>
      </c>
      <c r="H2153" s="20"/>
      <c r="I2153" s="20"/>
      <c r="J2153" s="20"/>
      <c r="K2153" s="20"/>
      <c r="L2153" s="20"/>
      <c r="M2153" s="20"/>
      <c r="N2153" s="20"/>
      <c r="O2153" s="20"/>
      <c r="P2153" s="49"/>
    </row>
    <row r="2154" spans="1:16">
      <c r="A2154" s="20">
        <v>8</v>
      </c>
      <c r="B2154" s="20"/>
      <c r="C2154" s="77" t="s">
        <v>2465</v>
      </c>
      <c r="D2154" s="130" t="s">
        <v>1704</v>
      </c>
      <c r="E2154" s="20">
        <v>8.35</v>
      </c>
      <c r="F2154" s="53">
        <v>1299060.24</v>
      </c>
      <c r="G2154" s="31">
        <f t="shared" si="115"/>
        <v>10847153.003999999</v>
      </c>
      <c r="H2154" s="20"/>
      <c r="I2154" s="20"/>
      <c r="J2154" s="20"/>
      <c r="K2154" s="20"/>
      <c r="L2154" s="20"/>
      <c r="M2154" s="20"/>
      <c r="N2154" s="20"/>
      <c r="O2154" s="20"/>
      <c r="P2154" s="49"/>
    </row>
    <row r="2155" spans="1:16">
      <c r="A2155" s="20">
        <v>9</v>
      </c>
      <c r="B2155" s="20"/>
      <c r="C2155" s="77" t="s">
        <v>2459</v>
      </c>
      <c r="D2155" s="130" t="s">
        <v>86</v>
      </c>
      <c r="E2155" s="20">
        <v>3</v>
      </c>
      <c r="F2155" s="53">
        <v>61938</v>
      </c>
      <c r="G2155" s="31">
        <f t="shared" si="115"/>
        <v>185814</v>
      </c>
      <c r="H2155" s="20"/>
      <c r="I2155" s="20"/>
      <c r="J2155" s="20"/>
      <c r="K2155" s="20"/>
      <c r="L2155" s="20"/>
      <c r="M2155" s="20"/>
      <c r="N2155" s="20"/>
      <c r="O2155" s="20"/>
      <c r="P2155" s="49"/>
    </row>
    <row r="2156" spans="1:16">
      <c r="A2156" s="20">
        <v>10</v>
      </c>
      <c r="B2156" s="20"/>
      <c r="C2156" s="77" t="s">
        <v>2466</v>
      </c>
      <c r="D2156" s="130" t="s">
        <v>86</v>
      </c>
      <c r="E2156" s="20">
        <v>5</v>
      </c>
      <c r="F2156" s="53">
        <v>44392</v>
      </c>
      <c r="G2156" s="31">
        <f t="shared" si="115"/>
        <v>221960</v>
      </c>
      <c r="H2156" s="20"/>
      <c r="I2156" s="20"/>
      <c r="J2156" s="20"/>
      <c r="K2156" s="20"/>
      <c r="L2156" s="20"/>
      <c r="M2156" s="20"/>
      <c r="N2156" s="20"/>
      <c r="O2156" s="20"/>
      <c r="P2156" s="49"/>
    </row>
    <row r="2157" spans="1:16">
      <c r="A2157" s="20">
        <v>11</v>
      </c>
      <c r="B2157" s="20"/>
      <c r="C2157" s="77" t="s">
        <v>2467</v>
      </c>
      <c r="D2157" s="130" t="s">
        <v>86</v>
      </c>
      <c r="E2157" s="20">
        <v>2</v>
      </c>
      <c r="F2157" s="53">
        <v>5660</v>
      </c>
      <c r="G2157" s="31">
        <f t="shared" si="115"/>
        <v>11320</v>
      </c>
      <c r="H2157" s="20"/>
      <c r="I2157" s="20"/>
      <c r="J2157" s="20"/>
      <c r="K2157" s="20"/>
      <c r="L2157" s="20"/>
      <c r="M2157" s="20"/>
      <c r="N2157" s="20"/>
      <c r="O2157" s="20"/>
      <c r="P2157" s="49"/>
    </row>
    <row r="2158" spans="1:16">
      <c r="A2158" s="20">
        <v>12</v>
      </c>
      <c r="B2158" s="20"/>
      <c r="C2158" s="77" t="s">
        <v>894</v>
      </c>
      <c r="D2158" s="130" t="s">
        <v>86</v>
      </c>
      <c r="E2158" s="20">
        <v>1</v>
      </c>
      <c r="F2158" s="53">
        <v>45980</v>
      </c>
      <c r="G2158" s="31">
        <v>45980</v>
      </c>
      <c r="H2158" s="20"/>
      <c r="I2158" s="20"/>
      <c r="J2158" s="20"/>
      <c r="K2158" s="20"/>
      <c r="L2158" s="20"/>
      <c r="M2158" s="20"/>
      <c r="N2158" s="20"/>
      <c r="O2158" s="20"/>
      <c r="P2158" s="49"/>
    </row>
    <row r="2159" spans="1:16">
      <c r="A2159" s="20">
        <v>13</v>
      </c>
      <c r="B2159" s="20"/>
      <c r="C2159" s="77" t="s">
        <v>2468</v>
      </c>
      <c r="D2159" s="130" t="s">
        <v>86</v>
      </c>
      <c r="E2159" s="20">
        <v>5</v>
      </c>
      <c r="F2159" s="53">
        <v>10679</v>
      </c>
      <c r="G2159" s="31">
        <f>E2159*F2159</f>
        <v>53395</v>
      </c>
      <c r="H2159" s="20"/>
      <c r="I2159" s="20"/>
      <c r="J2159" s="20"/>
      <c r="K2159" s="20"/>
      <c r="L2159" s="20"/>
      <c r="M2159" s="20"/>
      <c r="N2159" s="20"/>
      <c r="O2159" s="20"/>
      <c r="P2159" s="49"/>
    </row>
    <row r="2160" spans="1:16">
      <c r="A2160" s="20">
        <v>14</v>
      </c>
      <c r="B2160" s="20"/>
      <c r="C2160" s="77" t="s">
        <v>2469</v>
      </c>
      <c r="D2160" s="130" t="s">
        <v>294</v>
      </c>
      <c r="E2160" s="20">
        <v>1</v>
      </c>
      <c r="F2160" s="53">
        <v>141423</v>
      </c>
      <c r="G2160" s="31">
        <f t="shared" ref="G2160:G2162" si="116">E2160*F2160</f>
        <v>141423</v>
      </c>
      <c r="H2160" s="20"/>
      <c r="I2160" s="20"/>
      <c r="J2160" s="20"/>
      <c r="K2160" s="20"/>
      <c r="L2160" s="20"/>
      <c r="M2160" s="20"/>
      <c r="N2160" s="20"/>
      <c r="O2160" s="20"/>
      <c r="P2160" s="49"/>
    </row>
    <row r="2161" spans="1:16">
      <c r="A2161" s="20">
        <v>15</v>
      </c>
      <c r="B2161" s="20"/>
      <c r="C2161" s="77" t="s">
        <v>2470</v>
      </c>
      <c r="D2161" s="130" t="s">
        <v>86</v>
      </c>
      <c r="E2161" s="20">
        <v>2</v>
      </c>
      <c r="F2161" s="53">
        <v>176115</v>
      </c>
      <c r="G2161" s="31">
        <f t="shared" si="116"/>
        <v>352230</v>
      </c>
      <c r="H2161" s="20"/>
      <c r="I2161" s="20"/>
      <c r="J2161" s="20"/>
      <c r="K2161" s="20"/>
      <c r="L2161" s="20"/>
      <c r="M2161" s="20"/>
      <c r="N2161" s="20"/>
      <c r="O2161" s="20"/>
      <c r="P2161" s="49"/>
    </row>
    <row r="2162" spans="1:16">
      <c r="A2162" s="20">
        <v>16</v>
      </c>
      <c r="B2162" s="20"/>
      <c r="C2162" s="77" t="s">
        <v>2471</v>
      </c>
      <c r="D2162" s="130" t="s">
        <v>86</v>
      </c>
      <c r="E2162" s="20">
        <v>2</v>
      </c>
      <c r="F2162" s="53">
        <v>186145</v>
      </c>
      <c r="G2162" s="31">
        <f t="shared" si="116"/>
        <v>372290</v>
      </c>
      <c r="H2162" s="20"/>
      <c r="I2162" s="20"/>
      <c r="J2162" s="20"/>
      <c r="K2162" s="20"/>
      <c r="L2162" s="20"/>
      <c r="M2162" s="20"/>
      <c r="N2162" s="20"/>
      <c r="O2162" s="20"/>
      <c r="P2162" s="49"/>
    </row>
    <row r="2163" spans="1:16">
      <c r="A2163" s="20">
        <v>17</v>
      </c>
      <c r="B2163" s="20"/>
      <c r="C2163" s="77" t="s">
        <v>2472</v>
      </c>
      <c r="D2163" s="130" t="s">
        <v>86</v>
      </c>
      <c r="E2163" s="20">
        <v>9</v>
      </c>
      <c r="F2163" s="78">
        <v>250</v>
      </c>
      <c r="G2163" s="31">
        <f t="shared" si="115"/>
        <v>2250</v>
      </c>
      <c r="H2163" s="20"/>
      <c r="I2163" s="20"/>
      <c r="J2163" s="20"/>
      <c r="K2163" s="20"/>
      <c r="L2163" s="20"/>
      <c r="M2163" s="20"/>
      <c r="N2163" s="20"/>
      <c r="O2163" s="20"/>
      <c r="P2163" s="49"/>
    </row>
    <row r="2164" spans="1:16" ht="25.5">
      <c r="A2164" s="20">
        <v>18</v>
      </c>
      <c r="B2164" s="20"/>
      <c r="C2164" s="77" t="s">
        <v>2473</v>
      </c>
      <c r="D2164" s="130" t="s">
        <v>86</v>
      </c>
      <c r="E2164" s="20">
        <v>18</v>
      </c>
      <c r="F2164" s="78">
        <v>2495</v>
      </c>
      <c r="G2164" s="31">
        <f t="shared" si="115"/>
        <v>44910</v>
      </c>
      <c r="H2164" s="20"/>
      <c r="I2164" s="20"/>
      <c r="J2164" s="20"/>
      <c r="K2164" s="20"/>
      <c r="L2164" s="20"/>
      <c r="M2164" s="20"/>
      <c r="N2164" s="20"/>
      <c r="O2164" s="20"/>
      <c r="P2164" s="49"/>
    </row>
    <row r="2165" spans="1:16">
      <c r="A2165" s="20">
        <v>19</v>
      </c>
      <c r="B2165" s="20"/>
      <c r="C2165" s="77" t="s">
        <v>2474</v>
      </c>
      <c r="D2165" s="20" t="s">
        <v>86</v>
      </c>
      <c r="E2165" s="20">
        <v>4</v>
      </c>
      <c r="F2165" s="79">
        <v>2223.4699999999998</v>
      </c>
      <c r="G2165" s="31">
        <f t="shared" si="115"/>
        <v>8893.8799999999992</v>
      </c>
      <c r="H2165" s="20"/>
      <c r="I2165" s="20"/>
      <c r="J2165" s="20"/>
      <c r="K2165" s="20"/>
      <c r="L2165" s="20"/>
      <c r="M2165" s="20"/>
      <c r="N2165" s="20"/>
      <c r="O2165" s="20"/>
      <c r="P2165" s="49"/>
    </row>
    <row r="2166" spans="1:16">
      <c r="A2166" s="20">
        <v>20</v>
      </c>
      <c r="B2166" s="20"/>
      <c r="C2166" s="77" t="s">
        <v>2475</v>
      </c>
      <c r="D2166" s="130" t="s">
        <v>86</v>
      </c>
      <c r="E2166" s="20">
        <v>10</v>
      </c>
      <c r="F2166" s="53">
        <f>440+440*13.5%</f>
        <v>499.4</v>
      </c>
      <c r="G2166" s="31">
        <f t="shared" si="115"/>
        <v>4994</v>
      </c>
      <c r="H2166" s="20"/>
      <c r="I2166" s="20"/>
      <c r="J2166" s="20"/>
      <c r="K2166" s="20"/>
      <c r="L2166" s="20"/>
      <c r="M2166" s="20"/>
      <c r="N2166" s="20"/>
      <c r="O2166" s="20"/>
      <c r="P2166" s="49"/>
    </row>
    <row r="2167" spans="1:16">
      <c r="A2167" s="20">
        <v>21</v>
      </c>
      <c r="B2167" s="20"/>
      <c r="C2167" s="77" t="s">
        <v>2476</v>
      </c>
      <c r="D2167" s="130" t="s">
        <v>86</v>
      </c>
      <c r="E2167" s="20">
        <v>10</v>
      </c>
      <c r="F2167" s="53">
        <f>545+545*0.135</f>
        <v>618.57500000000005</v>
      </c>
      <c r="G2167" s="31">
        <f t="shared" si="115"/>
        <v>6185.75</v>
      </c>
      <c r="H2167" s="20"/>
      <c r="I2167" s="20"/>
      <c r="J2167" s="20"/>
      <c r="K2167" s="20"/>
      <c r="L2167" s="20"/>
      <c r="M2167" s="20"/>
      <c r="N2167" s="20"/>
      <c r="O2167" s="20"/>
      <c r="P2167" s="49"/>
    </row>
    <row r="2168" spans="1:16" ht="25.5">
      <c r="A2168" s="20">
        <v>22</v>
      </c>
      <c r="B2168" s="20"/>
      <c r="C2168" s="77" t="s">
        <v>2477</v>
      </c>
      <c r="D2168" s="130" t="s">
        <v>86</v>
      </c>
      <c r="E2168" s="20">
        <v>6</v>
      </c>
      <c r="F2168" s="53">
        <v>800</v>
      </c>
      <c r="G2168" s="31">
        <f t="shared" si="115"/>
        <v>4800</v>
      </c>
      <c r="H2168" s="20"/>
      <c r="I2168" s="20"/>
      <c r="J2168" s="20"/>
      <c r="K2168" s="20"/>
      <c r="L2168" s="20"/>
      <c r="M2168" s="20"/>
      <c r="N2168" s="20"/>
      <c r="O2168" s="20"/>
      <c r="P2168" s="49"/>
    </row>
    <row r="2169" spans="1:16">
      <c r="A2169" s="20">
        <v>23</v>
      </c>
      <c r="B2169" s="20"/>
      <c r="C2169" s="77" t="s">
        <v>2478</v>
      </c>
      <c r="D2169" s="130" t="s">
        <v>86</v>
      </c>
      <c r="E2169" s="20">
        <v>8</v>
      </c>
      <c r="F2169" s="53">
        <v>1469.1</v>
      </c>
      <c r="G2169" s="31">
        <f t="shared" si="115"/>
        <v>11752.8</v>
      </c>
      <c r="H2169" s="20"/>
      <c r="I2169" s="20"/>
      <c r="J2169" s="20"/>
      <c r="K2169" s="20"/>
      <c r="L2169" s="20"/>
      <c r="M2169" s="20"/>
      <c r="N2169" s="20"/>
      <c r="O2169" s="20"/>
      <c r="P2169" s="49"/>
    </row>
    <row r="2170" spans="1:16" ht="25.5">
      <c r="A2170" s="20">
        <v>24</v>
      </c>
      <c r="B2170" s="20"/>
      <c r="C2170" s="77" t="s">
        <v>2479</v>
      </c>
      <c r="D2170" s="130" t="s">
        <v>86</v>
      </c>
      <c r="E2170" s="20">
        <v>3</v>
      </c>
      <c r="F2170" s="78">
        <v>1078</v>
      </c>
      <c r="G2170" s="31">
        <f t="shared" si="115"/>
        <v>3234</v>
      </c>
      <c r="H2170" s="20"/>
      <c r="I2170" s="20"/>
      <c r="J2170" s="20"/>
      <c r="K2170" s="20"/>
      <c r="L2170" s="20"/>
      <c r="M2170" s="20"/>
      <c r="N2170" s="20"/>
      <c r="O2170" s="20"/>
      <c r="P2170" s="49"/>
    </row>
    <row r="2171" spans="1:16">
      <c r="A2171" s="20">
        <v>25</v>
      </c>
      <c r="B2171" s="20"/>
      <c r="C2171" s="77" t="s">
        <v>2480</v>
      </c>
      <c r="D2171" s="130" t="s">
        <v>86</v>
      </c>
      <c r="E2171" s="20">
        <v>4</v>
      </c>
      <c r="F2171" s="78">
        <v>200</v>
      </c>
      <c r="G2171" s="31">
        <f t="shared" si="115"/>
        <v>800</v>
      </c>
      <c r="H2171" s="20"/>
      <c r="I2171" s="20"/>
      <c r="J2171" s="20"/>
      <c r="K2171" s="20"/>
      <c r="L2171" s="20"/>
      <c r="M2171" s="20"/>
      <c r="N2171" s="20"/>
      <c r="O2171" s="20"/>
      <c r="P2171" s="49"/>
    </row>
    <row r="2172" spans="1:16">
      <c r="A2172" s="20">
        <v>26</v>
      </c>
      <c r="B2172" s="20"/>
      <c r="C2172" s="77" t="s">
        <v>724</v>
      </c>
      <c r="D2172" s="130" t="s">
        <v>86</v>
      </c>
      <c r="E2172" s="20">
        <v>6</v>
      </c>
      <c r="F2172" s="78">
        <v>200</v>
      </c>
      <c r="G2172" s="31">
        <f t="shared" si="115"/>
        <v>1200</v>
      </c>
      <c r="H2172" s="20"/>
      <c r="I2172" s="20"/>
      <c r="J2172" s="20"/>
      <c r="K2172" s="20"/>
      <c r="L2172" s="20"/>
      <c r="M2172" s="20"/>
      <c r="N2172" s="20"/>
      <c r="O2172" s="20"/>
      <c r="P2172" s="49"/>
    </row>
    <row r="2173" spans="1:16">
      <c r="A2173" s="20">
        <v>27</v>
      </c>
      <c r="B2173" s="20"/>
      <c r="C2173" s="77" t="s">
        <v>2481</v>
      </c>
      <c r="D2173" s="20" t="s">
        <v>86</v>
      </c>
      <c r="E2173" s="20">
        <v>15</v>
      </c>
      <c r="F2173" s="79">
        <v>908</v>
      </c>
      <c r="G2173" s="31">
        <f t="shared" si="115"/>
        <v>13620</v>
      </c>
      <c r="H2173" s="20"/>
      <c r="I2173" s="20"/>
      <c r="J2173" s="20"/>
      <c r="K2173" s="20"/>
      <c r="L2173" s="20"/>
      <c r="M2173" s="20"/>
      <c r="N2173" s="20"/>
      <c r="O2173" s="20"/>
      <c r="P2173" s="49"/>
    </row>
    <row r="2174" spans="1:16" ht="25.5">
      <c r="A2174" s="20">
        <v>28</v>
      </c>
      <c r="B2174" s="20"/>
      <c r="C2174" s="77" t="s">
        <v>2482</v>
      </c>
      <c r="D2174" s="20" t="s">
        <v>86</v>
      </c>
      <c r="E2174" s="20">
        <v>20</v>
      </c>
      <c r="F2174" s="79">
        <v>3632</v>
      </c>
      <c r="G2174" s="31">
        <f t="shared" si="115"/>
        <v>72640</v>
      </c>
      <c r="H2174" s="20"/>
      <c r="I2174" s="20"/>
      <c r="J2174" s="20"/>
      <c r="K2174" s="20"/>
      <c r="L2174" s="20"/>
      <c r="M2174" s="20"/>
      <c r="N2174" s="20"/>
      <c r="O2174" s="20"/>
      <c r="P2174" s="49"/>
    </row>
    <row r="2175" spans="1:16">
      <c r="A2175" s="20">
        <v>29</v>
      </c>
      <c r="B2175" s="20"/>
      <c r="C2175" s="77" t="s">
        <v>2483</v>
      </c>
      <c r="D2175" s="20" t="s">
        <v>86</v>
      </c>
      <c r="E2175" s="20">
        <v>15</v>
      </c>
      <c r="F2175" s="79">
        <v>567.5</v>
      </c>
      <c r="G2175" s="31">
        <f t="shared" si="115"/>
        <v>8512.5</v>
      </c>
      <c r="H2175" s="20"/>
      <c r="I2175" s="20"/>
      <c r="J2175" s="20"/>
      <c r="K2175" s="20"/>
      <c r="L2175" s="20"/>
      <c r="M2175" s="20"/>
      <c r="N2175" s="20"/>
      <c r="O2175" s="20"/>
      <c r="P2175" s="49"/>
    </row>
    <row r="2176" spans="1:16" ht="38.25">
      <c r="A2176" s="20">
        <v>30</v>
      </c>
      <c r="B2176" s="20"/>
      <c r="C2176" s="77" t="s">
        <v>2484</v>
      </c>
      <c r="D2176" s="80" t="s">
        <v>86</v>
      </c>
      <c r="E2176" s="20">
        <v>10</v>
      </c>
      <c r="F2176" s="53">
        <f>1160+1160*0.135</f>
        <v>1316.6</v>
      </c>
      <c r="G2176" s="31">
        <f t="shared" si="115"/>
        <v>13166</v>
      </c>
      <c r="H2176" s="20"/>
      <c r="I2176" s="20"/>
      <c r="J2176" s="20"/>
      <c r="K2176" s="20"/>
      <c r="L2176" s="20"/>
      <c r="M2176" s="20"/>
      <c r="N2176" s="20"/>
      <c r="O2176" s="20"/>
      <c r="P2176" s="49"/>
    </row>
    <row r="2177" spans="1:16" ht="38.25">
      <c r="A2177" s="20">
        <v>31</v>
      </c>
      <c r="B2177" s="20"/>
      <c r="C2177" s="77" t="s">
        <v>2485</v>
      </c>
      <c r="D2177" s="80" t="s">
        <v>86</v>
      </c>
      <c r="E2177" s="20">
        <v>10</v>
      </c>
      <c r="F2177" s="53">
        <f>1600+1600*0.135</f>
        <v>1816</v>
      </c>
      <c r="G2177" s="31">
        <f t="shared" si="115"/>
        <v>18160</v>
      </c>
      <c r="H2177" s="20"/>
      <c r="I2177" s="20"/>
      <c r="J2177" s="20"/>
      <c r="K2177" s="20"/>
      <c r="L2177" s="20"/>
      <c r="M2177" s="20"/>
      <c r="N2177" s="20"/>
      <c r="O2177" s="20"/>
      <c r="P2177" s="49"/>
    </row>
    <row r="2178" spans="1:16" ht="25.5">
      <c r="A2178" s="20">
        <v>32</v>
      </c>
      <c r="B2178" s="20"/>
      <c r="C2178" s="77" t="s">
        <v>2486</v>
      </c>
      <c r="D2178" s="80" t="s">
        <v>86</v>
      </c>
      <c r="E2178" s="20">
        <v>3</v>
      </c>
      <c r="F2178" s="53">
        <f>1165+1165*0.135</f>
        <v>1322.2750000000001</v>
      </c>
      <c r="G2178" s="31">
        <f t="shared" si="115"/>
        <v>3966.8250000000003</v>
      </c>
      <c r="H2178" s="20"/>
      <c r="I2178" s="20"/>
      <c r="J2178" s="20"/>
      <c r="K2178" s="20"/>
      <c r="L2178" s="20"/>
      <c r="M2178" s="20"/>
      <c r="N2178" s="20"/>
      <c r="O2178" s="20"/>
      <c r="P2178" s="49"/>
    </row>
    <row r="2179" spans="1:16">
      <c r="A2179" s="20">
        <v>33</v>
      </c>
      <c r="B2179" s="20"/>
      <c r="C2179" s="21" t="s">
        <v>2487</v>
      </c>
      <c r="D2179" s="20" t="s">
        <v>86</v>
      </c>
      <c r="E2179" s="20">
        <v>11</v>
      </c>
      <c r="F2179" s="31">
        <v>1516.3</v>
      </c>
      <c r="G2179" s="31">
        <f t="shared" si="115"/>
        <v>16679.3</v>
      </c>
      <c r="H2179" s="20"/>
      <c r="I2179" s="20"/>
      <c r="J2179" s="20"/>
      <c r="K2179" s="20"/>
      <c r="L2179" s="20"/>
      <c r="M2179" s="20"/>
      <c r="N2179" s="20"/>
      <c r="O2179" s="20"/>
      <c r="P2179" s="49"/>
    </row>
    <row r="2180" spans="1:16" ht="38.25">
      <c r="A2180" s="20">
        <v>34</v>
      </c>
      <c r="B2180" s="20"/>
      <c r="C2180" s="77" t="s">
        <v>2488</v>
      </c>
      <c r="D2180" s="81" t="s">
        <v>86</v>
      </c>
      <c r="E2180" s="20">
        <v>2</v>
      </c>
      <c r="F2180" s="53">
        <v>2776.21</v>
      </c>
      <c r="G2180" s="31">
        <f t="shared" si="115"/>
        <v>5552.42</v>
      </c>
      <c r="H2180" s="20"/>
      <c r="I2180" s="20"/>
      <c r="J2180" s="20"/>
      <c r="K2180" s="20"/>
      <c r="L2180" s="20"/>
      <c r="M2180" s="20"/>
      <c r="N2180" s="20"/>
      <c r="O2180" s="20"/>
      <c r="P2180" s="49"/>
    </row>
    <row r="2181" spans="1:16">
      <c r="A2181" s="20">
        <v>35</v>
      </c>
      <c r="B2181" s="20"/>
      <c r="C2181" s="21" t="s">
        <v>2489</v>
      </c>
      <c r="D2181" s="20" t="s">
        <v>1704</v>
      </c>
      <c r="E2181" s="20">
        <v>2.73</v>
      </c>
      <c r="F2181" s="31">
        <v>62000</v>
      </c>
      <c r="G2181" s="31">
        <f t="shared" si="115"/>
        <v>169260</v>
      </c>
      <c r="H2181" s="20"/>
      <c r="I2181" s="20"/>
      <c r="J2181" s="20"/>
      <c r="K2181" s="20"/>
      <c r="L2181" s="20"/>
      <c r="M2181" s="20"/>
      <c r="N2181" s="20"/>
      <c r="O2181" s="20"/>
      <c r="P2181" s="49"/>
    </row>
    <row r="2182" spans="1:16">
      <c r="A2182" s="20">
        <v>36</v>
      </c>
      <c r="B2182" s="20"/>
      <c r="C2182" s="21" t="s">
        <v>211</v>
      </c>
      <c r="D2182" s="20" t="s">
        <v>1704</v>
      </c>
      <c r="E2182" s="20">
        <v>4.9000000000000004</v>
      </c>
      <c r="F2182" s="31">
        <v>225000</v>
      </c>
      <c r="G2182" s="31">
        <f t="shared" si="115"/>
        <v>1102500</v>
      </c>
      <c r="H2182" s="20"/>
      <c r="I2182" s="20"/>
      <c r="J2182" s="20"/>
      <c r="K2182" s="20"/>
      <c r="L2182" s="20"/>
      <c r="M2182" s="20"/>
      <c r="N2182" s="20"/>
      <c r="O2182" s="20"/>
      <c r="P2182" s="49"/>
    </row>
    <row r="2183" spans="1:16">
      <c r="A2183" s="20">
        <v>37</v>
      </c>
      <c r="B2183" s="20"/>
      <c r="C2183" s="77" t="s">
        <v>2490</v>
      </c>
      <c r="D2183" s="130" t="s">
        <v>86</v>
      </c>
      <c r="E2183" s="20">
        <v>7</v>
      </c>
      <c r="F2183" s="78">
        <v>842</v>
      </c>
      <c r="G2183" s="31">
        <f t="shared" si="115"/>
        <v>5894</v>
      </c>
      <c r="H2183" s="20"/>
      <c r="I2183" s="20"/>
      <c r="J2183" s="20"/>
      <c r="K2183" s="20"/>
      <c r="L2183" s="20"/>
      <c r="M2183" s="20"/>
      <c r="N2183" s="20"/>
      <c r="O2183" s="20"/>
      <c r="P2183" s="49"/>
    </row>
    <row r="2184" spans="1:16">
      <c r="A2184" s="20">
        <v>38</v>
      </c>
      <c r="B2184" s="20"/>
      <c r="C2184" s="21" t="s">
        <v>2491</v>
      </c>
      <c r="D2184" s="79" t="s">
        <v>86</v>
      </c>
      <c r="E2184" s="20">
        <v>143</v>
      </c>
      <c r="F2184" s="31">
        <v>967.6</v>
      </c>
      <c r="G2184" s="31">
        <f t="shared" si="115"/>
        <v>138366.80000000002</v>
      </c>
      <c r="H2184" s="20"/>
      <c r="I2184" s="20"/>
      <c r="J2184" s="20"/>
      <c r="K2184" s="20"/>
      <c r="L2184" s="20"/>
      <c r="M2184" s="20"/>
      <c r="N2184" s="20"/>
      <c r="O2184" s="20"/>
      <c r="P2184" s="49"/>
    </row>
    <row r="2185" spans="1:16" ht="25.5">
      <c r="A2185" s="20">
        <v>39</v>
      </c>
      <c r="B2185" s="20"/>
      <c r="C2185" s="21" t="s">
        <v>2492</v>
      </c>
      <c r="D2185" s="79" t="s">
        <v>86</v>
      </c>
      <c r="E2185" s="20">
        <v>3</v>
      </c>
      <c r="F2185" s="31">
        <v>3371</v>
      </c>
      <c r="G2185" s="31">
        <f t="shared" si="115"/>
        <v>10113</v>
      </c>
      <c r="H2185" s="20"/>
      <c r="I2185" s="20"/>
      <c r="J2185" s="20"/>
      <c r="K2185" s="20"/>
      <c r="L2185" s="20"/>
      <c r="M2185" s="20"/>
      <c r="N2185" s="20"/>
      <c r="O2185" s="20"/>
      <c r="P2185" s="49"/>
    </row>
    <row r="2186" spans="1:16">
      <c r="A2186" s="20">
        <v>40</v>
      </c>
      <c r="B2186" s="20"/>
      <c r="C2186" s="21" t="s">
        <v>2493</v>
      </c>
      <c r="D2186" s="79" t="s">
        <v>86</v>
      </c>
      <c r="E2186" s="20">
        <v>7</v>
      </c>
      <c r="F2186" s="31">
        <v>5058.13</v>
      </c>
      <c r="G2186" s="31">
        <f t="shared" si="115"/>
        <v>35406.910000000003</v>
      </c>
      <c r="H2186" s="20"/>
      <c r="I2186" s="20"/>
      <c r="J2186" s="20"/>
      <c r="K2186" s="20"/>
      <c r="L2186" s="20"/>
      <c r="M2186" s="20"/>
      <c r="N2186" s="20"/>
      <c r="O2186" s="20"/>
      <c r="P2186" s="49"/>
    </row>
    <row r="2187" spans="1:16">
      <c r="A2187" s="20">
        <v>41</v>
      </c>
      <c r="B2187" s="20"/>
      <c r="C2187" s="21" t="s">
        <v>2494</v>
      </c>
      <c r="D2187" s="79" t="s">
        <v>86</v>
      </c>
      <c r="E2187" s="20">
        <v>7</v>
      </c>
      <c r="F2187" s="31">
        <v>4760.59</v>
      </c>
      <c r="G2187" s="31">
        <f t="shared" si="115"/>
        <v>33324.130000000005</v>
      </c>
      <c r="H2187" s="20"/>
      <c r="I2187" s="20"/>
      <c r="J2187" s="20"/>
      <c r="K2187" s="20"/>
      <c r="L2187" s="20"/>
      <c r="M2187" s="20"/>
      <c r="N2187" s="20"/>
      <c r="O2187" s="20"/>
      <c r="P2187" s="49"/>
    </row>
    <row r="2188" spans="1:16">
      <c r="A2188" s="20">
        <v>42</v>
      </c>
      <c r="B2188" s="20"/>
      <c r="C2188" s="21" t="s">
        <v>2495</v>
      </c>
      <c r="D2188" s="79" t="s">
        <v>86</v>
      </c>
      <c r="E2188" s="20">
        <v>10</v>
      </c>
      <c r="F2188" s="31">
        <v>699.21</v>
      </c>
      <c r="G2188" s="31">
        <f t="shared" si="115"/>
        <v>6992.1</v>
      </c>
      <c r="H2188" s="20"/>
      <c r="I2188" s="20"/>
      <c r="J2188" s="20"/>
      <c r="K2188" s="20"/>
      <c r="L2188" s="20"/>
      <c r="M2188" s="20"/>
      <c r="N2188" s="20"/>
      <c r="O2188" s="20"/>
      <c r="P2188" s="49"/>
    </row>
    <row r="2189" spans="1:16">
      <c r="A2189" s="20">
        <v>43</v>
      </c>
      <c r="B2189" s="20"/>
      <c r="C2189" s="21" t="s">
        <v>2496</v>
      </c>
      <c r="D2189" s="79" t="s">
        <v>86</v>
      </c>
      <c r="E2189" s="20">
        <v>1</v>
      </c>
      <c r="F2189" s="31">
        <v>1041.3800000000001</v>
      </c>
      <c r="G2189" s="31">
        <f t="shared" si="115"/>
        <v>1041.3800000000001</v>
      </c>
      <c r="H2189" s="20"/>
      <c r="I2189" s="20"/>
      <c r="J2189" s="20"/>
      <c r="K2189" s="20"/>
      <c r="L2189" s="20"/>
      <c r="M2189" s="20"/>
      <c r="N2189" s="20"/>
      <c r="O2189" s="20"/>
      <c r="P2189" s="49"/>
    </row>
    <row r="2190" spans="1:16">
      <c r="A2190" s="20">
        <v>44</v>
      </c>
      <c r="B2190" s="20"/>
      <c r="C2190" s="77" t="s">
        <v>2497</v>
      </c>
      <c r="D2190" s="20" t="s">
        <v>86</v>
      </c>
      <c r="E2190" s="20">
        <v>3</v>
      </c>
      <c r="F2190" s="79">
        <v>8859.66</v>
      </c>
      <c r="G2190" s="31">
        <f t="shared" si="115"/>
        <v>26578.98</v>
      </c>
      <c r="H2190" s="20"/>
      <c r="I2190" s="20"/>
      <c r="J2190" s="20"/>
      <c r="K2190" s="20"/>
      <c r="L2190" s="20"/>
      <c r="M2190" s="20"/>
      <c r="N2190" s="20"/>
      <c r="O2190" s="20"/>
      <c r="P2190" s="49"/>
    </row>
    <row r="2191" spans="1:16">
      <c r="A2191" s="20">
        <v>45</v>
      </c>
      <c r="B2191" s="20"/>
      <c r="C2191" s="42" t="s">
        <v>2498</v>
      </c>
      <c r="D2191" s="20" t="s">
        <v>86</v>
      </c>
      <c r="E2191" s="20">
        <v>8</v>
      </c>
      <c r="F2191" s="31">
        <v>683</v>
      </c>
      <c r="G2191" s="31">
        <f t="shared" si="115"/>
        <v>5464</v>
      </c>
      <c r="H2191" s="20"/>
      <c r="I2191" s="20"/>
      <c r="J2191" s="20"/>
      <c r="K2191" s="20"/>
      <c r="L2191" s="20"/>
      <c r="M2191" s="20"/>
      <c r="N2191" s="20"/>
      <c r="O2191" s="20"/>
      <c r="P2191" s="49"/>
    </row>
    <row r="2192" spans="1:16">
      <c r="A2192" s="20">
        <v>46</v>
      </c>
      <c r="B2192" s="20"/>
      <c r="C2192" s="42" t="s">
        <v>2499</v>
      </c>
      <c r="D2192" s="20" t="s">
        <v>86</v>
      </c>
      <c r="E2192" s="20">
        <v>16</v>
      </c>
      <c r="F2192" s="31">
        <v>315</v>
      </c>
      <c r="G2192" s="31">
        <f t="shared" si="115"/>
        <v>5040</v>
      </c>
      <c r="H2192" s="20"/>
      <c r="I2192" s="20"/>
      <c r="J2192" s="20"/>
      <c r="K2192" s="20"/>
      <c r="L2192" s="20"/>
      <c r="M2192" s="20"/>
      <c r="N2192" s="20"/>
      <c r="O2192" s="20"/>
      <c r="P2192" s="49"/>
    </row>
    <row r="2193" spans="1:16">
      <c r="A2193" s="20">
        <v>47</v>
      </c>
      <c r="B2193" s="20"/>
      <c r="C2193" s="77" t="s">
        <v>2500</v>
      </c>
      <c r="D2193" s="130" t="s">
        <v>86</v>
      </c>
      <c r="E2193" s="20">
        <v>34</v>
      </c>
      <c r="F2193" s="78">
        <v>520</v>
      </c>
      <c r="G2193" s="31">
        <f t="shared" si="115"/>
        <v>17680</v>
      </c>
      <c r="H2193" s="20"/>
      <c r="I2193" s="20"/>
      <c r="J2193" s="20"/>
      <c r="K2193" s="20"/>
      <c r="L2193" s="20"/>
      <c r="M2193" s="20"/>
      <c r="N2193" s="20"/>
      <c r="O2193" s="20"/>
      <c r="P2193" s="49"/>
    </row>
    <row r="2194" spans="1:16">
      <c r="A2194" s="20">
        <v>48</v>
      </c>
      <c r="B2194" s="20"/>
      <c r="C2194" s="77" t="s">
        <v>2501</v>
      </c>
      <c r="D2194" s="80" t="s">
        <v>86</v>
      </c>
      <c r="E2194" s="20">
        <v>7</v>
      </c>
      <c r="F2194" s="53">
        <v>694.62</v>
      </c>
      <c r="G2194" s="31">
        <f t="shared" si="115"/>
        <v>4862.34</v>
      </c>
      <c r="H2194" s="20"/>
      <c r="I2194" s="20"/>
      <c r="J2194" s="20"/>
      <c r="K2194" s="20"/>
      <c r="L2194" s="20"/>
      <c r="M2194" s="20"/>
      <c r="N2194" s="20"/>
      <c r="O2194" s="20"/>
      <c r="P2194" s="49"/>
    </row>
    <row r="2195" spans="1:16" ht="25.5">
      <c r="A2195" s="20">
        <v>49</v>
      </c>
      <c r="B2195" s="20"/>
      <c r="C2195" s="77" t="s">
        <v>2502</v>
      </c>
      <c r="D2195" s="81" t="s">
        <v>86</v>
      </c>
      <c r="E2195" s="20">
        <v>3</v>
      </c>
      <c r="F2195" s="53">
        <v>16911.5</v>
      </c>
      <c r="G2195" s="31">
        <f t="shared" si="115"/>
        <v>50734.5</v>
      </c>
      <c r="H2195" s="20"/>
      <c r="I2195" s="20"/>
      <c r="J2195" s="20"/>
      <c r="K2195" s="20"/>
      <c r="L2195" s="20"/>
      <c r="M2195" s="20"/>
      <c r="N2195" s="20"/>
      <c r="O2195" s="20"/>
      <c r="P2195" s="49"/>
    </row>
    <row r="2196" spans="1:16" ht="38.25">
      <c r="A2196" s="20">
        <v>50</v>
      </c>
      <c r="B2196" s="20"/>
      <c r="C2196" s="77" t="s">
        <v>2503</v>
      </c>
      <c r="D2196" s="81" t="s">
        <v>86</v>
      </c>
      <c r="E2196" s="20">
        <v>3</v>
      </c>
      <c r="F2196" s="53">
        <v>15776.5</v>
      </c>
      <c r="G2196" s="31">
        <f t="shared" si="115"/>
        <v>47329.5</v>
      </c>
      <c r="H2196" s="20"/>
      <c r="I2196" s="20"/>
      <c r="J2196" s="20"/>
      <c r="K2196" s="20"/>
      <c r="L2196" s="20"/>
      <c r="M2196" s="20"/>
      <c r="N2196" s="20"/>
      <c r="O2196" s="20"/>
      <c r="P2196" s="49"/>
    </row>
    <row r="2197" spans="1:16" ht="25.5">
      <c r="A2197" s="20">
        <v>51</v>
      </c>
      <c r="B2197" s="20"/>
      <c r="C2197" s="77" t="s">
        <v>2504</v>
      </c>
      <c r="D2197" s="81" t="s">
        <v>86</v>
      </c>
      <c r="E2197" s="20">
        <v>2</v>
      </c>
      <c r="F2197" s="53">
        <v>3915.75</v>
      </c>
      <c r="G2197" s="31">
        <f t="shared" si="115"/>
        <v>7831.5</v>
      </c>
      <c r="H2197" s="20"/>
      <c r="I2197" s="20"/>
      <c r="J2197" s="20"/>
      <c r="K2197" s="20"/>
      <c r="L2197" s="20"/>
      <c r="M2197" s="20"/>
      <c r="N2197" s="20"/>
      <c r="O2197" s="20"/>
      <c r="P2197" s="49"/>
    </row>
    <row r="2198" spans="1:16" ht="25.5">
      <c r="A2198" s="20">
        <v>52</v>
      </c>
      <c r="B2198" s="20"/>
      <c r="C2198" s="77" t="s">
        <v>2505</v>
      </c>
      <c r="D2198" s="81" t="s">
        <v>86</v>
      </c>
      <c r="E2198" s="20">
        <v>2</v>
      </c>
      <c r="F2198" s="53">
        <v>3331.23</v>
      </c>
      <c r="G2198" s="31">
        <f t="shared" si="115"/>
        <v>6662.46</v>
      </c>
      <c r="H2198" s="20"/>
      <c r="I2198" s="20"/>
      <c r="J2198" s="20"/>
      <c r="K2198" s="20"/>
      <c r="L2198" s="20"/>
      <c r="M2198" s="20"/>
      <c r="N2198" s="20"/>
      <c r="O2198" s="20"/>
      <c r="P2198" s="49"/>
    </row>
    <row r="2199" spans="1:16" ht="25.5">
      <c r="A2199" s="20">
        <v>53</v>
      </c>
      <c r="B2199" s="20"/>
      <c r="C2199" s="77" t="s">
        <v>2506</v>
      </c>
      <c r="D2199" s="130" t="s">
        <v>86</v>
      </c>
      <c r="E2199" s="20">
        <v>20</v>
      </c>
      <c r="F2199" s="53">
        <v>587.64</v>
      </c>
      <c r="G2199" s="31">
        <f t="shared" si="115"/>
        <v>11752.8</v>
      </c>
      <c r="H2199" s="20"/>
      <c r="I2199" s="20"/>
      <c r="J2199" s="20"/>
      <c r="K2199" s="20"/>
      <c r="L2199" s="20"/>
      <c r="M2199" s="20"/>
      <c r="N2199" s="20"/>
      <c r="O2199" s="20"/>
      <c r="P2199" s="49"/>
    </row>
    <row r="2200" spans="1:16" ht="25.5">
      <c r="A2200" s="20">
        <v>54</v>
      </c>
      <c r="B2200" s="20"/>
      <c r="C2200" s="77" t="s">
        <v>2507</v>
      </c>
      <c r="D2200" s="130" t="s">
        <v>86</v>
      </c>
      <c r="E2200" s="20">
        <v>3</v>
      </c>
      <c r="F2200" s="53">
        <v>259600</v>
      </c>
      <c r="G2200" s="31">
        <f t="shared" si="115"/>
        <v>778800</v>
      </c>
      <c r="H2200" s="20"/>
      <c r="I2200" s="20"/>
      <c r="J2200" s="20"/>
      <c r="K2200" s="20"/>
      <c r="L2200" s="20"/>
      <c r="M2200" s="20"/>
      <c r="N2200" s="20"/>
      <c r="O2200" s="20"/>
      <c r="P2200" s="49"/>
    </row>
    <row r="2201" spans="1:16">
      <c r="A2201" s="20">
        <v>55</v>
      </c>
      <c r="B2201" s="20"/>
      <c r="C2201" s="77" t="s">
        <v>2508</v>
      </c>
      <c r="D2201" s="130" t="s">
        <v>815</v>
      </c>
      <c r="E2201" s="20">
        <v>375.44</v>
      </c>
      <c r="F2201" s="53">
        <v>78</v>
      </c>
      <c r="G2201" s="31">
        <f t="shared" si="115"/>
        <v>29284.32</v>
      </c>
      <c r="H2201" s="20"/>
      <c r="I2201" s="20"/>
      <c r="J2201" s="20"/>
      <c r="K2201" s="20"/>
      <c r="L2201" s="20"/>
      <c r="M2201" s="20"/>
      <c r="N2201" s="20"/>
      <c r="O2201" s="20"/>
      <c r="P2201" s="49"/>
    </row>
    <row r="2202" spans="1:16">
      <c r="A2202" s="20">
        <v>56</v>
      </c>
      <c r="B2202" s="20"/>
      <c r="C2202" s="77" t="s">
        <v>2509</v>
      </c>
      <c r="D2202" s="130" t="s">
        <v>86</v>
      </c>
      <c r="E2202" s="20">
        <v>1</v>
      </c>
      <c r="F2202" s="53">
        <v>46964</v>
      </c>
      <c r="G2202" s="31">
        <f t="shared" si="115"/>
        <v>46964</v>
      </c>
      <c r="H2202" s="20"/>
      <c r="I2202" s="20"/>
      <c r="J2202" s="20"/>
      <c r="K2202" s="20"/>
      <c r="L2202" s="20"/>
      <c r="M2202" s="20"/>
      <c r="N2202" s="20"/>
      <c r="O2202" s="20"/>
      <c r="P2202" s="49"/>
    </row>
    <row r="2203" spans="1:16">
      <c r="A2203" s="20">
        <v>57</v>
      </c>
      <c r="B2203" s="20"/>
      <c r="C2203" s="77" t="s">
        <v>2510</v>
      </c>
      <c r="D2203" s="130" t="s">
        <v>86</v>
      </c>
      <c r="E2203" s="20">
        <v>1</v>
      </c>
      <c r="F2203" s="53">
        <v>36887.5</v>
      </c>
      <c r="G2203" s="31">
        <f t="shared" si="115"/>
        <v>36887.5</v>
      </c>
      <c r="H2203" s="20"/>
      <c r="I2203" s="20"/>
      <c r="J2203" s="20"/>
      <c r="K2203" s="20"/>
      <c r="L2203" s="20"/>
      <c r="M2203" s="20"/>
      <c r="N2203" s="20"/>
      <c r="O2203" s="20"/>
      <c r="P2203" s="49"/>
    </row>
    <row r="2204" spans="1:16" ht="25.5">
      <c r="A2204" s="20">
        <v>58</v>
      </c>
      <c r="B2204" s="20"/>
      <c r="C2204" s="77" t="s">
        <v>2511</v>
      </c>
      <c r="D2204" s="130" t="s">
        <v>86</v>
      </c>
      <c r="E2204" s="20">
        <v>21</v>
      </c>
      <c r="F2204" s="53">
        <v>2450</v>
      </c>
      <c r="G2204" s="31">
        <f t="shared" si="115"/>
        <v>51450</v>
      </c>
      <c r="H2204" s="20"/>
      <c r="I2204" s="20"/>
      <c r="J2204" s="20"/>
      <c r="K2204" s="20"/>
      <c r="L2204" s="20"/>
      <c r="M2204" s="20"/>
      <c r="N2204" s="20"/>
      <c r="O2204" s="20"/>
      <c r="P2204" s="49"/>
    </row>
    <row r="2205" spans="1:16">
      <c r="A2205" s="20">
        <v>59</v>
      </c>
      <c r="B2205" s="20"/>
      <c r="C2205" s="77" t="s">
        <v>2512</v>
      </c>
      <c r="D2205" s="81" t="s">
        <v>86</v>
      </c>
      <c r="E2205" s="20">
        <v>10</v>
      </c>
      <c r="F2205" s="53">
        <v>907.8</v>
      </c>
      <c r="G2205" s="31">
        <f t="shared" si="115"/>
        <v>9078</v>
      </c>
      <c r="H2205" s="20"/>
      <c r="I2205" s="20"/>
      <c r="J2205" s="82"/>
      <c r="K2205" s="268"/>
      <c r="L2205" s="20"/>
      <c r="M2205" s="20"/>
      <c r="N2205" s="20"/>
      <c r="O2205" s="20"/>
      <c r="P2205" s="49"/>
    </row>
    <row r="2206" spans="1:16">
      <c r="A2206" s="20">
        <v>60</v>
      </c>
      <c r="B2206" s="20"/>
      <c r="C2206" s="77" t="s">
        <v>2513</v>
      </c>
      <c r="D2206" s="81" t="s">
        <v>86</v>
      </c>
      <c r="E2206" s="20">
        <v>10</v>
      </c>
      <c r="F2206" s="53">
        <v>703.8</v>
      </c>
      <c r="G2206" s="31">
        <f t="shared" si="115"/>
        <v>7038</v>
      </c>
      <c r="H2206" s="20"/>
      <c r="I2206" s="20"/>
      <c r="J2206" s="82"/>
      <c r="K2206" s="268"/>
      <c r="L2206" s="20"/>
      <c r="M2206" s="20"/>
      <c r="N2206" s="20"/>
      <c r="O2206" s="20"/>
      <c r="P2206" s="49"/>
    </row>
    <row r="2207" spans="1:16">
      <c r="A2207" s="20">
        <v>61</v>
      </c>
      <c r="B2207" s="20"/>
      <c r="C2207" s="77" t="s">
        <v>2514</v>
      </c>
      <c r="D2207" s="81" t="s">
        <v>86</v>
      </c>
      <c r="E2207" s="20">
        <v>7</v>
      </c>
      <c r="F2207" s="53">
        <v>673.2</v>
      </c>
      <c r="G2207" s="31">
        <f t="shared" si="115"/>
        <v>4712.4000000000005</v>
      </c>
      <c r="H2207" s="20"/>
      <c r="I2207" s="20"/>
      <c r="J2207" s="82"/>
      <c r="K2207" s="268"/>
      <c r="L2207" s="20"/>
      <c r="M2207" s="20"/>
      <c r="N2207" s="20"/>
      <c r="O2207" s="20"/>
      <c r="P2207" s="49"/>
    </row>
    <row r="2208" spans="1:16">
      <c r="A2208" s="20">
        <v>62</v>
      </c>
      <c r="B2208" s="20"/>
      <c r="C2208" s="77" t="s">
        <v>2515</v>
      </c>
      <c r="D2208" s="130" t="s">
        <v>86</v>
      </c>
      <c r="E2208" s="20">
        <v>22</v>
      </c>
      <c r="F2208" s="78">
        <v>57</v>
      </c>
      <c r="G2208" s="31">
        <f t="shared" si="115"/>
        <v>1254</v>
      </c>
      <c r="H2208" s="20"/>
      <c r="I2208" s="20"/>
      <c r="J2208" s="82"/>
      <c r="K2208" s="268"/>
      <c r="L2208" s="20"/>
      <c r="M2208" s="20"/>
      <c r="N2208" s="20"/>
      <c r="O2208" s="20"/>
      <c r="P2208" s="49"/>
    </row>
    <row r="2209" spans="1:16">
      <c r="A2209" s="20">
        <v>63</v>
      </c>
      <c r="B2209" s="20"/>
      <c r="C2209" s="77" t="s">
        <v>2516</v>
      </c>
      <c r="D2209" s="130" t="s">
        <v>86</v>
      </c>
      <c r="E2209" s="20">
        <v>36</v>
      </c>
      <c r="F2209" s="78">
        <v>57</v>
      </c>
      <c r="G2209" s="31">
        <f t="shared" si="115"/>
        <v>2052</v>
      </c>
      <c r="H2209" s="20"/>
      <c r="I2209" s="20"/>
      <c r="J2209" s="82"/>
      <c r="K2209" s="268"/>
      <c r="L2209" s="20"/>
      <c r="M2209" s="20"/>
      <c r="N2209" s="20"/>
      <c r="O2209" s="20"/>
      <c r="P2209" s="49"/>
    </row>
    <row r="2210" spans="1:16">
      <c r="A2210" s="20">
        <v>64</v>
      </c>
      <c r="B2210" s="20"/>
      <c r="C2210" s="77" t="s">
        <v>2517</v>
      </c>
      <c r="D2210" s="130" t="s">
        <v>86</v>
      </c>
      <c r="E2210" s="20">
        <v>17</v>
      </c>
      <c r="F2210" s="78">
        <v>57</v>
      </c>
      <c r="G2210" s="31">
        <f t="shared" si="115"/>
        <v>969</v>
      </c>
      <c r="H2210" s="20"/>
      <c r="I2210" s="20"/>
      <c r="J2210" s="82"/>
      <c r="K2210" s="268"/>
      <c r="L2210" s="20"/>
      <c r="M2210" s="20"/>
      <c r="N2210" s="20"/>
      <c r="O2210" s="20"/>
      <c r="P2210" s="49"/>
    </row>
    <row r="2211" spans="1:16" ht="38.25">
      <c r="A2211" s="20">
        <v>65</v>
      </c>
      <c r="B2211" s="20"/>
      <c r="C2211" s="77" t="s">
        <v>2518</v>
      </c>
      <c r="D2211" s="130" t="s">
        <v>86</v>
      </c>
      <c r="E2211" s="20">
        <v>2</v>
      </c>
      <c r="F2211" s="53">
        <v>7000</v>
      </c>
      <c r="G2211" s="31">
        <f t="shared" si="115"/>
        <v>14000</v>
      </c>
      <c r="H2211" s="82"/>
      <c r="I2211" s="20"/>
      <c r="J2211" s="20"/>
      <c r="K2211" s="20"/>
      <c r="L2211" s="20"/>
      <c r="M2211" s="20"/>
      <c r="N2211" s="82"/>
      <c r="O2211" s="20"/>
      <c r="P2211" s="49"/>
    </row>
    <row r="2212" spans="1:16" ht="38.25">
      <c r="A2212" s="20">
        <v>66</v>
      </c>
      <c r="B2212" s="20"/>
      <c r="C2212" s="77" t="s">
        <v>2519</v>
      </c>
      <c r="D2212" s="130" t="s">
        <v>86</v>
      </c>
      <c r="E2212" s="20">
        <v>1</v>
      </c>
      <c r="F2212" s="53">
        <v>7500</v>
      </c>
      <c r="G2212" s="31">
        <f t="shared" ref="G2212:G2228" si="117">E2212*F2212</f>
        <v>7500</v>
      </c>
      <c r="H2212" s="82"/>
      <c r="I2212" s="20"/>
      <c r="J2212" s="20"/>
      <c r="K2212" s="20"/>
      <c r="L2212" s="20"/>
      <c r="M2212" s="20"/>
      <c r="N2212" s="82"/>
      <c r="O2212" s="20"/>
      <c r="P2212" s="49"/>
    </row>
    <row r="2213" spans="1:16" ht="38.25">
      <c r="A2213" s="20">
        <v>67</v>
      </c>
      <c r="B2213" s="20"/>
      <c r="C2213" s="77" t="s">
        <v>2520</v>
      </c>
      <c r="D2213" s="130" t="s">
        <v>86</v>
      </c>
      <c r="E2213" s="20">
        <v>5</v>
      </c>
      <c r="F2213" s="53">
        <v>3800</v>
      </c>
      <c r="G2213" s="31">
        <f t="shared" si="117"/>
        <v>19000</v>
      </c>
      <c r="H2213" s="82"/>
      <c r="I2213" s="20"/>
      <c r="J2213" s="20"/>
      <c r="K2213" s="20"/>
      <c r="L2213" s="20"/>
      <c r="M2213" s="20"/>
      <c r="N2213" s="82"/>
      <c r="O2213" s="20"/>
      <c r="P2213" s="49"/>
    </row>
    <row r="2214" spans="1:16">
      <c r="A2214" s="20">
        <v>68</v>
      </c>
      <c r="B2214" s="20"/>
      <c r="C2214" s="77" t="s">
        <v>2521</v>
      </c>
      <c r="D2214" s="130" t="s">
        <v>86</v>
      </c>
      <c r="E2214" s="20">
        <v>2</v>
      </c>
      <c r="F2214" s="53">
        <v>7945</v>
      </c>
      <c r="G2214" s="31">
        <f t="shared" si="117"/>
        <v>15890</v>
      </c>
      <c r="H2214" s="82"/>
      <c r="I2214" s="20"/>
      <c r="J2214" s="20"/>
      <c r="K2214" s="20"/>
      <c r="L2214" s="20"/>
      <c r="M2214" s="20"/>
      <c r="N2214" s="82"/>
      <c r="O2214" s="20"/>
      <c r="P2214" s="49"/>
    </row>
    <row r="2215" spans="1:16">
      <c r="A2215" s="20">
        <v>69</v>
      </c>
      <c r="B2215" s="20"/>
      <c r="C2215" s="21" t="s">
        <v>2522</v>
      </c>
      <c r="D2215" s="130" t="s">
        <v>86</v>
      </c>
      <c r="E2215" s="20">
        <v>1</v>
      </c>
      <c r="F2215" s="53">
        <v>58292</v>
      </c>
      <c r="G2215" s="31">
        <f t="shared" si="117"/>
        <v>58292</v>
      </c>
      <c r="H2215" s="82"/>
      <c r="I2215" s="20"/>
      <c r="J2215" s="20"/>
      <c r="K2215" s="20"/>
      <c r="L2215" s="20"/>
      <c r="M2215" s="20"/>
      <c r="N2215" s="82"/>
      <c r="O2215" s="20"/>
      <c r="P2215" s="49"/>
    </row>
    <row r="2216" spans="1:16">
      <c r="A2216" s="20">
        <v>70</v>
      </c>
      <c r="B2216" s="20"/>
      <c r="C2216" s="21" t="s">
        <v>2523</v>
      </c>
      <c r="D2216" s="130" t="s">
        <v>1704</v>
      </c>
      <c r="E2216" s="20">
        <v>0.19</v>
      </c>
      <c r="F2216" s="53">
        <v>266090</v>
      </c>
      <c r="G2216" s="31">
        <f t="shared" si="117"/>
        <v>50557.1</v>
      </c>
      <c r="H2216" s="82"/>
      <c r="I2216" s="20"/>
      <c r="J2216" s="20"/>
      <c r="K2216" s="20"/>
      <c r="L2216" s="20"/>
      <c r="M2216" s="20"/>
      <c r="N2216" s="82"/>
      <c r="O2216" s="20"/>
      <c r="P2216" s="49"/>
    </row>
    <row r="2217" spans="1:16">
      <c r="A2217" s="20">
        <v>71</v>
      </c>
      <c r="B2217" s="20"/>
      <c r="C2217" s="21" t="s">
        <v>2524</v>
      </c>
      <c r="D2217" s="130" t="s">
        <v>86</v>
      </c>
      <c r="E2217" s="20">
        <v>74</v>
      </c>
      <c r="F2217" s="53">
        <v>500</v>
      </c>
      <c r="G2217" s="31">
        <f t="shared" si="117"/>
        <v>37000</v>
      </c>
      <c r="H2217" s="82"/>
      <c r="I2217" s="20"/>
      <c r="J2217" s="20"/>
      <c r="K2217" s="20"/>
      <c r="L2217" s="20"/>
      <c r="M2217" s="20"/>
      <c r="N2217" s="82"/>
      <c r="O2217" s="20"/>
      <c r="P2217" s="49"/>
    </row>
    <row r="2218" spans="1:16">
      <c r="A2218" s="20">
        <v>72</v>
      </c>
      <c r="B2218" s="20"/>
      <c r="C2218" s="21" t="s">
        <v>2525</v>
      </c>
      <c r="D2218" s="79" t="s">
        <v>86</v>
      </c>
      <c r="E2218" s="20"/>
      <c r="F2218" s="31">
        <v>900117.4</v>
      </c>
      <c r="G2218" s="31"/>
      <c r="H2218" s="82"/>
      <c r="I2218" s="20"/>
      <c r="J2218" s="20">
        <v>1</v>
      </c>
      <c r="K2218" s="31">
        <f>J2218*F2218</f>
        <v>900117.4</v>
      </c>
      <c r="L2218" s="20"/>
      <c r="M2218" s="20"/>
      <c r="N2218" s="82"/>
      <c r="O2218" s="20"/>
      <c r="P2218" s="49"/>
    </row>
    <row r="2219" spans="1:16">
      <c r="A2219" s="20">
        <v>73</v>
      </c>
      <c r="B2219" s="20"/>
      <c r="C2219" s="21" t="s">
        <v>2526</v>
      </c>
      <c r="D2219" s="79" t="s">
        <v>86</v>
      </c>
      <c r="E2219" s="20"/>
      <c r="F2219" s="31">
        <v>358442.95</v>
      </c>
      <c r="G2219" s="31"/>
      <c r="H2219" s="82"/>
      <c r="I2219" s="20"/>
      <c r="J2219" s="20">
        <v>1</v>
      </c>
      <c r="K2219" s="31">
        <f t="shared" ref="K2219:K2220" si="118">J2219*F2219</f>
        <v>358442.95</v>
      </c>
      <c r="L2219" s="20"/>
      <c r="M2219" s="20"/>
      <c r="N2219" s="82"/>
      <c r="O2219" s="20"/>
      <c r="P2219" s="49"/>
    </row>
    <row r="2220" spans="1:16">
      <c r="A2220" s="20">
        <v>74</v>
      </c>
      <c r="B2220" s="20"/>
      <c r="C2220" s="21" t="s">
        <v>1967</v>
      </c>
      <c r="D2220" s="79" t="s">
        <v>1704</v>
      </c>
      <c r="E2220" s="20"/>
      <c r="F2220" s="31">
        <v>148680</v>
      </c>
      <c r="G2220" s="31"/>
      <c r="H2220" s="82"/>
      <c r="I2220" s="20"/>
      <c r="J2220" s="20">
        <v>0.5</v>
      </c>
      <c r="K2220" s="31">
        <f t="shared" si="118"/>
        <v>74340</v>
      </c>
      <c r="L2220" s="20"/>
      <c r="M2220" s="20"/>
      <c r="N2220" s="82"/>
      <c r="O2220" s="20"/>
      <c r="P2220" s="49"/>
    </row>
    <row r="2221" spans="1:16">
      <c r="A2221" s="20">
        <v>75</v>
      </c>
      <c r="B2221" s="20"/>
      <c r="C2221" s="21" t="s">
        <v>2527</v>
      </c>
      <c r="D2221" s="79" t="s">
        <v>86</v>
      </c>
      <c r="E2221" s="20">
        <v>2</v>
      </c>
      <c r="F2221" s="31">
        <v>100</v>
      </c>
      <c r="G2221" s="31">
        <f t="shared" si="117"/>
        <v>200</v>
      </c>
      <c r="H2221" s="82"/>
      <c r="I2221" s="20"/>
      <c r="J2221" s="20"/>
      <c r="K2221" s="31"/>
      <c r="L2221" s="20"/>
      <c r="M2221" s="20"/>
      <c r="N2221" s="82"/>
      <c r="O2221" s="20"/>
      <c r="P2221" s="49"/>
    </row>
    <row r="2222" spans="1:16">
      <c r="A2222" s="20">
        <v>76</v>
      </c>
      <c r="B2222" s="20"/>
      <c r="C2222" s="21" t="s">
        <v>2528</v>
      </c>
      <c r="D2222" s="79" t="s">
        <v>86</v>
      </c>
      <c r="E2222" s="20">
        <v>1</v>
      </c>
      <c r="F2222" s="31">
        <v>211662.5</v>
      </c>
      <c r="G2222" s="31">
        <f t="shared" si="117"/>
        <v>211662.5</v>
      </c>
      <c r="H2222" s="83"/>
      <c r="I2222" s="56"/>
      <c r="J2222" s="56"/>
      <c r="K2222" s="57"/>
      <c r="L2222" s="56"/>
      <c r="M2222" s="56"/>
      <c r="N2222" s="83"/>
      <c r="O2222" s="56"/>
      <c r="P2222" s="49"/>
    </row>
    <row r="2223" spans="1:16">
      <c r="A2223" s="20">
        <v>77</v>
      </c>
      <c r="B2223" s="20"/>
      <c r="C2223" s="21" t="s">
        <v>2529</v>
      </c>
      <c r="D2223" s="79" t="s">
        <v>74</v>
      </c>
      <c r="E2223" s="20">
        <v>0.11</v>
      </c>
      <c r="F2223" s="31">
        <v>114902.5</v>
      </c>
      <c r="G2223" s="31">
        <f t="shared" si="117"/>
        <v>12639.275</v>
      </c>
      <c r="H2223" s="83"/>
      <c r="I2223" s="56"/>
      <c r="J2223" s="56"/>
      <c r="K2223" s="57"/>
      <c r="L2223" s="56"/>
      <c r="M2223" s="56"/>
      <c r="N2223" s="83"/>
      <c r="O2223" s="56"/>
      <c r="P2223" s="49"/>
    </row>
    <row r="2224" spans="1:16">
      <c r="A2224" s="20">
        <v>78</v>
      </c>
      <c r="B2224" s="20"/>
      <c r="C2224" s="21" t="s">
        <v>2530</v>
      </c>
      <c r="D2224" s="130" t="s">
        <v>86</v>
      </c>
      <c r="E2224" s="20">
        <v>8</v>
      </c>
      <c r="F2224" s="53">
        <v>1000</v>
      </c>
      <c r="G2224" s="31">
        <f t="shared" si="117"/>
        <v>8000</v>
      </c>
      <c r="H2224" s="82"/>
      <c r="I2224" s="20"/>
      <c r="J2224" s="20"/>
      <c r="K2224" s="20"/>
      <c r="L2224" s="20"/>
      <c r="M2224" s="20"/>
      <c r="N2224" s="82"/>
      <c r="O2224" s="20"/>
      <c r="P2224" s="49"/>
    </row>
    <row r="2225" spans="1:16">
      <c r="A2225" s="20">
        <v>79</v>
      </c>
      <c r="B2225" s="20"/>
      <c r="C2225" s="21" t="s">
        <v>2531</v>
      </c>
      <c r="D2225" s="130" t="s">
        <v>28</v>
      </c>
      <c r="E2225" s="20">
        <v>550</v>
      </c>
      <c r="F2225" s="53">
        <v>20</v>
      </c>
      <c r="G2225" s="31">
        <f t="shared" si="117"/>
        <v>11000</v>
      </c>
      <c r="H2225" s="82"/>
      <c r="I2225" s="20"/>
      <c r="J2225" s="20"/>
      <c r="K2225" s="20"/>
      <c r="L2225" s="20"/>
      <c r="M2225" s="20"/>
      <c r="N2225" s="82"/>
      <c r="O2225" s="20"/>
      <c r="P2225" s="49"/>
    </row>
    <row r="2226" spans="1:16" ht="25.5">
      <c r="A2226" s="20">
        <v>80</v>
      </c>
      <c r="B2226" s="20"/>
      <c r="C2226" s="77" t="s">
        <v>2532</v>
      </c>
      <c r="D2226" s="20" t="s">
        <v>86</v>
      </c>
      <c r="E2226" s="20">
        <v>1</v>
      </c>
      <c r="F2226" s="53">
        <v>21565</v>
      </c>
      <c r="G2226" s="31">
        <f t="shared" si="117"/>
        <v>21565</v>
      </c>
      <c r="H2226" s="82"/>
      <c r="I2226" s="20"/>
      <c r="J2226" s="20"/>
      <c r="K2226" s="20"/>
      <c r="L2226" s="20"/>
      <c r="M2226" s="20"/>
      <c r="N2226" s="82"/>
      <c r="O2226" s="20"/>
      <c r="P2226" s="49"/>
    </row>
    <row r="2227" spans="1:16">
      <c r="A2227" s="20">
        <v>81</v>
      </c>
      <c r="B2227" s="20"/>
      <c r="C2227" s="77" t="s">
        <v>2533</v>
      </c>
      <c r="D2227" s="130" t="s">
        <v>86</v>
      </c>
      <c r="E2227" s="20">
        <v>55</v>
      </c>
      <c r="F2227" s="53">
        <v>16.68</v>
      </c>
      <c r="G2227" s="31">
        <f t="shared" si="117"/>
        <v>917.4</v>
      </c>
      <c r="H2227" s="82"/>
      <c r="I2227" s="20"/>
      <c r="J2227" s="20"/>
      <c r="K2227" s="20"/>
      <c r="L2227" s="20"/>
      <c r="M2227" s="20"/>
      <c r="N2227" s="82"/>
      <c r="O2227" s="20"/>
      <c r="P2227" s="49"/>
    </row>
    <row r="2228" spans="1:16">
      <c r="A2228" s="20">
        <v>82</v>
      </c>
      <c r="B2228" s="56"/>
      <c r="C2228" s="21" t="s">
        <v>1977</v>
      </c>
      <c r="D2228" s="130" t="s">
        <v>28</v>
      </c>
      <c r="E2228" s="20">
        <v>11</v>
      </c>
      <c r="F2228" s="53">
        <v>3311.86</v>
      </c>
      <c r="G2228" s="57">
        <f t="shared" si="117"/>
        <v>36430.46</v>
      </c>
      <c r="H2228" s="83"/>
      <c r="I2228" s="56"/>
      <c r="J2228" s="56"/>
      <c r="K2228" s="56"/>
      <c r="L2228" s="56"/>
      <c r="M2228" s="56"/>
      <c r="N2228" s="83"/>
      <c r="O2228" s="56"/>
      <c r="P2228" s="49"/>
    </row>
    <row r="2229" spans="1:16">
      <c r="A2229" s="20">
        <v>83</v>
      </c>
      <c r="B2229" s="56"/>
      <c r="C2229" s="21" t="s">
        <v>2534</v>
      </c>
      <c r="D2229" s="130" t="s">
        <v>86</v>
      </c>
      <c r="E2229" s="20">
        <v>4</v>
      </c>
      <c r="F2229" s="53">
        <v>4141.8</v>
      </c>
      <c r="G2229" s="31">
        <f>E2229*F2229</f>
        <v>16567.2</v>
      </c>
      <c r="H2229" s="83"/>
      <c r="I2229" s="56"/>
      <c r="J2229" s="56"/>
      <c r="K2229" s="56"/>
      <c r="L2229" s="56"/>
      <c r="M2229" s="56"/>
      <c r="N2229" s="83"/>
      <c r="O2229" s="56"/>
      <c r="P2229" s="49"/>
    </row>
    <row r="2230" spans="1:16">
      <c r="A2230" s="20">
        <v>84</v>
      </c>
      <c r="B2230" s="56"/>
      <c r="C2230" s="21" t="s">
        <v>2535</v>
      </c>
      <c r="D2230" s="130" t="s">
        <v>86</v>
      </c>
      <c r="E2230" s="20">
        <v>1</v>
      </c>
      <c r="F2230" s="53">
        <f>4020*1.18</f>
        <v>4743.5999999999995</v>
      </c>
      <c r="G2230" s="31">
        <f t="shared" ref="G2230:G2234" si="119">E2230*F2230</f>
        <v>4743.5999999999995</v>
      </c>
      <c r="H2230" s="83"/>
      <c r="I2230" s="56"/>
      <c r="J2230" s="56"/>
      <c r="K2230" s="56"/>
      <c r="L2230" s="56"/>
      <c r="M2230" s="56"/>
      <c r="N2230" s="83"/>
      <c r="O2230" s="56"/>
      <c r="P2230" s="49"/>
    </row>
    <row r="2231" spans="1:16">
      <c r="A2231" s="20">
        <v>85</v>
      </c>
      <c r="B2231" s="56"/>
      <c r="C2231" s="21" t="s">
        <v>2536</v>
      </c>
      <c r="D2231" s="130" t="s">
        <v>86</v>
      </c>
      <c r="E2231" s="20">
        <v>7</v>
      </c>
      <c r="F2231" s="53">
        <f>1465*1.18</f>
        <v>1728.6999999999998</v>
      </c>
      <c r="G2231" s="31">
        <f t="shared" si="119"/>
        <v>12100.899999999998</v>
      </c>
      <c r="H2231" s="83"/>
      <c r="I2231" s="56"/>
      <c r="J2231" s="56"/>
      <c r="K2231" s="56"/>
      <c r="L2231" s="56"/>
      <c r="M2231" s="56"/>
      <c r="N2231" s="83"/>
      <c r="O2231" s="56"/>
      <c r="P2231" s="49"/>
    </row>
    <row r="2232" spans="1:16">
      <c r="A2232" s="20">
        <v>86</v>
      </c>
      <c r="B2232" s="56"/>
      <c r="C2232" s="21" t="s">
        <v>2537</v>
      </c>
      <c r="D2232" s="130" t="s">
        <v>86</v>
      </c>
      <c r="E2232" s="20">
        <v>8</v>
      </c>
      <c r="F2232" s="53">
        <v>1728.7</v>
      </c>
      <c r="G2232" s="31">
        <f t="shared" si="119"/>
        <v>13829.6</v>
      </c>
      <c r="H2232" s="83"/>
      <c r="I2232" s="56"/>
      <c r="J2232" s="56"/>
      <c r="K2232" s="56"/>
      <c r="L2232" s="56"/>
      <c r="M2232" s="56"/>
      <c r="N2232" s="83"/>
      <c r="O2232" s="56"/>
      <c r="P2232" s="49"/>
    </row>
    <row r="2233" spans="1:16">
      <c r="A2233" s="20">
        <v>87</v>
      </c>
      <c r="B2233" s="56"/>
      <c r="C2233" s="21" t="s">
        <v>2538</v>
      </c>
      <c r="D2233" s="130" t="s">
        <v>86</v>
      </c>
      <c r="E2233" s="20">
        <v>10</v>
      </c>
      <c r="F2233" s="53">
        <f>1415*1.18</f>
        <v>1669.6999999999998</v>
      </c>
      <c r="G2233" s="31">
        <f t="shared" si="119"/>
        <v>16697</v>
      </c>
      <c r="H2233" s="83"/>
      <c r="I2233" s="56"/>
      <c r="J2233" s="56"/>
      <c r="K2233" s="56"/>
      <c r="L2233" s="56"/>
      <c r="M2233" s="56"/>
      <c r="N2233" s="83"/>
      <c r="O2233" s="56"/>
      <c r="P2233" s="49"/>
    </row>
    <row r="2234" spans="1:16">
      <c r="A2234" s="20">
        <v>88</v>
      </c>
      <c r="B2234" s="56"/>
      <c r="C2234" s="21" t="s">
        <v>2539</v>
      </c>
      <c r="D2234" s="130" t="s">
        <v>86</v>
      </c>
      <c r="E2234" s="20">
        <v>5</v>
      </c>
      <c r="F2234" s="53">
        <f>2320*1.18</f>
        <v>2737.6</v>
      </c>
      <c r="G2234" s="31">
        <f t="shared" si="119"/>
        <v>13688</v>
      </c>
      <c r="H2234" s="83"/>
      <c r="I2234" s="56"/>
      <c r="J2234" s="56"/>
      <c r="K2234" s="56"/>
      <c r="L2234" s="56"/>
      <c r="M2234" s="56"/>
      <c r="N2234" s="83"/>
      <c r="O2234" s="56"/>
      <c r="P2234" s="49"/>
    </row>
    <row r="2235" spans="1:16">
      <c r="A2235" s="20">
        <v>89</v>
      </c>
      <c r="B2235" s="56"/>
      <c r="C2235" s="21" t="s">
        <v>2540</v>
      </c>
      <c r="D2235" s="130" t="s">
        <v>86</v>
      </c>
      <c r="E2235" s="20">
        <v>1</v>
      </c>
      <c r="F2235" s="53">
        <v>4071</v>
      </c>
      <c r="G2235" s="269">
        <f>E2235*F2235</f>
        <v>4071</v>
      </c>
      <c r="H2235" s="83"/>
      <c r="I2235" s="56"/>
      <c r="J2235" s="56"/>
      <c r="K2235" s="56"/>
      <c r="L2235" s="56"/>
      <c r="M2235" s="56"/>
      <c r="N2235" s="83"/>
      <c r="O2235" s="56"/>
      <c r="P2235" s="49"/>
    </row>
    <row r="2236" spans="1:16">
      <c r="A2236" s="20">
        <v>90</v>
      </c>
      <c r="B2236" s="56"/>
      <c r="C2236" s="21" t="s">
        <v>2541</v>
      </c>
      <c r="D2236" s="130" t="s">
        <v>86</v>
      </c>
      <c r="E2236" s="20">
        <v>8</v>
      </c>
      <c r="F2236" s="53">
        <v>105680.8</v>
      </c>
      <c r="G2236" s="57">
        <f>E2236*F2236</f>
        <v>845446.4</v>
      </c>
      <c r="H2236" s="83"/>
      <c r="I2236" s="56"/>
      <c r="J2236" s="56"/>
      <c r="K2236" s="56"/>
      <c r="L2236" s="56"/>
      <c r="M2236" s="56"/>
      <c r="N2236" s="83"/>
      <c r="O2236" s="56"/>
      <c r="P2236" s="49"/>
    </row>
    <row r="2237" spans="1:16">
      <c r="A2237" s="56">
        <v>91</v>
      </c>
      <c r="B2237" s="56"/>
      <c r="C2237" s="21" t="s">
        <v>910</v>
      </c>
      <c r="D2237" s="130" t="s">
        <v>78</v>
      </c>
      <c r="E2237" s="20">
        <v>115</v>
      </c>
      <c r="F2237" s="53">
        <v>120</v>
      </c>
      <c r="G2237" s="31">
        <f>E2237*F2237</f>
        <v>13800</v>
      </c>
      <c r="H2237" s="83"/>
      <c r="I2237" s="56"/>
      <c r="J2237" s="56"/>
      <c r="K2237" s="56"/>
      <c r="L2237" s="56"/>
      <c r="M2237" s="56"/>
      <c r="N2237" s="83"/>
      <c r="O2237" s="56"/>
      <c r="P2237" s="49"/>
    </row>
    <row r="2238" spans="1:16">
      <c r="A2238" s="56"/>
      <c r="B2238" s="56"/>
      <c r="C2238" s="84" t="s">
        <v>2542</v>
      </c>
      <c r="D2238" s="85"/>
      <c r="E2238" s="86"/>
      <c r="F2238" s="87"/>
      <c r="G2238" s="57"/>
      <c r="H2238" s="83"/>
      <c r="I2238" s="56"/>
      <c r="J2238" s="56"/>
      <c r="K2238" s="56"/>
      <c r="L2238" s="56"/>
      <c r="M2238" s="56"/>
      <c r="N2238" s="83"/>
      <c r="O2238" s="56"/>
      <c r="P2238" s="49"/>
    </row>
    <row r="2239" spans="1:16">
      <c r="A2239" s="20">
        <v>1</v>
      </c>
      <c r="B2239" s="20"/>
      <c r="C2239" s="21" t="s">
        <v>2543</v>
      </c>
      <c r="D2239" s="130" t="s">
        <v>28</v>
      </c>
      <c r="E2239" s="20"/>
      <c r="F2239" s="53">
        <v>60</v>
      </c>
      <c r="G2239" s="31"/>
      <c r="H2239" s="82"/>
      <c r="I2239" s="20"/>
      <c r="J2239" s="20"/>
      <c r="K2239" s="20"/>
      <c r="L2239" s="20"/>
      <c r="M2239" s="20"/>
      <c r="N2239" s="82">
        <v>30.3</v>
      </c>
      <c r="O2239" s="20">
        <f t="shared" ref="O2239:O2258" si="120">N2239*F2239</f>
        <v>1818</v>
      </c>
      <c r="P2239" s="49"/>
    </row>
    <row r="2240" spans="1:16">
      <c r="A2240" s="20">
        <v>2</v>
      </c>
      <c r="B2240" s="20"/>
      <c r="C2240" s="21" t="s">
        <v>2544</v>
      </c>
      <c r="D2240" s="130" t="s">
        <v>86</v>
      </c>
      <c r="E2240" s="20"/>
      <c r="F2240" s="53">
        <v>100</v>
      </c>
      <c r="G2240" s="31"/>
      <c r="H2240" s="82"/>
      <c r="I2240" s="20"/>
      <c r="J2240" s="20"/>
      <c r="K2240" s="20"/>
      <c r="L2240" s="20"/>
      <c r="M2240" s="20"/>
      <c r="N2240" s="82">
        <v>4</v>
      </c>
      <c r="O2240" s="20">
        <f t="shared" si="120"/>
        <v>400</v>
      </c>
      <c r="P2240" s="49"/>
    </row>
    <row r="2241" spans="1:16">
      <c r="A2241" s="20">
        <v>3</v>
      </c>
      <c r="B2241" s="20"/>
      <c r="C2241" s="21" t="s">
        <v>2545</v>
      </c>
      <c r="D2241" s="130" t="s">
        <v>247</v>
      </c>
      <c r="E2241" s="20"/>
      <c r="F2241" s="53">
        <v>15</v>
      </c>
      <c r="G2241" s="31"/>
      <c r="H2241" s="82"/>
      <c r="I2241" s="20"/>
      <c r="J2241" s="20"/>
      <c r="K2241" s="20"/>
      <c r="L2241" s="20"/>
      <c r="M2241" s="20"/>
      <c r="N2241" s="82">
        <v>9</v>
      </c>
      <c r="O2241" s="20">
        <f t="shared" si="120"/>
        <v>135</v>
      </c>
      <c r="P2241" s="49"/>
    </row>
    <row r="2242" spans="1:16">
      <c r="A2242" s="20">
        <v>4</v>
      </c>
      <c r="B2242" s="20"/>
      <c r="C2242" s="21" t="s">
        <v>2546</v>
      </c>
      <c r="D2242" s="130" t="s">
        <v>28</v>
      </c>
      <c r="E2242" s="20"/>
      <c r="F2242" s="53">
        <v>25</v>
      </c>
      <c r="G2242" s="31"/>
      <c r="H2242" s="82"/>
      <c r="I2242" s="20"/>
      <c r="J2242" s="20"/>
      <c r="K2242" s="20"/>
      <c r="L2242" s="20"/>
      <c r="M2242" s="20"/>
      <c r="N2242" s="82">
        <v>402</v>
      </c>
      <c r="O2242" s="20">
        <f t="shared" si="120"/>
        <v>10050</v>
      </c>
      <c r="P2242" s="49"/>
    </row>
    <row r="2243" spans="1:16">
      <c r="A2243" s="20">
        <v>5</v>
      </c>
      <c r="B2243" s="20"/>
      <c r="C2243" s="88" t="s">
        <v>2547</v>
      </c>
      <c r="D2243" s="20" t="s">
        <v>247</v>
      </c>
      <c r="E2243" s="20"/>
      <c r="F2243" s="31">
        <v>70</v>
      </c>
      <c r="G2243" s="31"/>
      <c r="H2243" s="82"/>
      <c r="I2243" s="20"/>
      <c r="J2243" s="20"/>
      <c r="K2243" s="20"/>
      <c r="L2243" s="20"/>
      <c r="M2243" s="20"/>
      <c r="N2243" s="82">
        <v>12</v>
      </c>
      <c r="O2243" s="20">
        <f t="shared" si="120"/>
        <v>840</v>
      </c>
      <c r="P2243" s="49"/>
    </row>
    <row r="2244" spans="1:16" ht="25.5">
      <c r="A2244" s="20">
        <v>6</v>
      </c>
      <c r="B2244" s="20"/>
      <c r="C2244" s="89" t="s">
        <v>2548</v>
      </c>
      <c r="D2244" s="20" t="s">
        <v>86</v>
      </c>
      <c r="E2244" s="20"/>
      <c r="F2244" s="31">
        <v>20</v>
      </c>
      <c r="G2244" s="31"/>
      <c r="H2244" s="82"/>
      <c r="I2244" s="20"/>
      <c r="J2244" s="20"/>
      <c r="K2244" s="20"/>
      <c r="L2244" s="20"/>
      <c r="M2244" s="20"/>
      <c r="N2244" s="82">
        <v>27</v>
      </c>
      <c r="O2244" s="20">
        <f t="shared" si="120"/>
        <v>540</v>
      </c>
      <c r="P2244" s="49"/>
    </row>
    <row r="2245" spans="1:16">
      <c r="A2245" s="20">
        <v>7</v>
      </c>
      <c r="B2245" s="20"/>
      <c r="C2245" s="77" t="s">
        <v>2549</v>
      </c>
      <c r="D2245" s="130" t="s">
        <v>2550</v>
      </c>
      <c r="E2245" s="20"/>
      <c r="F2245" s="78">
        <v>25</v>
      </c>
      <c r="G2245" s="31"/>
      <c r="H2245" s="82"/>
      <c r="I2245" s="20"/>
      <c r="J2245" s="20"/>
      <c r="K2245" s="20"/>
      <c r="L2245" s="20"/>
      <c r="M2245" s="20"/>
      <c r="N2245" s="82">
        <v>544.5</v>
      </c>
      <c r="O2245" s="20">
        <f t="shared" si="120"/>
        <v>13612.5</v>
      </c>
      <c r="P2245" s="49"/>
    </row>
    <row r="2246" spans="1:16" ht="25.5">
      <c r="A2246" s="20">
        <v>8</v>
      </c>
      <c r="B2246" s="20"/>
      <c r="C2246" s="21" t="s">
        <v>2551</v>
      </c>
      <c r="D2246" s="130" t="s">
        <v>28</v>
      </c>
      <c r="E2246" s="20"/>
      <c r="F2246" s="53">
        <v>20</v>
      </c>
      <c r="G2246" s="31"/>
      <c r="H2246" s="82"/>
      <c r="I2246" s="20"/>
      <c r="J2246" s="20"/>
      <c r="K2246" s="20"/>
      <c r="L2246" s="20"/>
      <c r="M2246" s="20"/>
      <c r="N2246" s="82">
        <v>1760</v>
      </c>
      <c r="O2246" s="20">
        <f t="shared" si="120"/>
        <v>35200</v>
      </c>
      <c r="P2246" s="49"/>
    </row>
    <row r="2247" spans="1:16">
      <c r="A2247" s="20">
        <v>9</v>
      </c>
      <c r="B2247" s="20"/>
      <c r="C2247" s="21" t="s">
        <v>2552</v>
      </c>
      <c r="D2247" s="130" t="s">
        <v>28</v>
      </c>
      <c r="E2247" s="20"/>
      <c r="F2247" s="53">
        <v>10</v>
      </c>
      <c r="G2247" s="31"/>
      <c r="H2247" s="82"/>
      <c r="I2247" s="20"/>
      <c r="J2247" s="20"/>
      <c r="K2247" s="20"/>
      <c r="L2247" s="20"/>
      <c r="M2247" s="20"/>
      <c r="N2247" s="82">
        <v>82</v>
      </c>
      <c r="O2247" s="20">
        <f t="shared" si="120"/>
        <v>820</v>
      </c>
      <c r="P2247" s="49"/>
    </row>
    <row r="2248" spans="1:16">
      <c r="A2248" s="20">
        <v>10</v>
      </c>
      <c r="B2248" s="20"/>
      <c r="C2248" s="77" t="s">
        <v>2553</v>
      </c>
      <c r="D2248" s="130" t="s">
        <v>28</v>
      </c>
      <c r="E2248" s="20"/>
      <c r="F2248" s="31">
        <v>100</v>
      </c>
      <c r="G2248" s="31"/>
      <c r="H2248" s="82"/>
      <c r="I2248" s="20"/>
      <c r="J2248" s="20"/>
      <c r="K2248" s="20"/>
      <c r="L2248" s="20"/>
      <c r="M2248" s="20"/>
      <c r="N2248" s="82">
        <v>9</v>
      </c>
      <c r="O2248" s="20">
        <f t="shared" si="120"/>
        <v>900</v>
      </c>
      <c r="P2248" s="49"/>
    </row>
    <row r="2249" spans="1:16">
      <c r="A2249" s="20">
        <v>11</v>
      </c>
      <c r="B2249" s="20"/>
      <c r="C2249" s="21" t="s">
        <v>2554</v>
      </c>
      <c r="D2249" s="20" t="s">
        <v>86</v>
      </c>
      <c r="E2249" s="20"/>
      <c r="F2249" s="31">
        <v>100</v>
      </c>
      <c r="G2249" s="31"/>
      <c r="H2249" s="82"/>
      <c r="I2249" s="20"/>
      <c r="J2249" s="20"/>
      <c r="K2249" s="20"/>
      <c r="L2249" s="20"/>
      <c r="M2249" s="20"/>
      <c r="N2249" s="82">
        <v>2</v>
      </c>
      <c r="O2249" s="20">
        <f t="shared" si="120"/>
        <v>200</v>
      </c>
      <c r="P2249" s="49"/>
    </row>
    <row r="2250" spans="1:16" ht="25.5">
      <c r="A2250" s="20">
        <v>12</v>
      </c>
      <c r="B2250" s="20"/>
      <c r="C2250" s="21" t="s">
        <v>2555</v>
      </c>
      <c r="D2250" s="130" t="s">
        <v>247</v>
      </c>
      <c r="E2250" s="20"/>
      <c r="F2250" s="53">
        <v>20</v>
      </c>
      <c r="G2250" s="31"/>
      <c r="H2250" s="82"/>
      <c r="I2250" s="20"/>
      <c r="J2250" s="20"/>
      <c r="K2250" s="20"/>
      <c r="L2250" s="20"/>
      <c r="M2250" s="20"/>
      <c r="N2250" s="82">
        <v>213</v>
      </c>
      <c r="O2250" s="20">
        <f t="shared" si="120"/>
        <v>4260</v>
      </c>
      <c r="P2250" s="49"/>
    </row>
    <row r="2251" spans="1:16">
      <c r="A2251" s="20">
        <v>13</v>
      </c>
      <c r="B2251" s="20"/>
      <c r="C2251" s="77" t="s">
        <v>2556</v>
      </c>
      <c r="D2251" s="130" t="s">
        <v>78</v>
      </c>
      <c r="E2251" s="20"/>
      <c r="F2251" s="53">
        <v>120</v>
      </c>
      <c r="G2251" s="31"/>
      <c r="H2251" s="82"/>
      <c r="I2251" s="20"/>
      <c r="J2251" s="20"/>
      <c r="K2251" s="20"/>
      <c r="L2251" s="20"/>
      <c r="M2251" s="20"/>
      <c r="N2251" s="82">
        <v>107</v>
      </c>
      <c r="O2251" s="20">
        <f t="shared" si="120"/>
        <v>12840</v>
      </c>
      <c r="P2251" s="49"/>
    </row>
    <row r="2252" spans="1:16">
      <c r="A2252" s="20">
        <v>14</v>
      </c>
      <c r="B2252" s="20"/>
      <c r="C2252" s="77" t="s">
        <v>2557</v>
      </c>
      <c r="D2252" s="130" t="s">
        <v>28</v>
      </c>
      <c r="E2252" s="20"/>
      <c r="F2252" s="53">
        <v>200</v>
      </c>
      <c r="G2252" s="31"/>
      <c r="H2252" s="82"/>
      <c r="I2252" s="20"/>
      <c r="J2252" s="20"/>
      <c r="K2252" s="20"/>
      <c r="L2252" s="20"/>
      <c r="M2252" s="20"/>
      <c r="N2252" s="82">
        <v>30</v>
      </c>
      <c r="O2252" s="20">
        <f t="shared" si="120"/>
        <v>6000</v>
      </c>
      <c r="P2252" s="49"/>
    </row>
    <row r="2253" spans="1:16" ht="25.5">
      <c r="A2253" s="20">
        <v>15</v>
      </c>
      <c r="B2253" s="20"/>
      <c r="C2253" s="77" t="s">
        <v>2558</v>
      </c>
      <c r="D2253" s="130" t="s">
        <v>86</v>
      </c>
      <c r="E2253" s="20"/>
      <c r="F2253" s="53">
        <v>1000</v>
      </c>
      <c r="G2253" s="31"/>
      <c r="H2253" s="82"/>
      <c r="I2253" s="20"/>
      <c r="J2253" s="20"/>
      <c r="K2253" s="20"/>
      <c r="L2253" s="20"/>
      <c r="M2253" s="20"/>
      <c r="N2253" s="82">
        <v>1</v>
      </c>
      <c r="O2253" s="20">
        <f t="shared" si="120"/>
        <v>1000</v>
      </c>
      <c r="P2253" s="49"/>
    </row>
    <row r="2254" spans="1:16">
      <c r="A2254" s="20">
        <v>16</v>
      </c>
      <c r="B2254" s="20"/>
      <c r="C2254" s="77" t="s">
        <v>2559</v>
      </c>
      <c r="D2254" s="130" t="s">
        <v>86</v>
      </c>
      <c r="E2254" s="20"/>
      <c r="F2254" s="53">
        <v>1000</v>
      </c>
      <c r="G2254" s="31"/>
      <c r="H2254" s="82"/>
      <c r="I2254" s="20"/>
      <c r="J2254" s="20"/>
      <c r="K2254" s="20"/>
      <c r="L2254" s="20"/>
      <c r="M2254" s="20"/>
      <c r="N2254" s="82">
        <v>1</v>
      </c>
      <c r="O2254" s="20">
        <f t="shared" si="120"/>
        <v>1000</v>
      </c>
      <c r="P2254" s="49"/>
    </row>
    <row r="2255" spans="1:16">
      <c r="A2255" s="20">
        <v>17</v>
      </c>
      <c r="B2255" s="20"/>
      <c r="C2255" s="21" t="s">
        <v>2560</v>
      </c>
      <c r="D2255" s="79" t="s">
        <v>86</v>
      </c>
      <c r="E2255" s="20"/>
      <c r="F2255" s="31">
        <v>2000</v>
      </c>
      <c r="G2255" s="31"/>
      <c r="H2255" s="82"/>
      <c r="I2255" s="20"/>
      <c r="J2255" s="20"/>
      <c r="K2255" s="31"/>
      <c r="L2255" s="20"/>
      <c r="M2255" s="20"/>
      <c r="N2255" s="82">
        <v>1</v>
      </c>
      <c r="O2255" s="20">
        <f t="shared" si="120"/>
        <v>2000</v>
      </c>
      <c r="P2255" s="49"/>
    </row>
    <row r="2256" spans="1:16">
      <c r="A2256" s="20">
        <v>18</v>
      </c>
      <c r="B2256" s="20"/>
      <c r="C2256" s="21" t="s">
        <v>2561</v>
      </c>
      <c r="D2256" s="79" t="s">
        <v>86</v>
      </c>
      <c r="E2256" s="20"/>
      <c r="F2256" s="31">
        <v>1000</v>
      </c>
      <c r="G2256" s="31"/>
      <c r="H2256" s="82"/>
      <c r="I2256" s="20"/>
      <c r="J2256" s="20"/>
      <c r="K2256" s="31"/>
      <c r="L2256" s="20"/>
      <c r="M2256" s="20"/>
      <c r="N2256" s="82">
        <v>1</v>
      </c>
      <c r="O2256" s="20">
        <f t="shared" si="120"/>
        <v>1000</v>
      </c>
      <c r="P2256" s="49"/>
    </row>
    <row r="2257" spans="1:16">
      <c r="A2257" s="20">
        <v>19</v>
      </c>
      <c r="B2257" s="20"/>
      <c r="C2257" s="21" t="s">
        <v>2562</v>
      </c>
      <c r="D2257" s="130" t="s">
        <v>294</v>
      </c>
      <c r="E2257" s="20"/>
      <c r="F2257" s="53">
        <v>5000</v>
      </c>
      <c r="G2257" s="31"/>
      <c r="H2257" s="82"/>
      <c r="I2257" s="20"/>
      <c r="J2257" s="20"/>
      <c r="K2257" s="20"/>
      <c r="L2257" s="20"/>
      <c r="M2257" s="20"/>
      <c r="N2257" s="90">
        <v>1</v>
      </c>
      <c r="O2257" s="80">
        <f t="shared" si="120"/>
        <v>5000</v>
      </c>
      <c r="P2257" s="49"/>
    </row>
    <row r="2258" spans="1:16">
      <c r="A2258" s="20">
        <v>20</v>
      </c>
      <c r="B2258" s="20"/>
      <c r="C2258" s="21" t="s">
        <v>2563</v>
      </c>
      <c r="D2258" s="130" t="s">
        <v>86</v>
      </c>
      <c r="E2258" s="20"/>
      <c r="F2258" s="53">
        <v>243969</v>
      </c>
      <c r="G2258" s="31"/>
      <c r="H2258" s="82"/>
      <c r="I2258" s="20"/>
      <c r="J2258" s="20"/>
      <c r="K2258" s="20"/>
      <c r="L2258" s="20"/>
      <c r="M2258" s="20"/>
      <c r="N2258" s="90">
        <v>2</v>
      </c>
      <c r="O2258" s="80">
        <f t="shared" si="120"/>
        <v>487938</v>
      </c>
      <c r="P2258" s="49"/>
    </row>
    <row r="2259" spans="1:16">
      <c r="A2259" s="20"/>
      <c r="B2259" s="20"/>
      <c r="C2259" s="42" t="s">
        <v>2564</v>
      </c>
      <c r="D2259" s="20"/>
      <c r="E2259" s="20"/>
      <c r="F2259" s="31"/>
      <c r="G2259" s="31">
        <v>36161856.530000001</v>
      </c>
      <c r="H2259" s="82"/>
      <c r="I2259" s="20"/>
      <c r="J2259" s="20"/>
      <c r="K2259" s="20">
        <f>SUM(K2147:K2258)</f>
        <v>1332900.3500000001</v>
      </c>
      <c r="L2259" s="20"/>
      <c r="M2259" s="20">
        <v>107400</v>
      </c>
      <c r="N2259" s="82"/>
      <c r="O2259" s="20">
        <f>SUM(O2239:O2258)</f>
        <v>585553.5</v>
      </c>
      <c r="P2259" s="49"/>
    </row>
    <row r="2260" spans="1:16">
      <c r="A2260" s="49"/>
      <c r="B2260" s="49"/>
      <c r="C2260" s="303" t="s">
        <v>2565</v>
      </c>
      <c r="D2260" s="303"/>
      <c r="E2260" s="377">
        <f>G2259+K2259+M2259+O2259</f>
        <v>38187710.380000003</v>
      </c>
      <c r="F2260" s="377"/>
      <c r="G2260" s="377"/>
      <c r="H2260" s="49"/>
      <c r="I2260" s="49"/>
      <c r="J2260" s="49"/>
      <c r="K2260" s="49"/>
      <c r="L2260" s="49"/>
      <c r="M2260" s="49"/>
      <c r="N2260" s="86"/>
      <c r="O2260" s="91"/>
      <c r="P2260" s="49"/>
    </row>
    <row r="2261" spans="1:16">
      <c r="A2261" s="49"/>
      <c r="B2261" s="49"/>
      <c r="C2261" s="267"/>
      <c r="D2261" s="49"/>
      <c r="E2261" s="49"/>
      <c r="F2261" s="49"/>
      <c r="G2261" s="49"/>
      <c r="H2261" s="49"/>
      <c r="I2261" s="49"/>
      <c r="J2261" s="49"/>
      <c r="K2261" s="49"/>
      <c r="L2261" s="49"/>
      <c r="M2261" s="49"/>
      <c r="N2261" s="49"/>
      <c r="O2261" s="49"/>
      <c r="P2261" s="49"/>
    </row>
    <row r="2262" spans="1:16">
      <c r="A2262" s="353" t="s">
        <v>2566</v>
      </c>
      <c r="B2262" s="353"/>
      <c r="C2262" s="353" t="s">
        <v>2567</v>
      </c>
      <c r="D2262" s="353"/>
      <c r="E2262" s="353"/>
      <c r="F2262" s="353"/>
      <c r="G2262" s="132"/>
      <c r="H2262" s="132"/>
      <c r="I2262" s="132"/>
      <c r="J2262" s="132"/>
      <c r="K2262" s="132"/>
      <c r="L2262" s="132" t="s">
        <v>2568</v>
      </c>
      <c r="M2262" s="132"/>
      <c r="N2262" s="132"/>
      <c r="O2262" s="132"/>
      <c r="P2262" s="132"/>
    </row>
    <row r="2263" spans="1:16">
      <c r="A2263" s="353" t="s">
        <v>2569</v>
      </c>
      <c r="B2263" s="353"/>
      <c r="C2263" s="353" t="s">
        <v>2570</v>
      </c>
      <c r="D2263" s="353"/>
      <c r="E2263" s="353"/>
      <c r="F2263" s="353"/>
      <c r="G2263" s="132"/>
      <c r="H2263" s="132"/>
      <c r="I2263" s="132"/>
      <c r="J2263" s="132"/>
      <c r="K2263" s="132"/>
      <c r="L2263" s="353"/>
      <c r="M2263" s="353"/>
      <c r="N2263" s="353"/>
      <c r="O2263" s="132"/>
      <c r="P2263" s="132"/>
    </row>
    <row r="2264" spans="1:16">
      <c r="A2264" s="353" t="s">
        <v>2571</v>
      </c>
      <c r="B2264" s="353"/>
      <c r="C2264" s="353" t="s">
        <v>2572</v>
      </c>
      <c r="D2264" s="353"/>
      <c r="E2264" s="353"/>
      <c r="F2264" s="353"/>
      <c r="G2264" s="132"/>
      <c r="H2264" s="132"/>
      <c r="I2264" s="132"/>
      <c r="J2264" s="132"/>
      <c r="K2264" s="132"/>
      <c r="L2264" s="132"/>
      <c r="M2264" s="132"/>
      <c r="N2264" s="132"/>
      <c r="O2264" s="132"/>
      <c r="P2264" s="132"/>
    </row>
    <row r="2265" spans="1:16">
      <c r="A2265" s="353" t="s">
        <v>2573</v>
      </c>
      <c r="B2265" s="353"/>
      <c r="C2265" s="353" t="s">
        <v>2574</v>
      </c>
      <c r="D2265" s="353"/>
      <c r="E2265" s="353"/>
      <c r="F2265" s="353"/>
      <c r="G2265" s="132"/>
      <c r="H2265" s="132"/>
      <c r="I2265" s="132"/>
      <c r="J2265" s="132"/>
      <c r="K2265" s="132"/>
      <c r="L2265" s="132"/>
      <c r="M2265" s="132"/>
      <c r="N2265" s="132"/>
      <c r="O2265" s="132"/>
      <c r="P2265" s="132"/>
    </row>
    <row r="2266" spans="1:16">
      <c r="A2266" s="132"/>
      <c r="B2266" s="132"/>
      <c r="C2266" s="122"/>
      <c r="D2266" s="132"/>
      <c r="E2266" s="132"/>
      <c r="F2266" s="132"/>
      <c r="G2266" s="132"/>
      <c r="H2266" s="132"/>
      <c r="I2266" s="132"/>
      <c r="J2266" s="132"/>
      <c r="K2266" s="132"/>
      <c r="L2266" s="132"/>
      <c r="M2266" s="132"/>
      <c r="N2266" s="132"/>
      <c r="O2266" s="132"/>
      <c r="P2266" s="132"/>
    </row>
    <row r="2267" spans="1:16" ht="38.25">
      <c r="A2267" s="130" t="s">
        <v>716</v>
      </c>
      <c r="B2267" s="130" t="s">
        <v>273</v>
      </c>
      <c r="C2267" s="21" t="s">
        <v>12</v>
      </c>
      <c r="D2267" s="130" t="s">
        <v>13</v>
      </c>
      <c r="E2267" s="130" t="s">
        <v>950</v>
      </c>
      <c r="F2267" s="306" t="s">
        <v>15</v>
      </c>
      <c r="G2267" s="307"/>
      <c r="H2267" s="306" t="s">
        <v>118</v>
      </c>
      <c r="I2267" s="307"/>
      <c r="J2267" s="306" t="s">
        <v>17</v>
      </c>
      <c r="K2267" s="307"/>
      <c r="L2267" s="306" t="s">
        <v>18</v>
      </c>
      <c r="M2267" s="307"/>
      <c r="N2267" s="306" t="s">
        <v>238</v>
      </c>
      <c r="O2267" s="307"/>
      <c r="P2267" s="317" t="s">
        <v>2575</v>
      </c>
    </row>
    <row r="2268" spans="1:16" ht="63.75">
      <c r="A2268" s="130"/>
      <c r="B2268" s="130"/>
      <c r="C2268" s="21"/>
      <c r="D2268" s="130"/>
      <c r="E2268" s="130"/>
      <c r="F2268" s="130" t="s">
        <v>121</v>
      </c>
      <c r="G2268" s="130" t="s">
        <v>23</v>
      </c>
      <c r="H2268" s="130" t="s">
        <v>121</v>
      </c>
      <c r="I2268" s="130" t="s">
        <v>23</v>
      </c>
      <c r="J2268" s="130" t="s">
        <v>121</v>
      </c>
      <c r="K2268" s="130" t="s">
        <v>23</v>
      </c>
      <c r="L2268" s="130" t="s">
        <v>121</v>
      </c>
      <c r="M2268" s="130" t="s">
        <v>23</v>
      </c>
      <c r="N2268" s="130" t="s">
        <v>121</v>
      </c>
      <c r="O2268" s="130" t="s">
        <v>23</v>
      </c>
      <c r="P2268" s="317"/>
    </row>
    <row r="2269" spans="1:16">
      <c r="A2269" s="20">
        <v>1</v>
      </c>
      <c r="B2269" s="20"/>
      <c r="C2269" s="270" t="s">
        <v>2576</v>
      </c>
      <c r="D2269" s="20"/>
      <c r="E2269" s="20"/>
      <c r="F2269" s="130"/>
      <c r="G2269" s="53"/>
      <c r="H2269" s="31"/>
      <c r="I2269" s="31"/>
      <c r="J2269" s="31"/>
      <c r="K2269" s="31"/>
      <c r="L2269" s="31"/>
      <c r="M2269" s="31"/>
      <c r="N2269" s="20"/>
      <c r="O2269" s="31"/>
      <c r="P2269" s="20"/>
    </row>
    <row r="2270" spans="1:16">
      <c r="A2270" s="20">
        <v>2</v>
      </c>
      <c r="B2270" s="271" t="s">
        <v>2577</v>
      </c>
      <c r="C2270" s="6" t="s">
        <v>2578</v>
      </c>
      <c r="D2270" s="20" t="s">
        <v>1704</v>
      </c>
      <c r="E2270" s="20">
        <v>178394.54</v>
      </c>
      <c r="F2270" s="130">
        <f>0.842</f>
        <v>0.84199999999999997</v>
      </c>
      <c r="G2270" s="53">
        <f>E2270*F2270</f>
        <v>150208.20267999999</v>
      </c>
      <c r="H2270" s="31"/>
      <c r="I2270" s="31"/>
      <c r="J2270" s="31"/>
      <c r="K2270" s="31"/>
      <c r="L2270" s="31"/>
      <c r="M2270" s="31"/>
      <c r="N2270" s="20"/>
      <c r="O2270" s="31"/>
      <c r="P2270" s="20"/>
    </row>
    <row r="2271" spans="1:16">
      <c r="A2271" s="20">
        <v>3</v>
      </c>
      <c r="B2271" s="271" t="s">
        <v>2579</v>
      </c>
      <c r="C2271" s="6" t="s">
        <v>2580</v>
      </c>
      <c r="D2271" s="20" t="s">
        <v>1704</v>
      </c>
      <c r="E2271" s="31">
        <v>111874.56</v>
      </c>
      <c r="F2271" s="130">
        <v>1.72</v>
      </c>
      <c r="G2271" s="53">
        <f t="shared" ref="G2271:G2337" si="121">E2271*F2271</f>
        <v>192424.2432</v>
      </c>
      <c r="H2271" s="31"/>
      <c r="I2271" s="31"/>
      <c r="J2271" s="31"/>
      <c r="K2271" s="31"/>
      <c r="L2271" s="31"/>
      <c r="M2271" s="31"/>
      <c r="N2271" s="20"/>
      <c r="O2271" s="31"/>
      <c r="P2271" s="20"/>
    </row>
    <row r="2272" spans="1:16">
      <c r="A2272" s="20">
        <v>4</v>
      </c>
      <c r="B2272" s="20"/>
      <c r="C2272" s="270" t="s">
        <v>2581</v>
      </c>
      <c r="D2272" s="20"/>
      <c r="E2272" s="31"/>
      <c r="F2272" s="130"/>
      <c r="G2272" s="53"/>
      <c r="H2272" s="31"/>
      <c r="I2272" s="31"/>
      <c r="J2272" s="31"/>
      <c r="K2272" s="31"/>
      <c r="L2272" s="31"/>
      <c r="M2272" s="31"/>
      <c r="N2272" s="20"/>
      <c r="O2272" s="31"/>
      <c r="P2272" s="20"/>
    </row>
    <row r="2273" spans="1:16">
      <c r="A2273" s="20">
        <v>5</v>
      </c>
      <c r="B2273" s="49" t="s">
        <v>1702</v>
      </c>
      <c r="C2273" s="6" t="s">
        <v>2582</v>
      </c>
      <c r="D2273" s="20" t="s">
        <v>1704</v>
      </c>
      <c r="E2273" s="31">
        <v>1926056.02</v>
      </c>
      <c r="F2273" s="130">
        <v>0.107</v>
      </c>
      <c r="G2273" s="53">
        <f t="shared" si="121"/>
        <v>206087.99414</v>
      </c>
      <c r="H2273" s="31"/>
      <c r="I2273" s="31"/>
      <c r="J2273" s="31"/>
      <c r="K2273" s="31"/>
      <c r="L2273" s="31"/>
      <c r="M2273" s="31"/>
      <c r="N2273" s="20"/>
      <c r="O2273" s="31"/>
      <c r="P2273" s="20"/>
    </row>
    <row r="2274" spans="1:16">
      <c r="A2274" s="20">
        <v>6</v>
      </c>
      <c r="B2274" s="271" t="s">
        <v>2583</v>
      </c>
      <c r="C2274" s="6" t="s">
        <v>2584</v>
      </c>
      <c r="D2274" s="20" t="s">
        <v>1704</v>
      </c>
      <c r="E2274" s="31">
        <v>426332.68</v>
      </c>
      <c r="F2274" s="130">
        <v>0.32100000000000001</v>
      </c>
      <c r="G2274" s="53">
        <f t="shared" si="121"/>
        <v>136852.79027999999</v>
      </c>
      <c r="H2274" s="31"/>
      <c r="I2274" s="31"/>
      <c r="J2274" s="31"/>
      <c r="K2274" s="31"/>
      <c r="L2274" s="31"/>
      <c r="M2274" s="31"/>
      <c r="N2274" s="20"/>
      <c r="O2274" s="31"/>
      <c r="P2274" s="20"/>
    </row>
    <row r="2275" spans="1:16">
      <c r="A2275" s="20">
        <v>7</v>
      </c>
      <c r="B2275" s="271" t="s">
        <v>2585</v>
      </c>
      <c r="C2275" s="6" t="s">
        <v>2586</v>
      </c>
      <c r="D2275" s="20" t="s">
        <v>1704</v>
      </c>
      <c r="E2275" s="31">
        <v>244914.53</v>
      </c>
      <c r="F2275" s="130">
        <v>0.83599999999999997</v>
      </c>
      <c r="G2275" s="53">
        <f t="shared" si="121"/>
        <v>204748.54707999999</v>
      </c>
      <c r="H2275" s="31"/>
      <c r="I2275" s="31"/>
      <c r="J2275" s="31"/>
      <c r="K2275" s="31"/>
      <c r="L2275" s="31"/>
      <c r="M2275" s="31"/>
      <c r="N2275" s="20"/>
      <c r="O2275" s="31"/>
      <c r="P2275" s="20"/>
    </row>
    <row r="2276" spans="1:16">
      <c r="A2276" s="20">
        <v>8</v>
      </c>
      <c r="B2276" s="20"/>
      <c r="C2276" s="6" t="s">
        <v>2587</v>
      </c>
      <c r="D2276" s="20" t="s">
        <v>1704</v>
      </c>
      <c r="E2276" s="31">
        <v>161764.54999999999</v>
      </c>
      <c r="F2276" s="130">
        <v>4.2000000000000003E-2</v>
      </c>
      <c r="G2276" s="53">
        <f t="shared" si="121"/>
        <v>6794.1111000000001</v>
      </c>
      <c r="H2276" s="31"/>
      <c r="I2276" s="31"/>
      <c r="J2276" s="31"/>
      <c r="K2276" s="31"/>
      <c r="L2276" s="31"/>
      <c r="M2276" s="31"/>
      <c r="N2276" s="20"/>
      <c r="O2276" s="31"/>
      <c r="P2276" s="20"/>
    </row>
    <row r="2277" spans="1:16">
      <c r="A2277" s="20">
        <v>9</v>
      </c>
      <c r="B2277" s="20"/>
      <c r="C2277" s="6" t="s">
        <v>2588</v>
      </c>
      <c r="D2277" s="20" t="s">
        <v>1704</v>
      </c>
      <c r="E2277" s="31">
        <v>113386.37</v>
      </c>
      <c r="F2277" s="130">
        <v>2.6150000000000002</v>
      </c>
      <c r="G2277" s="53">
        <f t="shared" si="121"/>
        <v>296505.35755000002</v>
      </c>
      <c r="H2277" s="31"/>
      <c r="I2277" s="31"/>
      <c r="J2277" s="31"/>
      <c r="K2277" s="31"/>
      <c r="L2277" s="31"/>
      <c r="M2277" s="31"/>
      <c r="N2277" s="20"/>
      <c r="O2277" s="31"/>
      <c r="P2277" s="20"/>
    </row>
    <row r="2278" spans="1:16" ht="25.5">
      <c r="A2278" s="20">
        <v>10</v>
      </c>
      <c r="B2278" s="271" t="s">
        <v>2589</v>
      </c>
      <c r="C2278" s="6" t="s">
        <v>2590</v>
      </c>
      <c r="D2278" s="20" t="s">
        <v>74</v>
      </c>
      <c r="E2278" s="31">
        <v>93732.74</v>
      </c>
      <c r="F2278" s="130">
        <v>0.16880000000000001</v>
      </c>
      <c r="G2278" s="53">
        <f t="shared" si="121"/>
        <v>15822.086512000002</v>
      </c>
      <c r="H2278" s="31"/>
      <c r="I2278" s="31"/>
      <c r="J2278" s="31"/>
      <c r="K2278" s="31"/>
      <c r="L2278" s="31"/>
      <c r="M2278" s="31"/>
      <c r="N2278" s="20"/>
      <c r="O2278" s="31"/>
      <c r="P2278" s="20"/>
    </row>
    <row r="2279" spans="1:16">
      <c r="A2279" s="20">
        <v>11</v>
      </c>
      <c r="B2279" s="49" t="s">
        <v>1953</v>
      </c>
      <c r="C2279" s="6" t="s">
        <v>2591</v>
      </c>
      <c r="D2279" s="20" t="s">
        <v>128</v>
      </c>
      <c r="E2279" s="31">
        <v>4049.54</v>
      </c>
      <c r="F2279" s="130">
        <v>22</v>
      </c>
      <c r="G2279" s="53">
        <f t="shared" si="121"/>
        <v>89089.88</v>
      </c>
      <c r="H2279" s="31"/>
      <c r="I2279" s="31"/>
      <c r="J2279" s="31"/>
      <c r="K2279" s="31"/>
      <c r="L2279" s="31"/>
      <c r="M2279" s="31"/>
      <c r="N2279" s="20"/>
      <c r="O2279" s="31"/>
      <c r="P2279" s="20"/>
    </row>
    <row r="2280" spans="1:16">
      <c r="A2280" s="20">
        <v>12</v>
      </c>
      <c r="B2280" s="49" t="s">
        <v>66</v>
      </c>
      <c r="C2280" s="6" t="s">
        <v>1973</v>
      </c>
      <c r="D2280" s="20" t="s">
        <v>78</v>
      </c>
      <c r="E2280" s="31">
        <v>485.97</v>
      </c>
      <c r="F2280" s="130">
        <v>30</v>
      </c>
      <c r="G2280" s="53">
        <f t="shared" si="121"/>
        <v>14579.1</v>
      </c>
      <c r="H2280" s="31"/>
      <c r="I2280" s="31"/>
      <c r="J2280" s="31"/>
      <c r="K2280" s="31"/>
      <c r="L2280" s="31"/>
      <c r="M2280" s="31"/>
      <c r="N2280" s="20"/>
      <c r="O2280" s="31"/>
      <c r="P2280" s="20"/>
    </row>
    <row r="2281" spans="1:16">
      <c r="A2281" s="20">
        <v>13</v>
      </c>
      <c r="B2281" s="271" t="s">
        <v>747</v>
      </c>
      <c r="C2281" s="6" t="s">
        <v>2592</v>
      </c>
      <c r="D2281" s="20" t="s">
        <v>78</v>
      </c>
      <c r="E2281" s="31">
        <v>1069.0999999999999</v>
      </c>
      <c r="F2281" s="130">
        <v>1.1499999999999999</v>
      </c>
      <c r="G2281" s="53">
        <f t="shared" si="121"/>
        <v>1229.4649999999997</v>
      </c>
      <c r="H2281" s="31"/>
      <c r="I2281" s="31"/>
      <c r="J2281" s="31"/>
      <c r="K2281" s="31"/>
      <c r="L2281" s="31"/>
      <c r="M2281" s="31"/>
      <c r="N2281" s="20"/>
      <c r="O2281" s="31"/>
      <c r="P2281" s="20"/>
    </row>
    <row r="2282" spans="1:16">
      <c r="A2282" s="20">
        <v>14</v>
      </c>
      <c r="B2282" s="271" t="s">
        <v>836</v>
      </c>
      <c r="C2282" s="6" t="s">
        <v>2593</v>
      </c>
      <c r="D2282" s="20" t="s">
        <v>128</v>
      </c>
      <c r="E2282" s="31">
        <v>1133.9000000000001</v>
      </c>
      <c r="F2282" s="130">
        <v>108</v>
      </c>
      <c r="G2282" s="53">
        <f t="shared" si="121"/>
        <v>122461.20000000001</v>
      </c>
      <c r="H2282" s="31"/>
      <c r="I2282" s="31"/>
      <c r="J2282" s="31"/>
      <c r="K2282" s="31"/>
      <c r="L2282" s="31"/>
      <c r="M2282" s="31"/>
      <c r="N2282" s="20"/>
      <c r="O2282" s="31"/>
      <c r="P2282" s="20"/>
    </row>
    <row r="2283" spans="1:16">
      <c r="A2283" s="20">
        <v>15</v>
      </c>
      <c r="B2283" s="49" t="s">
        <v>2189</v>
      </c>
      <c r="C2283" s="21" t="s">
        <v>2594</v>
      </c>
      <c r="D2283" s="20" t="s">
        <v>74</v>
      </c>
      <c r="E2283" s="31">
        <v>64792.23</v>
      </c>
      <c r="F2283" s="130">
        <v>0.91679999999999995</v>
      </c>
      <c r="G2283" s="53">
        <f t="shared" si="121"/>
        <v>59401.516464</v>
      </c>
      <c r="H2283" s="31"/>
      <c r="I2283" s="31"/>
      <c r="J2283" s="31"/>
      <c r="K2283" s="31"/>
      <c r="L2283" s="31"/>
      <c r="M2283" s="31"/>
      <c r="N2283" s="20"/>
      <c r="O2283" s="31"/>
      <c r="P2283" s="20"/>
    </row>
    <row r="2284" spans="1:16">
      <c r="A2284" s="20">
        <v>16</v>
      </c>
      <c r="B2284" s="271" t="s">
        <v>2595</v>
      </c>
      <c r="C2284" s="6" t="s">
        <v>2596</v>
      </c>
      <c r="D2284" s="20" t="s">
        <v>294</v>
      </c>
      <c r="E2284" s="31">
        <v>566931.74</v>
      </c>
      <c r="F2284" s="130">
        <v>1</v>
      </c>
      <c r="G2284" s="53">
        <f t="shared" si="121"/>
        <v>566931.74</v>
      </c>
      <c r="H2284" s="31"/>
      <c r="I2284" s="31"/>
      <c r="J2284" s="31"/>
      <c r="K2284" s="31"/>
      <c r="L2284" s="31"/>
      <c r="M2284" s="31"/>
      <c r="N2284" s="20"/>
      <c r="O2284" s="31"/>
      <c r="P2284" s="20"/>
    </row>
    <row r="2285" spans="1:16">
      <c r="A2285" s="20">
        <v>17</v>
      </c>
      <c r="B2285" s="20"/>
      <c r="C2285" s="6" t="s">
        <v>2597</v>
      </c>
      <c r="D2285" s="20" t="s">
        <v>128</v>
      </c>
      <c r="E2285" s="31">
        <v>121485.4</v>
      </c>
      <c r="F2285" s="130">
        <v>1</v>
      </c>
      <c r="G2285" s="53">
        <f t="shared" si="121"/>
        <v>121485.4</v>
      </c>
      <c r="H2285" s="31"/>
      <c r="I2285" s="31"/>
      <c r="J2285" s="31"/>
      <c r="K2285" s="31"/>
      <c r="L2285" s="31"/>
      <c r="M2285" s="31"/>
      <c r="N2285" s="20"/>
      <c r="O2285" s="31"/>
      <c r="P2285" s="20"/>
    </row>
    <row r="2286" spans="1:16">
      <c r="A2286" s="20">
        <v>18</v>
      </c>
      <c r="B2286" s="271" t="s">
        <v>2598</v>
      </c>
      <c r="C2286" s="6" t="s">
        <v>1691</v>
      </c>
      <c r="D2286" s="20" t="s">
        <v>1704</v>
      </c>
      <c r="E2286" s="31">
        <v>242970.76</v>
      </c>
      <c r="F2286" s="130">
        <v>1.087</v>
      </c>
      <c r="G2286" s="53">
        <f t="shared" si="121"/>
        <v>264109.21612</v>
      </c>
      <c r="H2286" s="31"/>
      <c r="I2286" s="31"/>
      <c r="J2286" s="31"/>
      <c r="K2286" s="31"/>
      <c r="L2286" s="31"/>
      <c r="M2286" s="31"/>
      <c r="N2286" s="20"/>
      <c r="O2286" s="31"/>
      <c r="P2286" s="20"/>
    </row>
    <row r="2287" spans="1:16">
      <c r="A2287" s="20">
        <v>19</v>
      </c>
      <c r="B2287" s="271" t="s">
        <v>1801</v>
      </c>
      <c r="C2287" s="6" t="s">
        <v>2599</v>
      </c>
      <c r="D2287" s="20" t="s">
        <v>128</v>
      </c>
      <c r="E2287" s="31">
        <v>647921.98</v>
      </c>
      <c r="F2287" s="130">
        <v>2</v>
      </c>
      <c r="G2287" s="53">
        <f t="shared" si="121"/>
        <v>1295843.96</v>
      </c>
      <c r="H2287" s="31"/>
      <c r="I2287" s="31"/>
      <c r="J2287" s="31"/>
      <c r="K2287" s="31"/>
      <c r="L2287" s="31"/>
      <c r="M2287" s="31"/>
      <c r="N2287" s="20"/>
      <c r="O2287" s="31"/>
      <c r="P2287" s="20"/>
    </row>
    <row r="2288" spans="1:16">
      <c r="A2288" s="20">
        <v>20</v>
      </c>
      <c r="B2288" s="49" t="s">
        <v>1804</v>
      </c>
      <c r="C2288" s="6" t="s">
        <v>2600</v>
      </c>
      <c r="D2288" s="20" t="s">
        <v>128</v>
      </c>
      <c r="E2288" s="31">
        <v>8099.06</v>
      </c>
      <c r="F2288" s="130">
        <v>3</v>
      </c>
      <c r="G2288" s="53">
        <f t="shared" si="121"/>
        <v>24297.18</v>
      </c>
      <c r="H2288" s="31"/>
      <c r="I2288" s="31"/>
      <c r="J2288" s="31"/>
      <c r="K2288" s="31"/>
      <c r="L2288" s="31"/>
      <c r="M2288" s="31"/>
      <c r="N2288" s="20"/>
      <c r="O2288" s="31"/>
      <c r="P2288" s="20"/>
    </row>
    <row r="2289" spans="1:16">
      <c r="A2289" s="20">
        <v>21</v>
      </c>
      <c r="B2289" s="20"/>
      <c r="C2289" s="77" t="s">
        <v>2601</v>
      </c>
      <c r="D2289" s="20"/>
      <c r="E2289" s="31"/>
      <c r="F2289" s="130"/>
      <c r="G2289" s="53"/>
      <c r="H2289" s="31"/>
      <c r="I2289" s="31"/>
      <c r="J2289" s="31"/>
      <c r="K2289" s="31"/>
      <c r="L2289" s="31"/>
      <c r="M2289" s="31"/>
      <c r="N2289" s="20"/>
      <c r="O2289" s="31"/>
      <c r="P2289" s="20"/>
    </row>
    <row r="2290" spans="1:16">
      <c r="A2290" s="20">
        <v>22</v>
      </c>
      <c r="B2290" s="20"/>
      <c r="C2290" s="6" t="s">
        <v>2602</v>
      </c>
      <c r="D2290" s="20"/>
      <c r="E2290" s="31"/>
      <c r="F2290" s="130"/>
      <c r="G2290" s="53"/>
      <c r="H2290" s="31"/>
      <c r="I2290" s="31"/>
      <c r="J2290" s="31"/>
      <c r="K2290" s="31"/>
      <c r="L2290" s="31"/>
      <c r="M2290" s="31"/>
      <c r="N2290" s="20"/>
      <c r="O2290" s="31"/>
      <c r="P2290" s="20"/>
    </row>
    <row r="2291" spans="1:16">
      <c r="A2291" s="20">
        <v>23</v>
      </c>
      <c r="B2291" s="271" t="s">
        <v>2603</v>
      </c>
      <c r="C2291" s="21" t="s">
        <v>2604</v>
      </c>
      <c r="D2291" s="20" t="s">
        <v>128</v>
      </c>
      <c r="E2291" s="31">
        <v>306800</v>
      </c>
      <c r="F2291" s="130">
        <v>1</v>
      </c>
      <c r="G2291" s="53">
        <f t="shared" si="121"/>
        <v>306800</v>
      </c>
      <c r="H2291" s="31"/>
      <c r="I2291" s="31"/>
      <c r="J2291" s="31"/>
      <c r="K2291" s="31"/>
      <c r="L2291" s="31"/>
      <c r="M2291" s="31"/>
      <c r="N2291" s="20"/>
      <c r="O2291" s="31"/>
      <c r="P2291" s="20"/>
    </row>
    <row r="2292" spans="1:16">
      <c r="A2292" s="20">
        <v>24</v>
      </c>
      <c r="B2292" s="20"/>
      <c r="C2292" s="21" t="s">
        <v>2605</v>
      </c>
      <c r="D2292" s="20" t="s">
        <v>128</v>
      </c>
      <c r="E2292" s="31">
        <v>188800</v>
      </c>
      <c r="F2292" s="130">
        <v>1</v>
      </c>
      <c r="G2292" s="53">
        <f t="shared" si="121"/>
        <v>188800</v>
      </c>
      <c r="H2292" s="31"/>
      <c r="I2292" s="31"/>
      <c r="J2292" s="31"/>
      <c r="K2292" s="31"/>
      <c r="L2292" s="31"/>
      <c r="M2292" s="31"/>
      <c r="N2292" s="20"/>
      <c r="O2292" s="31"/>
      <c r="P2292" s="20"/>
    </row>
    <row r="2293" spans="1:16">
      <c r="A2293" s="20">
        <v>25</v>
      </c>
      <c r="B2293" s="49" t="s">
        <v>2606</v>
      </c>
      <c r="C2293" s="21" t="s">
        <v>2607</v>
      </c>
      <c r="D2293" s="20" t="s">
        <v>128</v>
      </c>
      <c r="E2293" s="31">
        <v>44840</v>
      </c>
      <c r="F2293" s="130">
        <v>1</v>
      </c>
      <c r="G2293" s="53">
        <f t="shared" si="121"/>
        <v>44840</v>
      </c>
      <c r="H2293" s="31"/>
      <c r="I2293" s="31"/>
      <c r="J2293" s="31"/>
      <c r="K2293" s="31"/>
      <c r="L2293" s="31"/>
      <c r="M2293" s="31"/>
      <c r="N2293" s="20"/>
      <c r="O2293" s="31"/>
      <c r="P2293" s="20"/>
    </row>
    <row r="2294" spans="1:16">
      <c r="A2294" s="20">
        <v>26</v>
      </c>
      <c r="B2294" s="271" t="s">
        <v>2608</v>
      </c>
      <c r="C2294" s="21" t="s">
        <v>2609</v>
      </c>
      <c r="D2294" s="20" t="s">
        <v>128</v>
      </c>
      <c r="E2294" s="31">
        <v>76700</v>
      </c>
      <c r="F2294" s="130">
        <v>1</v>
      </c>
      <c r="G2294" s="53">
        <f t="shared" si="121"/>
        <v>76700</v>
      </c>
      <c r="H2294" s="31"/>
      <c r="I2294" s="31"/>
      <c r="J2294" s="31"/>
      <c r="K2294" s="31"/>
      <c r="L2294" s="31"/>
      <c r="M2294" s="31"/>
      <c r="N2294" s="20"/>
      <c r="O2294" s="31"/>
      <c r="P2294" s="20"/>
    </row>
    <row r="2295" spans="1:16">
      <c r="A2295" s="20">
        <v>27</v>
      </c>
      <c r="B2295" s="49" t="s">
        <v>1763</v>
      </c>
      <c r="C2295" s="21" t="s">
        <v>2610</v>
      </c>
      <c r="D2295" s="20" t="s">
        <v>128</v>
      </c>
      <c r="E2295" s="31">
        <v>76700</v>
      </c>
      <c r="F2295" s="130">
        <v>1</v>
      </c>
      <c r="G2295" s="53">
        <f t="shared" si="121"/>
        <v>76700</v>
      </c>
      <c r="H2295" s="31"/>
      <c r="I2295" s="31"/>
      <c r="J2295" s="31"/>
      <c r="K2295" s="31"/>
      <c r="L2295" s="31"/>
      <c r="M2295" s="31"/>
      <c r="N2295" s="20"/>
      <c r="O2295" s="31"/>
      <c r="P2295" s="20"/>
    </row>
    <row r="2296" spans="1:16">
      <c r="A2296" s="20">
        <v>28</v>
      </c>
      <c r="B2296" s="271" t="s">
        <v>1765</v>
      </c>
      <c r="C2296" s="21" t="s">
        <v>2611</v>
      </c>
      <c r="D2296" s="20" t="s">
        <v>128</v>
      </c>
      <c r="E2296" s="31">
        <v>35400</v>
      </c>
      <c r="F2296" s="130">
        <v>1</v>
      </c>
      <c r="G2296" s="53">
        <f t="shared" si="121"/>
        <v>35400</v>
      </c>
      <c r="H2296" s="31"/>
      <c r="I2296" s="31"/>
      <c r="J2296" s="31"/>
      <c r="K2296" s="31"/>
      <c r="L2296" s="31"/>
      <c r="M2296" s="31"/>
      <c r="N2296" s="20"/>
      <c r="O2296" s="31"/>
      <c r="P2296" s="20"/>
    </row>
    <row r="2297" spans="1:16">
      <c r="A2297" s="20">
        <v>29</v>
      </c>
      <c r="B2297" s="49" t="s">
        <v>1769</v>
      </c>
      <c r="C2297" s="21" t="s">
        <v>2612</v>
      </c>
      <c r="D2297" s="20" t="s">
        <v>128</v>
      </c>
      <c r="E2297" s="31">
        <v>22303.89</v>
      </c>
      <c r="F2297" s="130">
        <v>1</v>
      </c>
      <c r="G2297" s="53">
        <f t="shared" si="121"/>
        <v>22303.89</v>
      </c>
      <c r="H2297" s="31"/>
      <c r="I2297" s="31"/>
      <c r="J2297" s="31"/>
      <c r="K2297" s="31"/>
      <c r="L2297" s="31"/>
      <c r="M2297" s="31"/>
      <c r="N2297" s="20"/>
      <c r="O2297" s="31"/>
      <c r="P2297" s="20"/>
    </row>
    <row r="2298" spans="1:16">
      <c r="A2298" s="20">
        <v>30</v>
      </c>
      <c r="B2298" s="20"/>
      <c r="C2298" s="21" t="s">
        <v>2613</v>
      </c>
      <c r="D2298" s="20" t="s">
        <v>128</v>
      </c>
      <c r="E2298" s="31">
        <v>34703.800000000003</v>
      </c>
      <c r="F2298" s="130">
        <v>1</v>
      </c>
      <c r="G2298" s="53">
        <f t="shared" si="121"/>
        <v>34703.800000000003</v>
      </c>
      <c r="H2298" s="31"/>
      <c r="I2298" s="31"/>
      <c r="J2298" s="31"/>
      <c r="K2298" s="31"/>
      <c r="L2298" s="31"/>
      <c r="M2298" s="31"/>
      <c r="N2298" s="20"/>
      <c r="O2298" s="31"/>
      <c r="P2298" s="20"/>
    </row>
    <row r="2299" spans="1:16" ht="25.5">
      <c r="A2299" s="20">
        <v>31</v>
      </c>
      <c r="B2299" s="20"/>
      <c r="C2299" s="21" t="s">
        <v>2614</v>
      </c>
      <c r="D2299" s="20" t="s">
        <v>128</v>
      </c>
      <c r="E2299" s="31">
        <v>354000</v>
      </c>
      <c r="F2299" s="130">
        <v>1</v>
      </c>
      <c r="G2299" s="53">
        <f t="shared" si="121"/>
        <v>354000</v>
      </c>
      <c r="H2299" s="31"/>
      <c r="I2299" s="31"/>
      <c r="J2299" s="31"/>
      <c r="K2299" s="31"/>
      <c r="L2299" s="31"/>
      <c r="M2299" s="31"/>
      <c r="N2299" s="20"/>
      <c r="O2299" s="31"/>
      <c r="P2299" s="20"/>
    </row>
    <row r="2300" spans="1:16">
      <c r="A2300" s="20">
        <v>32</v>
      </c>
      <c r="B2300" s="49" t="s">
        <v>2615</v>
      </c>
      <c r="C2300" s="21" t="s">
        <v>2616</v>
      </c>
      <c r="D2300" s="20" t="s">
        <v>128</v>
      </c>
      <c r="E2300" s="31">
        <v>259600</v>
      </c>
      <c r="F2300" s="130">
        <v>1</v>
      </c>
      <c r="G2300" s="53">
        <f t="shared" si="121"/>
        <v>259600</v>
      </c>
      <c r="H2300" s="31"/>
      <c r="I2300" s="31"/>
      <c r="J2300" s="31"/>
      <c r="K2300" s="31"/>
      <c r="L2300" s="31"/>
      <c r="M2300" s="31"/>
      <c r="N2300" s="20"/>
      <c r="O2300" s="31"/>
      <c r="P2300" s="20"/>
    </row>
    <row r="2301" spans="1:16" ht="25.5">
      <c r="A2301" s="20">
        <v>33</v>
      </c>
      <c r="B2301" s="271" t="s">
        <v>2617</v>
      </c>
      <c r="C2301" s="21" t="s">
        <v>2618</v>
      </c>
      <c r="D2301" s="20" t="s">
        <v>128</v>
      </c>
      <c r="E2301" s="31">
        <v>30680</v>
      </c>
      <c r="F2301" s="130">
        <v>1</v>
      </c>
      <c r="G2301" s="53">
        <f t="shared" si="121"/>
        <v>30680</v>
      </c>
      <c r="H2301" s="31"/>
      <c r="I2301" s="31"/>
      <c r="J2301" s="31"/>
      <c r="K2301" s="31"/>
      <c r="L2301" s="31"/>
      <c r="M2301" s="31"/>
      <c r="N2301" s="20"/>
      <c r="O2301" s="31"/>
      <c r="P2301" s="20"/>
    </row>
    <row r="2302" spans="1:16">
      <c r="A2302" s="20">
        <v>34</v>
      </c>
      <c r="B2302" s="271" t="s">
        <v>1774</v>
      </c>
      <c r="C2302" s="21" t="s">
        <v>2619</v>
      </c>
      <c r="D2302" s="20" t="s">
        <v>128</v>
      </c>
      <c r="E2302" s="31">
        <v>59059</v>
      </c>
      <c r="F2302" s="130">
        <v>1</v>
      </c>
      <c r="G2302" s="53">
        <f t="shared" si="121"/>
        <v>59059</v>
      </c>
      <c r="H2302" s="31"/>
      <c r="I2302" s="31"/>
      <c r="J2302" s="31"/>
      <c r="K2302" s="31"/>
      <c r="L2302" s="31"/>
      <c r="M2302" s="31"/>
      <c r="N2302" s="20"/>
      <c r="O2302" s="31"/>
      <c r="P2302" s="20"/>
    </row>
    <row r="2303" spans="1:16">
      <c r="A2303" s="20">
        <v>35</v>
      </c>
      <c r="B2303" s="20"/>
      <c r="C2303" s="6" t="s">
        <v>2620</v>
      </c>
      <c r="D2303" s="20"/>
      <c r="E2303" s="31"/>
      <c r="F2303" s="130"/>
      <c r="G2303" s="53"/>
      <c r="H2303" s="31"/>
      <c r="I2303" s="31"/>
      <c r="J2303" s="31"/>
      <c r="K2303" s="31"/>
      <c r="L2303" s="31"/>
      <c r="M2303" s="31"/>
      <c r="N2303" s="20"/>
      <c r="O2303" s="31"/>
      <c r="P2303" s="20"/>
    </row>
    <row r="2304" spans="1:16">
      <c r="A2304" s="20">
        <v>36</v>
      </c>
      <c r="B2304" s="20"/>
      <c r="C2304" s="6" t="s">
        <v>1759</v>
      </c>
      <c r="D2304" s="20" t="s">
        <v>128</v>
      </c>
      <c r="E2304" s="31">
        <v>10442.25</v>
      </c>
      <c r="F2304" s="130">
        <v>1</v>
      </c>
      <c r="G2304" s="53">
        <f>E2304*F2304</f>
        <v>10442.25</v>
      </c>
      <c r="H2304" s="31"/>
      <c r="I2304" s="31"/>
      <c r="J2304" s="31"/>
      <c r="K2304" s="31"/>
      <c r="L2304" s="31"/>
      <c r="M2304" s="31"/>
      <c r="N2304" s="20"/>
      <c r="O2304" s="31"/>
      <c r="P2304" s="20"/>
    </row>
    <row r="2305" spans="1:16">
      <c r="A2305" s="20">
        <v>37</v>
      </c>
      <c r="B2305" s="20"/>
      <c r="C2305" s="6" t="s">
        <v>1760</v>
      </c>
      <c r="D2305" s="20" t="s">
        <v>128</v>
      </c>
      <c r="E2305" s="31">
        <v>4720</v>
      </c>
      <c r="F2305" s="130">
        <v>1</v>
      </c>
      <c r="G2305" s="53">
        <f t="shared" si="121"/>
        <v>4720</v>
      </c>
      <c r="H2305" s="31"/>
      <c r="I2305" s="31"/>
      <c r="J2305" s="31"/>
      <c r="K2305" s="31"/>
      <c r="L2305" s="31"/>
      <c r="M2305" s="31"/>
      <c r="N2305" s="20"/>
      <c r="O2305" s="31"/>
      <c r="P2305" s="20"/>
    </row>
    <row r="2306" spans="1:16">
      <c r="A2306" s="20">
        <v>38</v>
      </c>
      <c r="B2306" s="20"/>
      <c r="C2306" s="21" t="s">
        <v>2607</v>
      </c>
      <c r="D2306" s="20" t="s">
        <v>128</v>
      </c>
      <c r="E2306" s="31">
        <v>6591.13</v>
      </c>
      <c r="F2306" s="130">
        <v>1</v>
      </c>
      <c r="G2306" s="53">
        <f t="shared" si="121"/>
        <v>6591.13</v>
      </c>
      <c r="H2306" s="31"/>
      <c r="I2306" s="31"/>
      <c r="J2306" s="31"/>
      <c r="K2306" s="31"/>
      <c r="L2306" s="31"/>
      <c r="M2306" s="31"/>
      <c r="N2306" s="20"/>
      <c r="O2306" s="31"/>
      <c r="P2306" s="20"/>
    </row>
    <row r="2307" spans="1:16">
      <c r="A2307" s="20">
        <v>39</v>
      </c>
      <c r="B2307" s="20"/>
      <c r="C2307" s="6" t="s">
        <v>2621</v>
      </c>
      <c r="D2307" s="20" t="s">
        <v>128</v>
      </c>
      <c r="E2307" s="31">
        <v>4130</v>
      </c>
      <c r="F2307" s="130">
        <v>1</v>
      </c>
      <c r="G2307" s="53">
        <f t="shared" si="121"/>
        <v>4130</v>
      </c>
      <c r="H2307" s="31"/>
      <c r="I2307" s="31"/>
      <c r="J2307" s="31"/>
      <c r="K2307" s="31"/>
      <c r="L2307" s="31"/>
      <c r="M2307" s="31"/>
      <c r="N2307" s="20"/>
      <c r="O2307" s="31"/>
      <c r="P2307" s="20"/>
    </row>
    <row r="2308" spans="1:16">
      <c r="A2308" s="20">
        <v>40</v>
      </c>
      <c r="B2308" s="20"/>
      <c r="C2308" s="6" t="s">
        <v>1770</v>
      </c>
      <c r="D2308" s="20" t="s">
        <v>128</v>
      </c>
      <c r="E2308" s="31">
        <v>5900</v>
      </c>
      <c r="F2308" s="130">
        <v>1</v>
      </c>
      <c r="G2308" s="53">
        <f t="shared" si="121"/>
        <v>5900</v>
      </c>
      <c r="H2308" s="31"/>
      <c r="I2308" s="31"/>
      <c r="J2308" s="31"/>
      <c r="K2308" s="31"/>
      <c r="L2308" s="31"/>
      <c r="M2308" s="31"/>
      <c r="N2308" s="20"/>
      <c r="O2308" s="31"/>
      <c r="P2308" s="20"/>
    </row>
    <row r="2309" spans="1:16">
      <c r="A2309" s="20">
        <v>41</v>
      </c>
      <c r="B2309" s="20"/>
      <c r="C2309" s="6" t="s">
        <v>2622</v>
      </c>
      <c r="D2309" s="20" t="s">
        <v>128</v>
      </c>
      <c r="E2309" s="31">
        <v>6012.1</v>
      </c>
      <c r="F2309" s="130">
        <v>1</v>
      </c>
      <c r="G2309" s="53">
        <f t="shared" si="121"/>
        <v>6012.1</v>
      </c>
      <c r="H2309" s="31"/>
      <c r="I2309" s="31"/>
      <c r="J2309" s="31"/>
      <c r="K2309" s="31"/>
      <c r="L2309" s="31"/>
      <c r="M2309" s="31"/>
      <c r="N2309" s="20"/>
      <c r="O2309" s="31"/>
      <c r="P2309" s="20"/>
    </row>
    <row r="2310" spans="1:16">
      <c r="A2310" s="20">
        <v>42</v>
      </c>
      <c r="B2310" s="20"/>
      <c r="C2310" s="6" t="s">
        <v>2623</v>
      </c>
      <c r="D2310" s="20"/>
      <c r="E2310" s="31"/>
      <c r="F2310" s="130"/>
      <c r="G2310" s="53"/>
      <c r="H2310" s="31"/>
      <c r="I2310" s="31"/>
      <c r="J2310" s="31"/>
      <c r="K2310" s="31"/>
      <c r="L2310" s="31"/>
      <c r="M2310" s="31"/>
      <c r="N2310" s="20"/>
      <c r="O2310" s="31"/>
      <c r="P2310" s="20"/>
    </row>
    <row r="2311" spans="1:16" ht="51">
      <c r="A2311" s="20">
        <v>43</v>
      </c>
      <c r="B2311" s="271" t="s">
        <v>2624</v>
      </c>
      <c r="C2311" s="21" t="s">
        <v>2625</v>
      </c>
      <c r="D2311" s="20" t="s">
        <v>128</v>
      </c>
      <c r="E2311" s="31">
        <v>263884.23</v>
      </c>
      <c r="F2311" s="130">
        <v>1</v>
      </c>
      <c r="G2311" s="53">
        <f t="shared" si="121"/>
        <v>263884.23</v>
      </c>
      <c r="H2311" s="31"/>
      <c r="I2311" s="31"/>
      <c r="J2311" s="31"/>
      <c r="K2311" s="31"/>
      <c r="L2311" s="31"/>
      <c r="M2311" s="31"/>
      <c r="N2311" s="20"/>
      <c r="O2311" s="31"/>
      <c r="P2311" s="20"/>
    </row>
    <row r="2312" spans="1:16">
      <c r="A2312" s="20">
        <v>44</v>
      </c>
      <c r="B2312" s="271" t="s">
        <v>2626</v>
      </c>
      <c r="C2312" s="21" t="s">
        <v>1977</v>
      </c>
      <c r="D2312" s="20" t="s">
        <v>28</v>
      </c>
      <c r="E2312" s="31">
        <v>236</v>
      </c>
      <c r="F2312" s="130">
        <v>85</v>
      </c>
      <c r="G2312" s="53">
        <f t="shared" si="121"/>
        <v>20060</v>
      </c>
      <c r="H2312" s="31"/>
      <c r="I2312" s="31"/>
      <c r="J2312" s="31"/>
      <c r="K2312" s="31"/>
      <c r="L2312" s="31"/>
      <c r="M2312" s="31"/>
      <c r="N2312" s="20"/>
      <c r="O2312" s="31"/>
      <c r="P2312" s="20"/>
    </row>
    <row r="2313" spans="1:16" ht="25.5">
      <c r="A2313" s="20">
        <v>45</v>
      </c>
      <c r="B2313" s="271" t="s">
        <v>2627</v>
      </c>
      <c r="C2313" s="21" t="s">
        <v>2628</v>
      </c>
      <c r="D2313" s="20" t="s">
        <v>294</v>
      </c>
      <c r="E2313" s="31">
        <v>3540</v>
      </c>
      <c r="F2313" s="130">
        <v>1</v>
      </c>
      <c r="G2313" s="53">
        <f t="shared" si="121"/>
        <v>3540</v>
      </c>
      <c r="H2313" s="31"/>
      <c r="I2313" s="31"/>
      <c r="J2313" s="31"/>
      <c r="K2313" s="31"/>
      <c r="L2313" s="31"/>
      <c r="M2313" s="31"/>
      <c r="N2313" s="20"/>
      <c r="O2313" s="31"/>
      <c r="P2313" s="20"/>
    </row>
    <row r="2314" spans="1:16">
      <c r="A2314" s="20">
        <v>46</v>
      </c>
      <c r="B2314" s="271" t="s">
        <v>2629</v>
      </c>
      <c r="C2314" s="21" t="s">
        <v>2630</v>
      </c>
      <c r="D2314" s="20" t="s">
        <v>128</v>
      </c>
      <c r="E2314" s="31">
        <v>4720</v>
      </c>
      <c r="F2314" s="130">
        <v>4</v>
      </c>
      <c r="G2314" s="53">
        <f t="shared" si="121"/>
        <v>18880</v>
      </c>
      <c r="H2314" s="31"/>
      <c r="I2314" s="31"/>
      <c r="J2314" s="31"/>
      <c r="K2314" s="31"/>
      <c r="L2314" s="31"/>
      <c r="M2314" s="31"/>
      <c r="N2314" s="20"/>
      <c r="O2314" s="31"/>
      <c r="P2314" s="20"/>
    </row>
    <row r="2315" spans="1:16">
      <c r="A2315" s="20">
        <v>47</v>
      </c>
      <c r="B2315" s="271" t="s">
        <v>2631</v>
      </c>
      <c r="C2315" s="21" t="s">
        <v>2632</v>
      </c>
      <c r="D2315" s="20" t="s">
        <v>128</v>
      </c>
      <c r="E2315" s="31">
        <v>4720</v>
      </c>
      <c r="F2315" s="130">
        <v>4</v>
      </c>
      <c r="G2315" s="53">
        <f t="shared" si="121"/>
        <v>18880</v>
      </c>
      <c r="H2315" s="31"/>
      <c r="I2315" s="31"/>
      <c r="J2315" s="31"/>
      <c r="K2315" s="31"/>
      <c r="L2315" s="31"/>
      <c r="M2315" s="31"/>
      <c r="N2315" s="20"/>
      <c r="O2315" s="31"/>
      <c r="P2315" s="20"/>
    </row>
    <row r="2316" spans="1:16" ht="25.5">
      <c r="A2316" s="20">
        <v>48</v>
      </c>
      <c r="B2316" s="271" t="s">
        <v>2633</v>
      </c>
      <c r="C2316" s="21" t="s">
        <v>2634</v>
      </c>
      <c r="D2316" s="20" t="s">
        <v>294</v>
      </c>
      <c r="E2316" s="31">
        <v>5900</v>
      </c>
      <c r="F2316" s="130">
        <v>3</v>
      </c>
      <c r="G2316" s="53">
        <f t="shared" si="121"/>
        <v>17700</v>
      </c>
      <c r="H2316" s="31"/>
      <c r="I2316" s="31"/>
      <c r="J2316" s="31"/>
      <c r="K2316" s="31"/>
      <c r="L2316" s="31"/>
      <c r="M2316" s="31"/>
      <c r="N2316" s="20"/>
      <c r="O2316" s="31"/>
      <c r="P2316" s="20"/>
    </row>
    <row r="2317" spans="1:16" ht="25.5">
      <c r="A2317" s="20">
        <v>49</v>
      </c>
      <c r="B2317" s="271" t="s">
        <v>2635</v>
      </c>
      <c r="C2317" s="21" t="s">
        <v>2636</v>
      </c>
      <c r="D2317" s="20" t="s">
        <v>294</v>
      </c>
      <c r="E2317" s="31">
        <v>11800</v>
      </c>
      <c r="F2317" s="130">
        <v>1</v>
      </c>
      <c r="G2317" s="53">
        <f t="shared" si="121"/>
        <v>11800</v>
      </c>
      <c r="H2317" s="31"/>
      <c r="I2317" s="31"/>
      <c r="J2317" s="31"/>
      <c r="K2317" s="31"/>
      <c r="L2317" s="31"/>
      <c r="M2317" s="31"/>
      <c r="N2317" s="20"/>
      <c r="O2317" s="31"/>
      <c r="P2317" s="20"/>
    </row>
    <row r="2318" spans="1:16" ht="25.5">
      <c r="A2318" s="20">
        <v>50</v>
      </c>
      <c r="B2318" s="49" t="s">
        <v>2637</v>
      </c>
      <c r="C2318" s="21" t="s">
        <v>2638</v>
      </c>
      <c r="D2318" s="20" t="s">
        <v>294</v>
      </c>
      <c r="E2318" s="31">
        <v>17700</v>
      </c>
      <c r="F2318" s="130">
        <v>1</v>
      </c>
      <c r="G2318" s="53">
        <f t="shared" si="121"/>
        <v>17700</v>
      </c>
      <c r="H2318" s="31"/>
      <c r="I2318" s="31"/>
      <c r="J2318" s="31"/>
      <c r="K2318" s="31"/>
      <c r="L2318" s="31"/>
      <c r="M2318" s="31"/>
      <c r="N2318" s="20"/>
      <c r="O2318" s="31"/>
      <c r="P2318" s="20"/>
    </row>
    <row r="2319" spans="1:16">
      <c r="A2319" s="20">
        <v>51</v>
      </c>
      <c r="B2319" s="271" t="s">
        <v>2639</v>
      </c>
      <c r="C2319" s="21" t="s">
        <v>2640</v>
      </c>
      <c r="D2319" s="20" t="s">
        <v>128</v>
      </c>
      <c r="E2319" s="31">
        <v>7080</v>
      </c>
      <c r="F2319" s="130">
        <v>1</v>
      </c>
      <c r="G2319" s="53">
        <f t="shared" si="121"/>
        <v>7080</v>
      </c>
      <c r="H2319" s="31"/>
      <c r="I2319" s="31"/>
      <c r="J2319" s="31"/>
      <c r="K2319" s="31"/>
      <c r="L2319" s="31"/>
      <c r="M2319" s="31"/>
      <c r="N2319" s="20"/>
      <c r="O2319" s="31"/>
      <c r="P2319" s="20"/>
    </row>
    <row r="2320" spans="1:16">
      <c r="A2320" s="20">
        <v>52</v>
      </c>
      <c r="B2320" s="271" t="s">
        <v>2641</v>
      </c>
      <c r="C2320" s="21" t="s">
        <v>2642</v>
      </c>
      <c r="D2320" s="20" t="s">
        <v>128</v>
      </c>
      <c r="E2320" s="31">
        <v>7080</v>
      </c>
      <c r="F2320" s="130">
        <v>1</v>
      </c>
      <c r="G2320" s="53">
        <f t="shared" si="121"/>
        <v>7080</v>
      </c>
      <c r="H2320" s="31"/>
      <c r="I2320" s="31"/>
      <c r="J2320" s="31"/>
      <c r="K2320" s="31"/>
      <c r="L2320" s="31"/>
      <c r="M2320" s="31"/>
      <c r="N2320" s="20"/>
      <c r="O2320" s="31"/>
      <c r="P2320" s="20"/>
    </row>
    <row r="2321" spans="1:16">
      <c r="A2321" s="20">
        <v>53</v>
      </c>
      <c r="B2321" s="271" t="s">
        <v>2643</v>
      </c>
      <c r="C2321" s="21" t="s">
        <v>2644</v>
      </c>
      <c r="D2321" s="20" t="s">
        <v>294</v>
      </c>
      <c r="E2321" s="31">
        <v>5900</v>
      </c>
      <c r="F2321" s="130">
        <v>1</v>
      </c>
      <c r="G2321" s="53">
        <f t="shared" si="121"/>
        <v>5900</v>
      </c>
      <c r="H2321" s="31"/>
      <c r="I2321" s="31"/>
      <c r="J2321" s="31"/>
      <c r="K2321" s="31"/>
      <c r="L2321" s="31"/>
      <c r="M2321" s="31"/>
      <c r="N2321" s="20"/>
      <c r="O2321" s="31"/>
      <c r="P2321" s="20"/>
    </row>
    <row r="2322" spans="1:16">
      <c r="A2322" s="20">
        <v>54</v>
      </c>
      <c r="B2322" s="20"/>
      <c r="C2322" s="21" t="s">
        <v>2645</v>
      </c>
      <c r="D2322" s="20" t="s">
        <v>128</v>
      </c>
      <c r="E2322" s="31">
        <v>7080</v>
      </c>
      <c r="F2322" s="130">
        <v>1</v>
      </c>
      <c r="G2322" s="53">
        <f t="shared" si="121"/>
        <v>7080</v>
      </c>
      <c r="H2322" s="31"/>
      <c r="I2322" s="31"/>
      <c r="J2322" s="31"/>
      <c r="K2322" s="31"/>
      <c r="L2322" s="31"/>
      <c r="M2322" s="31"/>
      <c r="N2322" s="20"/>
      <c r="O2322" s="31"/>
      <c r="P2322" s="20"/>
    </row>
    <row r="2323" spans="1:16">
      <c r="A2323" s="20">
        <v>55</v>
      </c>
      <c r="B2323" s="271" t="s">
        <v>1828</v>
      </c>
      <c r="C2323" s="21" t="s">
        <v>2646</v>
      </c>
      <c r="D2323" s="20" t="s">
        <v>294</v>
      </c>
      <c r="E2323" s="31">
        <v>25075</v>
      </c>
      <c r="F2323" s="130">
        <v>1</v>
      </c>
      <c r="G2323" s="53">
        <f t="shared" si="121"/>
        <v>25075</v>
      </c>
      <c r="H2323" s="31"/>
      <c r="I2323" s="31"/>
      <c r="J2323" s="31"/>
      <c r="K2323" s="31"/>
      <c r="L2323" s="31"/>
      <c r="M2323" s="31"/>
      <c r="N2323" s="20"/>
      <c r="O2323" s="31"/>
      <c r="P2323" s="20"/>
    </row>
    <row r="2324" spans="1:16">
      <c r="A2324" s="20">
        <v>56</v>
      </c>
      <c r="B2324" s="49" t="s">
        <v>2647</v>
      </c>
      <c r="C2324" s="21" t="s">
        <v>2648</v>
      </c>
      <c r="D2324" s="20" t="s">
        <v>128</v>
      </c>
      <c r="E2324" s="31">
        <v>21240</v>
      </c>
      <c r="F2324" s="130">
        <v>2</v>
      </c>
      <c r="G2324" s="53">
        <f t="shared" si="121"/>
        <v>42480</v>
      </c>
      <c r="H2324" s="31"/>
      <c r="I2324" s="31"/>
      <c r="J2324" s="31"/>
      <c r="K2324" s="31"/>
      <c r="L2324" s="31"/>
      <c r="M2324" s="31"/>
      <c r="N2324" s="20"/>
      <c r="O2324" s="31"/>
      <c r="P2324" s="20"/>
    </row>
    <row r="2325" spans="1:16" ht="25.5">
      <c r="A2325" s="20">
        <v>57</v>
      </c>
      <c r="B2325" s="20"/>
      <c r="C2325" s="21" t="s">
        <v>2649</v>
      </c>
      <c r="D2325" s="20" t="s">
        <v>294</v>
      </c>
      <c r="E2325" s="31">
        <v>123900</v>
      </c>
      <c r="F2325" s="130">
        <v>1</v>
      </c>
      <c r="G2325" s="53">
        <f t="shared" si="121"/>
        <v>123900</v>
      </c>
      <c r="H2325" s="31"/>
      <c r="I2325" s="31"/>
      <c r="J2325" s="31"/>
      <c r="K2325" s="31"/>
      <c r="L2325" s="31"/>
      <c r="M2325" s="31"/>
      <c r="N2325" s="20"/>
      <c r="O2325" s="31"/>
      <c r="P2325" s="20"/>
    </row>
    <row r="2326" spans="1:16">
      <c r="A2326" s="20">
        <v>58</v>
      </c>
      <c r="B2326" s="20"/>
      <c r="C2326" s="21" t="s">
        <v>2650</v>
      </c>
      <c r="D2326" s="20"/>
      <c r="E2326" s="31"/>
      <c r="F2326" s="130"/>
      <c r="G2326" s="53"/>
      <c r="H2326" s="31"/>
      <c r="I2326" s="31"/>
      <c r="J2326" s="31"/>
      <c r="K2326" s="31"/>
      <c r="L2326" s="31"/>
      <c r="M2326" s="31"/>
      <c r="N2326" s="20"/>
      <c r="O2326" s="31"/>
      <c r="P2326" s="20"/>
    </row>
    <row r="2327" spans="1:16">
      <c r="A2327" s="20">
        <v>59</v>
      </c>
      <c r="B2327" s="271" t="s">
        <v>2651</v>
      </c>
      <c r="C2327" s="21" t="s">
        <v>2652</v>
      </c>
      <c r="D2327" s="20" t="s">
        <v>128</v>
      </c>
      <c r="E2327" s="31">
        <v>1062</v>
      </c>
      <c r="F2327" s="130">
        <v>1</v>
      </c>
      <c r="G2327" s="53">
        <f t="shared" si="121"/>
        <v>1062</v>
      </c>
      <c r="H2327" s="31"/>
      <c r="I2327" s="31"/>
      <c r="J2327" s="31"/>
      <c r="K2327" s="31"/>
      <c r="L2327" s="31"/>
      <c r="M2327" s="31"/>
      <c r="N2327" s="20"/>
      <c r="O2327" s="31"/>
      <c r="P2327" s="20"/>
    </row>
    <row r="2328" spans="1:16">
      <c r="A2328" s="20">
        <v>60</v>
      </c>
      <c r="B2328" s="271" t="s">
        <v>2653</v>
      </c>
      <c r="C2328" s="21" t="s">
        <v>2654</v>
      </c>
      <c r="D2328" s="20" t="s">
        <v>128</v>
      </c>
      <c r="E2328" s="31">
        <v>1062</v>
      </c>
      <c r="F2328" s="130">
        <v>1</v>
      </c>
      <c r="G2328" s="53">
        <f t="shared" si="121"/>
        <v>1062</v>
      </c>
      <c r="H2328" s="31"/>
      <c r="I2328" s="31"/>
      <c r="J2328" s="31"/>
      <c r="K2328" s="31"/>
      <c r="L2328" s="31"/>
      <c r="M2328" s="31"/>
      <c r="N2328" s="20"/>
      <c r="O2328" s="31"/>
      <c r="P2328" s="20"/>
    </row>
    <row r="2329" spans="1:16">
      <c r="A2329" s="20">
        <v>61</v>
      </c>
      <c r="B2329" s="271" t="s">
        <v>2655</v>
      </c>
      <c r="C2329" s="21" t="s">
        <v>2656</v>
      </c>
      <c r="D2329" s="20" t="s">
        <v>128</v>
      </c>
      <c r="E2329" s="31">
        <v>295</v>
      </c>
      <c r="F2329" s="130">
        <v>1</v>
      </c>
      <c r="G2329" s="53">
        <f t="shared" si="121"/>
        <v>295</v>
      </c>
      <c r="H2329" s="31"/>
      <c r="I2329" s="31"/>
      <c r="J2329" s="31"/>
      <c r="K2329" s="31"/>
      <c r="L2329" s="31"/>
      <c r="M2329" s="31"/>
      <c r="N2329" s="20"/>
      <c r="O2329" s="31"/>
      <c r="P2329" s="20"/>
    </row>
    <row r="2330" spans="1:16">
      <c r="A2330" s="20">
        <v>62</v>
      </c>
      <c r="B2330" s="271" t="s">
        <v>2651</v>
      </c>
      <c r="C2330" s="21" t="s">
        <v>2657</v>
      </c>
      <c r="D2330" s="20" t="s">
        <v>128</v>
      </c>
      <c r="E2330" s="31">
        <v>295</v>
      </c>
      <c r="F2330" s="130">
        <v>1</v>
      </c>
      <c r="G2330" s="53">
        <f t="shared" si="121"/>
        <v>295</v>
      </c>
      <c r="H2330" s="31"/>
      <c r="I2330" s="31"/>
      <c r="J2330" s="31"/>
      <c r="K2330" s="31"/>
      <c r="L2330" s="31"/>
      <c r="M2330" s="31"/>
      <c r="N2330" s="20"/>
      <c r="O2330" s="31"/>
      <c r="P2330" s="20"/>
    </row>
    <row r="2331" spans="1:16">
      <c r="A2331" s="20">
        <v>63</v>
      </c>
      <c r="B2331" s="271" t="s">
        <v>2658</v>
      </c>
      <c r="C2331" s="21" t="s">
        <v>2659</v>
      </c>
      <c r="D2331" s="20" t="s">
        <v>128</v>
      </c>
      <c r="E2331" s="31">
        <v>590</v>
      </c>
      <c r="F2331" s="130">
        <v>1</v>
      </c>
      <c r="G2331" s="53">
        <f t="shared" si="121"/>
        <v>590</v>
      </c>
      <c r="H2331" s="31"/>
      <c r="I2331" s="31"/>
      <c r="J2331" s="31"/>
      <c r="K2331" s="31"/>
      <c r="L2331" s="31"/>
      <c r="M2331" s="31"/>
      <c r="N2331" s="20"/>
      <c r="O2331" s="31"/>
      <c r="P2331" s="20"/>
    </row>
    <row r="2332" spans="1:16">
      <c r="A2332" s="20">
        <v>64</v>
      </c>
      <c r="B2332" s="271" t="s">
        <v>2660</v>
      </c>
      <c r="C2332" s="21" t="s">
        <v>2661</v>
      </c>
      <c r="D2332" s="20" t="s">
        <v>128</v>
      </c>
      <c r="E2332" s="31">
        <v>236</v>
      </c>
      <c r="F2332" s="130">
        <v>2</v>
      </c>
      <c r="G2332" s="53">
        <f t="shared" si="121"/>
        <v>472</v>
      </c>
      <c r="H2332" s="31"/>
      <c r="I2332" s="31"/>
      <c r="J2332" s="31"/>
      <c r="K2332" s="31"/>
      <c r="L2332" s="31"/>
      <c r="M2332" s="31"/>
      <c r="N2332" s="20"/>
      <c r="O2332" s="31"/>
      <c r="P2332" s="20"/>
    </row>
    <row r="2333" spans="1:16">
      <c r="A2333" s="20">
        <v>65</v>
      </c>
      <c r="B2333" s="20"/>
      <c r="C2333" s="21" t="s">
        <v>2662</v>
      </c>
      <c r="D2333" s="20"/>
      <c r="E2333" s="31"/>
      <c r="F2333" s="130"/>
      <c r="G2333" s="53"/>
      <c r="H2333" s="31"/>
      <c r="I2333" s="31"/>
      <c r="J2333" s="31"/>
      <c r="K2333" s="31"/>
      <c r="L2333" s="31"/>
      <c r="M2333" s="31"/>
      <c r="N2333" s="20"/>
      <c r="O2333" s="31"/>
      <c r="P2333" s="20"/>
    </row>
    <row r="2334" spans="1:16">
      <c r="A2334" s="20">
        <v>66</v>
      </c>
      <c r="B2334" s="271" t="s">
        <v>2663</v>
      </c>
      <c r="C2334" s="21" t="s">
        <v>2664</v>
      </c>
      <c r="D2334" s="20" t="s">
        <v>128</v>
      </c>
      <c r="E2334" s="31">
        <v>236</v>
      </c>
      <c r="F2334" s="130">
        <v>1</v>
      </c>
      <c r="G2334" s="53">
        <f t="shared" si="121"/>
        <v>236</v>
      </c>
      <c r="H2334" s="31"/>
      <c r="I2334" s="31"/>
      <c r="J2334" s="31"/>
      <c r="K2334" s="31"/>
      <c r="L2334" s="31"/>
      <c r="M2334" s="31"/>
      <c r="N2334" s="20"/>
      <c r="O2334" s="31"/>
      <c r="P2334" s="20"/>
    </row>
    <row r="2335" spans="1:16">
      <c r="A2335" s="20">
        <v>67</v>
      </c>
      <c r="B2335" s="271" t="s">
        <v>2665</v>
      </c>
      <c r="C2335" s="21" t="s">
        <v>2666</v>
      </c>
      <c r="D2335" s="20" t="s">
        <v>128</v>
      </c>
      <c r="E2335" s="31">
        <v>236</v>
      </c>
      <c r="F2335" s="130">
        <v>1</v>
      </c>
      <c r="G2335" s="53">
        <f t="shared" si="121"/>
        <v>236</v>
      </c>
      <c r="H2335" s="31"/>
      <c r="I2335" s="31"/>
      <c r="J2335" s="31"/>
      <c r="K2335" s="31"/>
      <c r="L2335" s="31"/>
      <c r="M2335" s="31"/>
      <c r="N2335" s="20"/>
      <c r="O2335" s="31"/>
      <c r="P2335" s="20"/>
    </row>
    <row r="2336" spans="1:16">
      <c r="A2336" s="20">
        <v>68</v>
      </c>
      <c r="B2336" s="49" t="s">
        <v>2667</v>
      </c>
      <c r="C2336" s="65" t="s">
        <v>2668</v>
      </c>
      <c r="D2336" s="20" t="s">
        <v>128</v>
      </c>
      <c r="E2336" s="31">
        <v>2949.9881999999998</v>
      </c>
      <c r="F2336" s="130">
        <v>1</v>
      </c>
      <c r="G2336" s="53">
        <f t="shared" si="121"/>
        <v>2949.9881999999998</v>
      </c>
      <c r="H2336" s="31"/>
      <c r="I2336" s="31"/>
      <c r="J2336" s="31"/>
      <c r="K2336" s="31"/>
      <c r="L2336" s="31"/>
      <c r="M2336" s="31"/>
      <c r="N2336" s="20"/>
      <c r="O2336" s="31"/>
      <c r="P2336" s="20"/>
    </row>
    <row r="2337" spans="1:16">
      <c r="A2337" s="20">
        <v>69</v>
      </c>
      <c r="B2337" s="20"/>
      <c r="C2337" s="65" t="s">
        <v>2669</v>
      </c>
      <c r="D2337" s="20" t="s">
        <v>128</v>
      </c>
      <c r="E2337" s="31">
        <v>2949.9881999999998</v>
      </c>
      <c r="F2337" s="130">
        <v>1</v>
      </c>
      <c r="G2337" s="53">
        <f t="shared" si="121"/>
        <v>2949.9881999999998</v>
      </c>
      <c r="H2337" s="31"/>
      <c r="I2337" s="31"/>
      <c r="J2337" s="31"/>
      <c r="K2337" s="31"/>
      <c r="L2337" s="31"/>
      <c r="M2337" s="31"/>
      <c r="N2337" s="20"/>
      <c r="O2337" s="31"/>
      <c r="P2337" s="20"/>
    </row>
    <row r="2338" spans="1:16">
      <c r="A2338" s="20">
        <v>70</v>
      </c>
      <c r="B2338" s="20"/>
      <c r="C2338" s="6" t="s">
        <v>2670</v>
      </c>
      <c r="D2338" s="20"/>
      <c r="E2338" s="31"/>
      <c r="F2338" s="130"/>
      <c r="G2338" s="53"/>
      <c r="H2338" s="31"/>
      <c r="I2338" s="31"/>
      <c r="J2338" s="31"/>
      <c r="K2338" s="31"/>
      <c r="L2338" s="31"/>
      <c r="M2338" s="31"/>
      <c r="N2338" s="20"/>
      <c r="O2338" s="31"/>
      <c r="P2338" s="20"/>
    </row>
    <row r="2339" spans="1:16">
      <c r="A2339" s="20">
        <v>71</v>
      </c>
      <c r="B2339" s="271" t="s">
        <v>2671</v>
      </c>
      <c r="C2339" s="21" t="s">
        <v>2672</v>
      </c>
      <c r="D2339" s="20" t="s">
        <v>128</v>
      </c>
      <c r="E2339" s="31">
        <v>177000</v>
      </c>
      <c r="F2339" s="130">
        <v>1</v>
      </c>
      <c r="G2339" s="53">
        <f>E2339*F2339</f>
        <v>177000</v>
      </c>
      <c r="H2339" s="31"/>
      <c r="I2339" s="31"/>
      <c r="J2339" s="31"/>
      <c r="K2339" s="31"/>
      <c r="L2339" s="31"/>
      <c r="M2339" s="31"/>
      <c r="N2339" s="20"/>
      <c r="O2339" s="31"/>
      <c r="P2339" s="20"/>
    </row>
    <row r="2340" spans="1:16">
      <c r="A2340" s="20">
        <v>72</v>
      </c>
      <c r="B2340" s="49" t="s">
        <v>2285</v>
      </c>
      <c r="C2340" s="21" t="s">
        <v>2673</v>
      </c>
      <c r="D2340" s="20" t="s">
        <v>128</v>
      </c>
      <c r="E2340" s="31">
        <v>188977.25</v>
      </c>
      <c r="F2340" s="130">
        <v>2</v>
      </c>
      <c r="G2340" s="53">
        <f>E2340*F2340</f>
        <v>377954.5</v>
      </c>
      <c r="H2340" s="31"/>
      <c r="I2340" s="31"/>
      <c r="J2340" s="31"/>
      <c r="K2340" s="31"/>
      <c r="L2340" s="31"/>
      <c r="M2340" s="31"/>
      <c r="N2340" s="20"/>
      <c r="O2340" s="31"/>
      <c r="P2340" s="20"/>
    </row>
    <row r="2341" spans="1:16">
      <c r="A2341" s="20">
        <v>73</v>
      </c>
      <c r="B2341" s="20"/>
      <c r="C2341" s="6" t="s">
        <v>2674</v>
      </c>
      <c r="D2341" s="20"/>
      <c r="E2341" s="31"/>
      <c r="F2341" s="130"/>
      <c r="G2341" s="53"/>
      <c r="H2341" s="31"/>
      <c r="I2341" s="31"/>
      <c r="J2341" s="31"/>
      <c r="K2341" s="31"/>
      <c r="L2341" s="31"/>
      <c r="M2341" s="31"/>
      <c r="N2341" s="20"/>
      <c r="O2341" s="31"/>
      <c r="P2341" s="20"/>
    </row>
    <row r="2342" spans="1:16" ht="51">
      <c r="A2342" s="20">
        <v>74</v>
      </c>
      <c r="B2342" s="271" t="s">
        <v>2675</v>
      </c>
      <c r="C2342" s="21" t="s">
        <v>2676</v>
      </c>
      <c r="D2342" s="20" t="s">
        <v>128</v>
      </c>
      <c r="E2342" s="31">
        <v>96760</v>
      </c>
      <c r="F2342" s="130">
        <v>1</v>
      </c>
      <c r="G2342" s="53">
        <f t="shared" ref="G2342:G2350" si="122">E2342*F2342</f>
        <v>96760</v>
      </c>
      <c r="H2342" s="31"/>
      <c r="I2342" s="31"/>
      <c r="J2342" s="31"/>
      <c r="K2342" s="31"/>
      <c r="L2342" s="31"/>
      <c r="M2342" s="31"/>
      <c r="N2342" s="20"/>
      <c r="O2342" s="31"/>
      <c r="P2342" s="20"/>
    </row>
    <row r="2343" spans="1:16" ht="25.5">
      <c r="A2343" s="20">
        <v>75</v>
      </c>
      <c r="B2343" s="271" t="s">
        <v>2677</v>
      </c>
      <c r="C2343" s="21" t="s">
        <v>2678</v>
      </c>
      <c r="D2343" s="20" t="s">
        <v>294</v>
      </c>
      <c r="E2343" s="31">
        <v>11210</v>
      </c>
      <c r="F2343" s="130">
        <v>2</v>
      </c>
      <c r="G2343" s="53">
        <f t="shared" si="122"/>
        <v>22420</v>
      </c>
      <c r="H2343" s="31"/>
      <c r="I2343" s="31"/>
      <c r="J2343" s="31"/>
      <c r="K2343" s="31"/>
      <c r="L2343" s="31"/>
      <c r="M2343" s="31"/>
      <c r="N2343" s="20"/>
      <c r="O2343" s="31"/>
      <c r="P2343" s="20"/>
    </row>
    <row r="2344" spans="1:16" ht="25.5">
      <c r="A2344" s="20">
        <v>76</v>
      </c>
      <c r="B2344" s="20"/>
      <c r="C2344" s="21" t="s">
        <v>2679</v>
      </c>
      <c r="D2344" s="20" t="s">
        <v>128</v>
      </c>
      <c r="E2344" s="31">
        <v>5900</v>
      </c>
      <c r="F2344" s="130">
        <v>1</v>
      </c>
      <c r="G2344" s="53">
        <f t="shared" si="122"/>
        <v>5900</v>
      </c>
      <c r="H2344" s="31"/>
      <c r="I2344" s="31"/>
      <c r="J2344" s="31"/>
      <c r="K2344" s="31"/>
      <c r="L2344" s="31"/>
      <c r="M2344" s="31"/>
      <c r="N2344" s="20"/>
      <c r="O2344" s="31"/>
      <c r="P2344" s="20"/>
    </row>
    <row r="2345" spans="1:16">
      <c r="A2345" s="20">
        <v>77</v>
      </c>
      <c r="B2345" s="20"/>
      <c r="C2345" s="21" t="s">
        <v>2680</v>
      </c>
      <c r="D2345" s="20" t="s">
        <v>128</v>
      </c>
      <c r="E2345" s="31">
        <v>5310</v>
      </c>
      <c r="F2345" s="130">
        <v>3</v>
      </c>
      <c r="G2345" s="53">
        <f t="shared" si="122"/>
        <v>15930</v>
      </c>
      <c r="H2345" s="31"/>
      <c r="I2345" s="31"/>
      <c r="J2345" s="31"/>
      <c r="K2345" s="31"/>
      <c r="L2345" s="31"/>
      <c r="M2345" s="31"/>
      <c r="N2345" s="20"/>
      <c r="O2345" s="31"/>
      <c r="P2345" s="20"/>
    </row>
    <row r="2346" spans="1:16">
      <c r="A2346" s="20">
        <v>78</v>
      </c>
      <c r="B2346" s="271" t="s">
        <v>2681</v>
      </c>
      <c r="C2346" s="21" t="s">
        <v>2682</v>
      </c>
      <c r="D2346" s="20" t="s">
        <v>294</v>
      </c>
      <c r="E2346" s="31">
        <v>8850</v>
      </c>
      <c r="F2346" s="130">
        <v>2</v>
      </c>
      <c r="G2346" s="53">
        <f t="shared" si="122"/>
        <v>17700</v>
      </c>
      <c r="H2346" s="31"/>
      <c r="I2346" s="31"/>
      <c r="J2346" s="31"/>
      <c r="K2346" s="31"/>
      <c r="L2346" s="31"/>
      <c r="M2346" s="31"/>
      <c r="N2346" s="20"/>
      <c r="O2346" s="31"/>
      <c r="P2346" s="20"/>
    </row>
    <row r="2347" spans="1:16">
      <c r="A2347" s="20">
        <v>79</v>
      </c>
      <c r="B2347" s="20"/>
      <c r="C2347" s="21" t="s">
        <v>1714</v>
      </c>
      <c r="D2347" s="20" t="s">
        <v>128</v>
      </c>
      <c r="E2347" s="31">
        <v>7257.2359999999999</v>
      </c>
      <c r="F2347" s="130">
        <v>1</v>
      </c>
      <c r="G2347" s="53">
        <f t="shared" si="122"/>
        <v>7257.2359999999999</v>
      </c>
      <c r="H2347" s="31"/>
      <c r="I2347" s="31"/>
      <c r="J2347" s="31"/>
      <c r="K2347" s="31"/>
      <c r="L2347" s="31"/>
      <c r="M2347" s="31"/>
      <c r="N2347" s="20"/>
      <c r="O2347" s="31"/>
      <c r="P2347" s="20"/>
    </row>
    <row r="2348" spans="1:16">
      <c r="A2348" s="20">
        <v>80</v>
      </c>
      <c r="B2348" s="271" t="s">
        <v>2683</v>
      </c>
      <c r="C2348" s="21" t="s">
        <v>1715</v>
      </c>
      <c r="D2348" s="20" t="s">
        <v>128</v>
      </c>
      <c r="E2348" s="31">
        <v>3540</v>
      </c>
      <c r="F2348" s="130">
        <v>1</v>
      </c>
      <c r="G2348" s="53">
        <f t="shared" si="122"/>
        <v>3540</v>
      </c>
      <c r="H2348" s="31"/>
      <c r="I2348" s="31"/>
      <c r="J2348" s="31"/>
      <c r="K2348" s="31"/>
      <c r="L2348" s="31"/>
      <c r="M2348" s="31"/>
      <c r="N2348" s="20"/>
      <c r="O2348" s="31"/>
      <c r="P2348" s="20"/>
    </row>
    <row r="2349" spans="1:16">
      <c r="A2349" s="20">
        <v>81</v>
      </c>
      <c r="B2349" s="20"/>
      <c r="C2349" s="21" t="s">
        <v>2684</v>
      </c>
      <c r="D2349" s="20" t="s">
        <v>128</v>
      </c>
      <c r="E2349" s="31">
        <v>2360</v>
      </c>
      <c r="F2349" s="130">
        <v>5</v>
      </c>
      <c r="G2349" s="53">
        <f t="shared" si="122"/>
        <v>11800</v>
      </c>
      <c r="H2349" s="31"/>
      <c r="I2349" s="31"/>
      <c r="J2349" s="31"/>
      <c r="K2349" s="31"/>
      <c r="L2349" s="31"/>
      <c r="M2349" s="31"/>
      <c r="N2349" s="20"/>
      <c r="O2349" s="31"/>
      <c r="P2349" s="20"/>
    </row>
    <row r="2350" spans="1:16">
      <c r="A2350" s="20">
        <v>82</v>
      </c>
      <c r="B2350" s="271" t="s">
        <v>2685</v>
      </c>
      <c r="C2350" s="21" t="s">
        <v>2686</v>
      </c>
      <c r="D2350" s="20" t="s">
        <v>128</v>
      </c>
      <c r="E2350" s="31">
        <v>7670</v>
      </c>
      <c r="F2350" s="130">
        <v>1</v>
      </c>
      <c r="G2350" s="53">
        <f t="shared" si="122"/>
        <v>7670</v>
      </c>
      <c r="H2350" s="31"/>
      <c r="I2350" s="31"/>
      <c r="J2350" s="31"/>
      <c r="K2350" s="31"/>
      <c r="L2350" s="31"/>
      <c r="M2350" s="31"/>
      <c r="N2350" s="20"/>
      <c r="O2350" s="31"/>
      <c r="P2350" s="20"/>
    </row>
    <row r="2351" spans="1:16">
      <c r="A2351" s="20">
        <v>83</v>
      </c>
      <c r="B2351" s="20"/>
      <c r="C2351" s="6" t="s">
        <v>2687</v>
      </c>
      <c r="D2351" s="20"/>
      <c r="E2351" s="31"/>
      <c r="F2351" s="130"/>
      <c r="G2351" s="53"/>
      <c r="H2351" s="31"/>
      <c r="I2351" s="31"/>
      <c r="J2351" s="31"/>
      <c r="K2351" s="31"/>
      <c r="L2351" s="31"/>
      <c r="M2351" s="31"/>
      <c r="N2351" s="20"/>
      <c r="O2351" s="31"/>
      <c r="P2351" s="20"/>
    </row>
    <row r="2352" spans="1:16">
      <c r="A2352" s="20">
        <v>84</v>
      </c>
      <c r="B2352" s="49" t="s">
        <v>1815</v>
      </c>
      <c r="C2352" s="21" t="s">
        <v>2688</v>
      </c>
      <c r="D2352" s="20" t="s">
        <v>128</v>
      </c>
      <c r="E2352" s="31">
        <v>241557.8</v>
      </c>
      <c r="F2352" s="130">
        <v>2</v>
      </c>
      <c r="G2352" s="53">
        <f>E2352*F2352</f>
        <v>483115.6</v>
      </c>
      <c r="H2352" s="31"/>
      <c r="I2352" s="31"/>
      <c r="J2352" s="31"/>
      <c r="K2352" s="31"/>
      <c r="L2352" s="31"/>
      <c r="M2352" s="31"/>
      <c r="N2352" s="20"/>
      <c r="O2352" s="31"/>
      <c r="P2352" s="20"/>
    </row>
    <row r="2353" spans="1:16">
      <c r="A2353" s="20">
        <v>85</v>
      </c>
      <c r="B2353" s="271" t="s">
        <v>2689</v>
      </c>
      <c r="C2353" s="21" t="s">
        <v>2690</v>
      </c>
      <c r="D2353" s="20" t="s">
        <v>128</v>
      </c>
      <c r="E2353" s="31">
        <v>11080.2</v>
      </c>
      <c r="F2353" s="130">
        <v>2</v>
      </c>
      <c r="G2353" s="53">
        <f>E2353*F2353</f>
        <v>22160.400000000001</v>
      </c>
      <c r="H2353" s="31"/>
      <c r="I2353" s="31"/>
      <c r="J2353" s="31"/>
      <c r="K2353" s="31"/>
      <c r="L2353" s="31"/>
      <c r="M2353" s="31"/>
      <c r="N2353" s="20"/>
      <c r="O2353" s="31"/>
      <c r="P2353" s="20"/>
    </row>
    <row r="2354" spans="1:16">
      <c r="A2354" s="20">
        <v>86</v>
      </c>
      <c r="B2354" s="271" t="s">
        <v>2691</v>
      </c>
      <c r="C2354" s="21" t="s">
        <v>2692</v>
      </c>
      <c r="D2354" s="20" t="s">
        <v>128</v>
      </c>
      <c r="E2354" s="31">
        <v>11930.14</v>
      </c>
      <c r="F2354" s="130">
        <v>2</v>
      </c>
      <c r="G2354" s="53">
        <f>E2354*F2354</f>
        <v>23860.28</v>
      </c>
      <c r="H2354" s="31"/>
      <c r="I2354" s="31"/>
      <c r="J2354" s="31"/>
      <c r="K2354" s="31"/>
      <c r="L2354" s="31"/>
      <c r="M2354" s="31"/>
      <c r="N2354" s="20"/>
      <c r="O2354" s="31"/>
      <c r="P2354" s="20"/>
    </row>
    <row r="2355" spans="1:16">
      <c r="A2355" s="20">
        <v>87</v>
      </c>
      <c r="B2355" s="20"/>
      <c r="C2355" s="6" t="s">
        <v>2693</v>
      </c>
      <c r="D2355" s="20"/>
      <c r="E2355" s="31"/>
      <c r="F2355" s="130"/>
      <c r="G2355" s="53"/>
      <c r="H2355" s="31"/>
      <c r="I2355" s="31"/>
      <c r="J2355" s="31"/>
      <c r="K2355" s="31"/>
      <c r="L2355" s="31"/>
      <c r="M2355" s="31"/>
      <c r="N2355" s="20"/>
      <c r="O2355" s="31"/>
      <c r="P2355" s="20"/>
    </row>
    <row r="2356" spans="1:16">
      <c r="A2356" s="20">
        <v>88</v>
      </c>
      <c r="B2356" s="49" t="s">
        <v>2694</v>
      </c>
      <c r="C2356" s="21" t="s">
        <v>2695</v>
      </c>
      <c r="D2356" s="20" t="s">
        <v>128</v>
      </c>
      <c r="E2356" s="31">
        <v>3779.56</v>
      </c>
      <c r="F2356" s="130">
        <v>1</v>
      </c>
      <c r="G2356" s="53">
        <f>E2356*F2356</f>
        <v>3779.56</v>
      </c>
      <c r="H2356" s="31"/>
      <c r="I2356" s="31"/>
      <c r="J2356" s="31"/>
      <c r="K2356" s="31"/>
      <c r="L2356" s="31"/>
      <c r="M2356" s="31"/>
      <c r="N2356" s="20"/>
      <c r="O2356" s="31"/>
      <c r="P2356" s="20"/>
    </row>
    <row r="2357" spans="1:16">
      <c r="A2357" s="20">
        <v>89</v>
      </c>
      <c r="B2357" s="271" t="s">
        <v>2696</v>
      </c>
      <c r="C2357" s="21" t="s">
        <v>2697</v>
      </c>
      <c r="D2357" s="20" t="s">
        <v>128</v>
      </c>
      <c r="E2357" s="31">
        <v>3779.56</v>
      </c>
      <c r="F2357" s="130">
        <v>1</v>
      </c>
      <c r="G2357" s="53">
        <f>E2357*F2357</f>
        <v>3779.56</v>
      </c>
      <c r="H2357" s="31"/>
      <c r="I2357" s="31"/>
      <c r="J2357" s="31"/>
      <c r="K2357" s="31"/>
      <c r="L2357" s="31"/>
      <c r="M2357" s="31"/>
      <c r="N2357" s="20"/>
      <c r="O2357" s="31"/>
      <c r="P2357" s="20"/>
    </row>
    <row r="2358" spans="1:16">
      <c r="A2358" s="20">
        <v>90</v>
      </c>
      <c r="B2358" s="20"/>
      <c r="C2358" s="6" t="s">
        <v>2698</v>
      </c>
      <c r="D2358" s="20"/>
      <c r="E2358" s="31"/>
      <c r="F2358" s="130"/>
      <c r="G2358" s="53"/>
      <c r="H2358" s="31"/>
      <c r="I2358" s="31"/>
      <c r="J2358" s="31"/>
      <c r="K2358" s="31"/>
      <c r="L2358" s="31"/>
      <c r="M2358" s="31"/>
      <c r="N2358" s="20"/>
      <c r="O2358" s="31"/>
      <c r="P2358" s="20"/>
    </row>
    <row r="2359" spans="1:16" ht="51">
      <c r="A2359" s="20">
        <v>91</v>
      </c>
      <c r="B2359" s="271" t="s">
        <v>2699</v>
      </c>
      <c r="C2359" s="21" t="s">
        <v>2676</v>
      </c>
      <c r="D2359" s="20" t="s">
        <v>128</v>
      </c>
      <c r="E2359" s="31">
        <v>1180</v>
      </c>
      <c r="F2359" s="130">
        <v>1</v>
      </c>
      <c r="G2359" s="53">
        <f t="shared" ref="G2359:G2367" si="123">E2359*F2359</f>
        <v>1180</v>
      </c>
      <c r="H2359" s="31"/>
      <c r="I2359" s="31"/>
      <c r="J2359" s="31"/>
      <c r="K2359" s="31"/>
      <c r="L2359" s="31"/>
      <c r="M2359" s="31"/>
      <c r="N2359" s="20"/>
      <c r="O2359" s="31"/>
      <c r="P2359" s="20"/>
    </row>
    <row r="2360" spans="1:16" ht="25.5">
      <c r="A2360" s="20">
        <v>92</v>
      </c>
      <c r="B2360" s="49" t="s">
        <v>2700</v>
      </c>
      <c r="C2360" s="21" t="s">
        <v>2678</v>
      </c>
      <c r="D2360" s="20" t="s">
        <v>294</v>
      </c>
      <c r="E2360" s="31">
        <v>590</v>
      </c>
      <c r="F2360" s="130">
        <v>1</v>
      </c>
      <c r="G2360" s="53">
        <f t="shared" si="123"/>
        <v>590</v>
      </c>
      <c r="H2360" s="31"/>
      <c r="I2360" s="31"/>
      <c r="J2360" s="31"/>
      <c r="K2360" s="31"/>
      <c r="L2360" s="31"/>
      <c r="M2360" s="31"/>
      <c r="N2360" s="20"/>
      <c r="O2360" s="31"/>
      <c r="P2360" s="20"/>
    </row>
    <row r="2361" spans="1:16" ht="25.5">
      <c r="A2361" s="20">
        <v>93</v>
      </c>
      <c r="B2361" s="20"/>
      <c r="C2361" s="21" t="s">
        <v>2679</v>
      </c>
      <c r="D2361" s="20" t="s">
        <v>128</v>
      </c>
      <c r="E2361" s="31">
        <v>1180</v>
      </c>
      <c r="F2361" s="130">
        <v>1</v>
      </c>
      <c r="G2361" s="53">
        <f t="shared" si="123"/>
        <v>1180</v>
      </c>
      <c r="H2361" s="31"/>
      <c r="I2361" s="31"/>
      <c r="J2361" s="31"/>
      <c r="K2361" s="31"/>
      <c r="L2361" s="31"/>
      <c r="M2361" s="31"/>
      <c r="N2361" s="20"/>
      <c r="O2361" s="31"/>
      <c r="P2361" s="20"/>
    </row>
    <row r="2362" spans="1:16">
      <c r="A2362" s="20">
        <v>94</v>
      </c>
      <c r="B2362" s="20"/>
      <c r="C2362" s="21" t="s">
        <v>2648</v>
      </c>
      <c r="D2362" s="20" t="s">
        <v>128</v>
      </c>
      <c r="E2362" s="31">
        <v>295</v>
      </c>
      <c r="F2362" s="130">
        <v>2</v>
      </c>
      <c r="G2362" s="53">
        <f t="shared" si="123"/>
        <v>590</v>
      </c>
      <c r="H2362" s="31"/>
      <c r="I2362" s="31"/>
      <c r="J2362" s="31"/>
      <c r="K2362" s="31"/>
      <c r="L2362" s="31"/>
      <c r="M2362" s="31"/>
      <c r="N2362" s="20"/>
      <c r="O2362" s="31"/>
      <c r="P2362" s="20"/>
    </row>
    <row r="2363" spans="1:16">
      <c r="A2363" s="20">
        <v>95</v>
      </c>
      <c r="B2363" s="271" t="s">
        <v>2681</v>
      </c>
      <c r="C2363" s="21" t="s">
        <v>2682</v>
      </c>
      <c r="D2363" s="20" t="s">
        <v>294</v>
      </c>
      <c r="E2363" s="31">
        <v>295</v>
      </c>
      <c r="F2363" s="130">
        <v>2</v>
      </c>
      <c r="G2363" s="53">
        <f t="shared" si="123"/>
        <v>590</v>
      </c>
      <c r="H2363" s="31"/>
      <c r="I2363" s="31"/>
      <c r="J2363" s="31"/>
      <c r="K2363" s="31"/>
      <c r="L2363" s="31"/>
      <c r="M2363" s="31"/>
      <c r="N2363" s="20"/>
      <c r="O2363" s="31"/>
      <c r="P2363" s="20"/>
    </row>
    <row r="2364" spans="1:16">
      <c r="A2364" s="20">
        <v>96</v>
      </c>
      <c r="B2364" s="20"/>
      <c r="C2364" s="21" t="s">
        <v>1714</v>
      </c>
      <c r="D2364" s="20" t="s">
        <v>128</v>
      </c>
      <c r="E2364" s="31">
        <v>774.12</v>
      </c>
      <c r="F2364" s="130">
        <v>1</v>
      </c>
      <c r="G2364" s="53">
        <f t="shared" si="123"/>
        <v>774.12</v>
      </c>
      <c r="H2364" s="31"/>
      <c r="I2364" s="31"/>
      <c r="J2364" s="31"/>
      <c r="K2364" s="31"/>
      <c r="L2364" s="31"/>
      <c r="M2364" s="31"/>
      <c r="N2364" s="20"/>
      <c r="O2364" s="31"/>
      <c r="P2364" s="20"/>
    </row>
    <row r="2365" spans="1:16">
      <c r="A2365" s="20">
        <v>97</v>
      </c>
      <c r="B2365" s="20"/>
      <c r="C2365" s="21" t="s">
        <v>1715</v>
      </c>
      <c r="D2365" s="31" t="s">
        <v>128</v>
      </c>
      <c r="E2365" s="49">
        <v>295</v>
      </c>
      <c r="F2365" s="130">
        <v>1</v>
      </c>
      <c r="G2365" s="53">
        <f t="shared" si="123"/>
        <v>295</v>
      </c>
      <c r="H2365" s="31"/>
      <c r="I2365" s="31"/>
      <c r="J2365" s="31"/>
      <c r="K2365" s="31"/>
      <c r="L2365" s="31"/>
      <c r="M2365" s="31"/>
      <c r="N2365" s="20"/>
      <c r="O2365" s="31"/>
      <c r="P2365" s="20"/>
    </row>
    <row r="2366" spans="1:16">
      <c r="A2366" s="20">
        <v>98</v>
      </c>
      <c r="B2366" s="20"/>
      <c r="C2366" s="21" t="s">
        <v>2684</v>
      </c>
      <c r="D2366" s="20" t="s">
        <v>128</v>
      </c>
      <c r="E2366" s="31">
        <v>236</v>
      </c>
      <c r="F2366" s="130">
        <v>5</v>
      </c>
      <c r="G2366" s="53">
        <f t="shared" si="123"/>
        <v>1180</v>
      </c>
      <c r="H2366" s="31"/>
      <c r="I2366" s="31"/>
      <c r="J2366" s="31"/>
      <c r="K2366" s="31"/>
      <c r="L2366" s="31"/>
      <c r="M2366" s="31"/>
      <c r="N2366" s="20"/>
      <c r="O2366" s="31"/>
      <c r="P2366" s="20"/>
    </row>
    <row r="2367" spans="1:16">
      <c r="A2367" s="20">
        <v>99</v>
      </c>
      <c r="B2367" s="49" t="s">
        <v>2701</v>
      </c>
      <c r="C2367" s="21" t="s">
        <v>2686</v>
      </c>
      <c r="D2367" s="20" t="s">
        <v>128</v>
      </c>
      <c r="E2367" s="31">
        <v>295</v>
      </c>
      <c r="F2367" s="130">
        <v>1</v>
      </c>
      <c r="G2367" s="53">
        <f t="shared" si="123"/>
        <v>295</v>
      </c>
      <c r="H2367" s="31"/>
      <c r="I2367" s="31"/>
      <c r="J2367" s="31"/>
      <c r="K2367" s="31"/>
      <c r="L2367" s="31"/>
      <c r="M2367" s="31"/>
      <c r="N2367" s="20"/>
      <c r="O2367" s="31"/>
      <c r="P2367" s="20"/>
    </row>
    <row r="2368" spans="1:16">
      <c r="A2368" s="20">
        <v>100</v>
      </c>
      <c r="B2368" s="20"/>
      <c r="C2368" s="6" t="s">
        <v>2702</v>
      </c>
      <c r="D2368" s="20"/>
      <c r="E2368" s="31"/>
      <c r="F2368" s="130"/>
      <c r="G2368" s="53"/>
      <c r="H2368" s="31"/>
      <c r="I2368" s="31"/>
      <c r="J2368" s="31"/>
      <c r="K2368" s="31"/>
      <c r="L2368" s="31"/>
      <c r="M2368" s="31"/>
      <c r="N2368" s="20"/>
      <c r="O2368" s="31"/>
      <c r="P2368" s="20"/>
    </row>
    <row r="2369" spans="1:16">
      <c r="A2369" s="20">
        <v>101</v>
      </c>
      <c r="B2369" s="20"/>
      <c r="C2369" s="6" t="s">
        <v>2703</v>
      </c>
      <c r="D2369" s="20" t="s">
        <v>294</v>
      </c>
      <c r="E2369" s="31">
        <v>106200</v>
      </c>
      <c r="F2369" s="130">
        <v>1</v>
      </c>
      <c r="G2369" s="53">
        <f>E2369*F2369</f>
        <v>106200</v>
      </c>
      <c r="H2369" s="31"/>
      <c r="I2369" s="31"/>
      <c r="J2369" s="31"/>
      <c r="K2369" s="31"/>
      <c r="L2369" s="31"/>
      <c r="M2369" s="31"/>
      <c r="N2369" s="20"/>
      <c r="O2369" s="31"/>
      <c r="P2369" s="20"/>
    </row>
    <row r="2370" spans="1:16">
      <c r="A2370" s="20">
        <v>102</v>
      </c>
      <c r="B2370" s="20"/>
      <c r="C2370" s="6" t="s">
        <v>2704</v>
      </c>
      <c r="D2370" s="20" t="s">
        <v>128</v>
      </c>
      <c r="E2370" s="31">
        <v>17747.79</v>
      </c>
      <c r="F2370" s="130">
        <v>1</v>
      </c>
      <c r="G2370" s="53">
        <f t="shared" ref="G2370:G2415" si="124">E2370*F2370</f>
        <v>17747.79</v>
      </c>
      <c r="H2370" s="31"/>
      <c r="I2370" s="31"/>
      <c r="J2370" s="31"/>
      <c r="K2370" s="31"/>
      <c r="L2370" s="31"/>
      <c r="M2370" s="31"/>
      <c r="N2370" s="20"/>
      <c r="O2370" s="31"/>
      <c r="P2370" s="20"/>
    </row>
    <row r="2371" spans="1:16">
      <c r="A2371" s="20">
        <v>103</v>
      </c>
      <c r="B2371" s="20"/>
      <c r="C2371" s="6" t="s">
        <v>2705</v>
      </c>
      <c r="D2371" s="20" t="s">
        <v>294</v>
      </c>
      <c r="E2371" s="31">
        <v>345740</v>
      </c>
      <c r="F2371" s="130">
        <v>1</v>
      </c>
      <c r="G2371" s="53">
        <f t="shared" si="124"/>
        <v>345740</v>
      </c>
      <c r="H2371" s="31"/>
      <c r="I2371" s="31"/>
      <c r="J2371" s="31"/>
      <c r="K2371" s="31"/>
      <c r="L2371" s="31"/>
      <c r="M2371" s="31"/>
      <c r="N2371" s="20"/>
      <c r="O2371" s="31"/>
      <c r="P2371" s="20"/>
    </row>
    <row r="2372" spans="1:16" ht="25.5">
      <c r="A2372" s="20">
        <v>104</v>
      </c>
      <c r="B2372" s="20"/>
      <c r="C2372" s="6" t="s">
        <v>2706</v>
      </c>
      <c r="D2372" s="20" t="s">
        <v>2707</v>
      </c>
      <c r="E2372" s="31">
        <v>59000</v>
      </c>
      <c r="F2372" s="130">
        <v>1</v>
      </c>
      <c r="G2372" s="53">
        <f t="shared" si="124"/>
        <v>59000</v>
      </c>
      <c r="H2372" s="31"/>
      <c r="I2372" s="31"/>
      <c r="J2372" s="31"/>
      <c r="K2372" s="31"/>
      <c r="L2372" s="31"/>
      <c r="M2372" s="31"/>
      <c r="N2372" s="20"/>
      <c r="O2372" s="31"/>
      <c r="P2372" s="20"/>
    </row>
    <row r="2373" spans="1:16">
      <c r="A2373" s="20">
        <v>105</v>
      </c>
      <c r="B2373" s="20"/>
      <c r="C2373" s="6" t="s">
        <v>2708</v>
      </c>
      <c r="D2373" s="20" t="s">
        <v>2707</v>
      </c>
      <c r="E2373" s="31">
        <v>91096</v>
      </c>
      <c r="F2373" s="130">
        <v>1</v>
      </c>
      <c r="G2373" s="53">
        <f t="shared" si="124"/>
        <v>91096</v>
      </c>
      <c r="H2373" s="31"/>
      <c r="I2373" s="31"/>
      <c r="J2373" s="31"/>
      <c r="K2373" s="31"/>
      <c r="L2373" s="31"/>
      <c r="M2373" s="31"/>
      <c r="N2373" s="20"/>
      <c r="O2373" s="31"/>
      <c r="P2373" s="20"/>
    </row>
    <row r="2374" spans="1:16">
      <c r="A2374" s="20">
        <v>106</v>
      </c>
      <c r="B2374" s="20"/>
      <c r="C2374" s="6" t="s">
        <v>2709</v>
      </c>
      <c r="D2374" s="20" t="s">
        <v>2707</v>
      </c>
      <c r="E2374" s="31">
        <v>20060</v>
      </c>
      <c r="F2374" s="130">
        <v>1</v>
      </c>
      <c r="G2374" s="53">
        <f t="shared" si="124"/>
        <v>20060</v>
      </c>
      <c r="H2374" s="31"/>
      <c r="I2374" s="31"/>
      <c r="J2374" s="31"/>
      <c r="K2374" s="31"/>
      <c r="L2374" s="31"/>
      <c r="M2374" s="31"/>
      <c r="N2374" s="20"/>
      <c r="O2374" s="31"/>
      <c r="P2374" s="20"/>
    </row>
    <row r="2375" spans="1:16">
      <c r="A2375" s="20">
        <v>107</v>
      </c>
      <c r="B2375" s="20"/>
      <c r="C2375" s="6" t="s">
        <v>2710</v>
      </c>
      <c r="D2375" s="20" t="s">
        <v>2707</v>
      </c>
      <c r="E2375" s="31">
        <v>20060</v>
      </c>
      <c r="F2375" s="130">
        <v>1</v>
      </c>
      <c r="G2375" s="53">
        <f t="shared" si="124"/>
        <v>20060</v>
      </c>
      <c r="H2375" s="31"/>
      <c r="I2375" s="31"/>
      <c r="J2375" s="31"/>
      <c r="K2375" s="31"/>
      <c r="L2375" s="31"/>
      <c r="M2375" s="31"/>
      <c r="N2375" s="20"/>
      <c r="O2375" s="31"/>
      <c r="P2375" s="20"/>
    </row>
    <row r="2376" spans="1:16">
      <c r="A2376" s="20">
        <v>108</v>
      </c>
      <c r="B2376" s="20"/>
      <c r="C2376" s="6" t="s">
        <v>2711</v>
      </c>
      <c r="D2376" s="20"/>
      <c r="E2376" s="31"/>
      <c r="F2376" s="130"/>
      <c r="G2376" s="53"/>
      <c r="H2376" s="31"/>
      <c r="I2376" s="31"/>
      <c r="J2376" s="31"/>
      <c r="K2376" s="31"/>
      <c r="L2376" s="31"/>
      <c r="M2376" s="31"/>
      <c r="N2376" s="20"/>
      <c r="O2376" s="31"/>
      <c r="P2376" s="20"/>
    </row>
    <row r="2377" spans="1:16">
      <c r="A2377" s="20">
        <v>109</v>
      </c>
      <c r="B2377" s="49" t="s">
        <v>754</v>
      </c>
      <c r="C2377" s="272" t="s">
        <v>2712</v>
      </c>
      <c r="D2377" s="20" t="s">
        <v>2707</v>
      </c>
      <c r="E2377" s="31">
        <v>4130</v>
      </c>
      <c r="F2377" s="130">
        <v>2</v>
      </c>
      <c r="G2377" s="53">
        <f t="shared" si="124"/>
        <v>8260</v>
      </c>
      <c r="H2377" s="31"/>
      <c r="I2377" s="31"/>
      <c r="J2377" s="31"/>
      <c r="K2377" s="31"/>
      <c r="L2377" s="31"/>
      <c r="M2377" s="31"/>
      <c r="N2377" s="20"/>
      <c r="O2377" s="31"/>
      <c r="P2377" s="20"/>
    </row>
    <row r="2378" spans="1:16">
      <c r="A2378" s="20">
        <v>110</v>
      </c>
      <c r="B2378" s="271" t="s">
        <v>2713</v>
      </c>
      <c r="C2378" s="21" t="s">
        <v>2714</v>
      </c>
      <c r="D2378" s="20" t="s">
        <v>2707</v>
      </c>
      <c r="E2378" s="31">
        <v>4130</v>
      </c>
      <c r="F2378" s="130">
        <v>1</v>
      </c>
      <c r="G2378" s="53">
        <f t="shared" si="124"/>
        <v>4130</v>
      </c>
      <c r="H2378" s="31"/>
      <c r="I2378" s="31"/>
      <c r="J2378" s="31"/>
      <c r="K2378" s="31"/>
      <c r="L2378" s="31"/>
      <c r="M2378" s="31"/>
      <c r="N2378" s="20"/>
      <c r="O2378" s="31"/>
      <c r="P2378" s="20"/>
    </row>
    <row r="2379" spans="1:16">
      <c r="A2379" s="20">
        <v>111</v>
      </c>
      <c r="B2379" s="271" t="s">
        <v>741</v>
      </c>
      <c r="C2379" s="21" t="s">
        <v>2715</v>
      </c>
      <c r="D2379" s="20" t="s">
        <v>2707</v>
      </c>
      <c r="E2379" s="31">
        <v>4130</v>
      </c>
      <c r="F2379" s="130">
        <v>1</v>
      </c>
      <c r="G2379" s="53">
        <f t="shared" si="124"/>
        <v>4130</v>
      </c>
      <c r="H2379" s="31"/>
      <c r="I2379" s="31"/>
      <c r="J2379" s="31"/>
      <c r="K2379" s="31"/>
      <c r="L2379" s="31"/>
      <c r="M2379" s="31"/>
      <c r="N2379" s="20"/>
      <c r="O2379" s="31"/>
      <c r="P2379" s="20"/>
    </row>
    <row r="2380" spans="1:16">
      <c r="A2380" s="20">
        <v>112</v>
      </c>
      <c r="B2380" s="271" t="s">
        <v>2716</v>
      </c>
      <c r="C2380" s="21" t="s">
        <v>2717</v>
      </c>
      <c r="D2380" s="20" t="s">
        <v>2707</v>
      </c>
      <c r="E2380" s="31">
        <v>4130</v>
      </c>
      <c r="F2380" s="130">
        <v>1</v>
      </c>
      <c r="G2380" s="53">
        <f t="shared" si="124"/>
        <v>4130</v>
      </c>
      <c r="H2380" s="31"/>
      <c r="I2380" s="31"/>
      <c r="J2380" s="31"/>
      <c r="K2380" s="31"/>
      <c r="L2380" s="31"/>
      <c r="M2380" s="31"/>
      <c r="N2380" s="20"/>
      <c r="O2380" s="31"/>
      <c r="P2380" s="20"/>
    </row>
    <row r="2381" spans="1:16">
      <c r="A2381" s="20">
        <v>113</v>
      </c>
      <c r="B2381" s="271" t="s">
        <v>2718</v>
      </c>
      <c r="C2381" s="21" t="s">
        <v>2719</v>
      </c>
      <c r="D2381" s="20" t="s">
        <v>2707</v>
      </c>
      <c r="E2381" s="31">
        <v>4130</v>
      </c>
      <c r="F2381" s="130">
        <v>2</v>
      </c>
      <c r="G2381" s="53">
        <f t="shared" si="124"/>
        <v>8260</v>
      </c>
      <c r="H2381" s="31"/>
      <c r="I2381" s="31"/>
      <c r="J2381" s="31"/>
      <c r="K2381" s="31"/>
      <c r="L2381" s="31"/>
      <c r="M2381" s="31"/>
      <c r="N2381" s="20"/>
      <c r="O2381" s="31"/>
      <c r="P2381" s="20"/>
    </row>
    <row r="2382" spans="1:16">
      <c r="A2382" s="20">
        <v>114</v>
      </c>
      <c r="B2382" s="49" t="s">
        <v>2720</v>
      </c>
      <c r="C2382" s="21" t="s">
        <v>2721</v>
      </c>
      <c r="D2382" s="20" t="s">
        <v>2707</v>
      </c>
      <c r="E2382" s="31">
        <v>4720</v>
      </c>
      <c r="F2382" s="130">
        <v>2</v>
      </c>
      <c r="G2382" s="53">
        <f t="shared" si="124"/>
        <v>9440</v>
      </c>
      <c r="H2382" s="31"/>
      <c r="I2382" s="31"/>
      <c r="J2382" s="31"/>
      <c r="K2382" s="31"/>
      <c r="L2382" s="31"/>
      <c r="M2382" s="31"/>
      <c r="N2382" s="20"/>
      <c r="O2382" s="31"/>
      <c r="P2382" s="20"/>
    </row>
    <row r="2383" spans="1:16">
      <c r="A2383" s="20">
        <v>115</v>
      </c>
      <c r="B2383" s="49" t="s">
        <v>2722</v>
      </c>
      <c r="C2383" s="21" t="s">
        <v>2723</v>
      </c>
      <c r="D2383" s="20" t="s">
        <v>2707</v>
      </c>
      <c r="E2383" s="31">
        <v>9440</v>
      </c>
      <c r="F2383" s="130">
        <v>2</v>
      </c>
      <c r="G2383" s="53">
        <f t="shared" si="124"/>
        <v>18880</v>
      </c>
      <c r="H2383" s="31"/>
      <c r="I2383" s="31"/>
      <c r="J2383" s="31"/>
      <c r="K2383" s="31"/>
      <c r="L2383" s="31"/>
      <c r="M2383" s="31"/>
      <c r="N2383" s="20"/>
      <c r="O2383" s="31"/>
      <c r="P2383" s="20"/>
    </row>
    <row r="2384" spans="1:16">
      <c r="A2384" s="20">
        <v>116</v>
      </c>
      <c r="B2384" s="271" t="s">
        <v>2724</v>
      </c>
      <c r="C2384" s="21" t="s">
        <v>2725</v>
      </c>
      <c r="D2384" s="20" t="s">
        <v>2707</v>
      </c>
      <c r="E2384" s="31">
        <v>826</v>
      </c>
      <c r="F2384" s="130">
        <v>3</v>
      </c>
      <c r="G2384" s="53">
        <f t="shared" si="124"/>
        <v>2478</v>
      </c>
      <c r="H2384" s="31"/>
      <c r="I2384" s="31"/>
      <c r="J2384" s="31"/>
      <c r="K2384" s="31"/>
      <c r="L2384" s="31"/>
      <c r="M2384" s="31"/>
      <c r="N2384" s="20"/>
      <c r="O2384" s="31"/>
      <c r="P2384" s="20"/>
    </row>
    <row r="2385" spans="1:16">
      <c r="A2385" s="20">
        <v>117</v>
      </c>
      <c r="B2385" s="271" t="s">
        <v>2726</v>
      </c>
      <c r="C2385" s="21" t="s">
        <v>2727</v>
      </c>
      <c r="D2385" s="20" t="s">
        <v>2707</v>
      </c>
      <c r="E2385" s="31">
        <v>826</v>
      </c>
      <c r="F2385" s="130">
        <v>3</v>
      </c>
      <c r="G2385" s="53">
        <f t="shared" si="124"/>
        <v>2478</v>
      </c>
      <c r="H2385" s="31"/>
      <c r="I2385" s="31"/>
      <c r="J2385" s="31"/>
      <c r="K2385" s="31"/>
      <c r="L2385" s="31"/>
      <c r="M2385" s="31"/>
      <c r="N2385" s="20"/>
      <c r="O2385" s="31"/>
      <c r="P2385" s="20"/>
    </row>
    <row r="2386" spans="1:16">
      <c r="A2386" s="20">
        <v>118</v>
      </c>
      <c r="B2386" s="271" t="s">
        <v>2728</v>
      </c>
      <c r="C2386" s="21" t="s">
        <v>2729</v>
      </c>
      <c r="D2386" s="20" t="s">
        <v>2707</v>
      </c>
      <c r="E2386" s="31">
        <v>826</v>
      </c>
      <c r="F2386" s="130">
        <v>1</v>
      </c>
      <c r="G2386" s="53">
        <f t="shared" si="124"/>
        <v>826</v>
      </c>
      <c r="H2386" s="31"/>
      <c r="I2386" s="31"/>
      <c r="J2386" s="31"/>
      <c r="K2386" s="31"/>
      <c r="L2386" s="31"/>
      <c r="M2386" s="31"/>
      <c r="N2386" s="20"/>
      <c r="O2386" s="31"/>
      <c r="P2386" s="20"/>
    </row>
    <row r="2387" spans="1:16">
      <c r="A2387" s="20">
        <v>119</v>
      </c>
      <c r="B2387" s="271" t="s">
        <v>2730</v>
      </c>
      <c r="C2387" s="21" t="s">
        <v>2731</v>
      </c>
      <c r="D2387" s="20" t="s">
        <v>2707</v>
      </c>
      <c r="E2387" s="31">
        <v>25960</v>
      </c>
      <c r="F2387" s="130">
        <v>1</v>
      </c>
      <c r="G2387" s="53">
        <f t="shared" si="124"/>
        <v>25960</v>
      </c>
      <c r="H2387" s="31"/>
      <c r="I2387" s="31"/>
      <c r="J2387" s="31"/>
      <c r="K2387" s="31"/>
      <c r="L2387" s="31"/>
      <c r="M2387" s="31"/>
      <c r="N2387" s="20"/>
      <c r="O2387" s="31"/>
      <c r="P2387" s="20"/>
    </row>
    <row r="2388" spans="1:16">
      <c r="A2388" s="20">
        <v>120</v>
      </c>
      <c r="B2388" s="271" t="s">
        <v>2732</v>
      </c>
      <c r="C2388" s="21" t="s">
        <v>2733</v>
      </c>
      <c r="D2388" s="20" t="s">
        <v>2707</v>
      </c>
      <c r="E2388" s="31">
        <v>1062</v>
      </c>
      <c r="F2388" s="130">
        <v>1</v>
      </c>
      <c r="G2388" s="53">
        <f t="shared" si="124"/>
        <v>1062</v>
      </c>
      <c r="H2388" s="31"/>
      <c r="I2388" s="31"/>
      <c r="J2388" s="31"/>
      <c r="K2388" s="31"/>
      <c r="L2388" s="31"/>
      <c r="M2388" s="31"/>
      <c r="N2388" s="20"/>
      <c r="O2388" s="31"/>
      <c r="P2388" s="20"/>
    </row>
    <row r="2389" spans="1:16">
      <c r="A2389" s="20">
        <v>121</v>
      </c>
      <c r="B2389" s="271" t="s">
        <v>1735</v>
      </c>
      <c r="C2389" s="21" t="s">
        <v>2734</v>
      </c>
      <c r="D2389" s="20" t="s">
        <v>2707</v>
      </c>
      <c r="E2389" s="31">
        <v>2124</v>
      </c>
      <c r="F2389" s="130">
        <v>1</v>
      </c>
      <c r="G2389" s="53">
        <f t="shared" si="124"/>
        <v>2124</v>
      </c>
      <c r="H2389" s="31"/>
      <c r="I2389" s="31"/>
      <c r="J2389" s="31"/>
      <c r="K2389" s="31"/>
      <c r="L2389" s="31"/>
      <c r="M2389" s="31"/>
      <c r="N2389" s="20"/>
      <c r="O2389" s="31"/>
      <c r="P2389" s="20"/>
    </row>
    <row r="2390" spans="1:16">
      <c r="A2390" s="20">
        <v>122</v>
      </c>
      <c r="B2390" s="271" t="s">
        <v>2735</v>
      </c>
      <c r="C2390" s="21" t="s">
        <v>2736</v>
      </c>
      <c r="D2390" s="20" t="s">
        <v>2707</v>
      </c>
      <c r="E2390" s="31">
        <v>2773</v>
      </c>
      <c r="F2390" s="130">
        <v>1</v>
      </c>
      <c r="G2390" s="53">
        <f t="shared" si="124"/>
        <v>2773</v>
      </c>
      <c r="H2390" s="31"/>
      <c r="I2390" s="31"/>
      <c r="J2390" s="31"/>
      <c r="K2390" s="31"/>
      <c r="L2390" s="31"/>
      <c r="M2390" s="31"/>
      <c r="N2390" s="20"/>
      <c r="O2390" s="31"/>
      <c r="P2390" s="20"/>
    </row>
    <row r="2391" spans="1:16">
      <c r="A2391" s="20">
        <v>123</v>
      </c>
      <c r="B2391" s="49" t="s">
        <v>2737</v>
      </c>
      <c r="C2391" s="21" t="s">
        <v>2738</v>
      </c>
      <c r="D2391" s="20" t="s">
        <v>2707</v>
      </c>
      <c r="E2391" s="31">
        <v>1947</v>
      </c>
      <c r="F2391" s="130">
        <v>1</v>
      </c>
      <c r="G2391" s="53">
        <f t="shared" si="124"/>
        <v>1947</v>
      </c>
      <c r="H2391" s="31"/>
      <c r="I2391" s="31"/>
      <c r="J2391" s="31"/>
      <c r="K2391" s="31"/>
      <c r="L2391" s="31"/>
      <c r="M2391" s="31"/>
      <c r="N2391" s="20"/>
      <c r="O2391" s="31"/>
      <c r="P2391" s="20"/>
    </row>
    <row r="2392" spans="1:16">
      <c r="A2392" s="20">
        <v>124</v>
      </c>
      <c r="B2392" s="271" t="s">
        <v>2739</v>
      </c>
      <c r="C2392" s="21" t="s">
        <v>2740</v>
      </c>
      <c r="D2392" s="20" t="s">
        <v>2707</v>
      </c>
      <c r="E2392" s="31">
        <v>15577.92</v>
      </c>
      <c r="F2392" s="130">
        <v>1</v>
      </c>
      <c r="G2392" s="53">
        <f t="shared" si="124"/>
        <v>15577.92</v>
      </c>
      <c r="H2392" s="31"/>
      <c r="I2392" s="31"/>
      <c r="J2392" s="31"/>
      <c r="K2392" s="31"/>
      <c r="L2392" s="31"/>
      <c r="M2392" s="31"/>
      <c r="N2392" s="20"/>
      <c r="O2392" s="31"/>
      <c r="P2392" s="20"/>
    </row>
    <row r="2393" spans="1:16">
      <c r="A2393" s="20">
        <v>125</v>
      </c>
      <c r="B2393" s="49" t="s">
        <v>2741</v>
      </c>
      <c r="C2393" s="21" t="s">
        <v>2742</v>
      </c>
      <c r="D2393" s="20" t="s">
        <v>2707</v>
      </c>
      <c r="E2393" s="31">
        <v>15340</v>
      </c>
      <c r="F2393" s="130">
        <v>1</v>
      </c>
      <c r="G2393" s="53">
        <f t="shared" si="124"/>
        <v>15340</v>
      </c>
      <c r="H2393" s="31"/>
      <c r="I2393" s="31"/>
      <c r="J2393" s="31"/>
      <c r="K2393" s="31"/>
      <c r="L2393" s="31"/>
      <c r="M2393" s="31"/>
      <c r="N2393" s="20"/>
      <c r="O2393" s="31"/>
      <c r="P2393" s="20"/>
    </row>
    <row r="2394" spans="1:16">
      <c r="A2394" s="20">
        <v>126</v>
      </c>
      <c r="B2394" s="271" t="s">
        <v>2743</v>
      </c>
      <c r="C2394" s="21" t="s">
        <v>2744</v>
      </c>
      <c r="D2394" s="20" t="s">
        <v>2707</v>
      </c>
      <c r="E2394" s="31">
        <v>14160</v>
      </c>
      <c r="F2394" s="130">
        <v>1</v>
      </c>
      <c r="G2394" s="53">
        <f t="shared" si="124"/>
        <v>14160</v>
      </c>
      <c r="H2394" s="31"/>
      <c r="I2394" s="31"/>
      <c r="J2394" s="31"/>
      <c r="K2394" s="31"/>
      <c r="L2394" s="31"/>
      <c r="M2394" s="31"/>
      <c r="N2394" s="20"/>
      <c r="O2394" s="31"/>
      <c r="P2394" s="20"/>
    </row>
    <row r="2395" spans="1:16">
      <c r="A2395" s="20">
        <v>127</v>
      </c>
      <c r="B2395" s="271" t="s">
        <v>2745</v>
      </c>
      <c r="C2395" s="21" t="s">
        <v>2746</v>
      </c>
      <c r="D2395" s="20" t="s">
        <v>2707</v>
      </c>
      <c r="E2395" s="31">
        <v>434736</v>
      </c>
      <c r="F2395" s="130">
        <v>1</v>
      </c>
      <c r="G2395" s="53">
        <f t="shared" si="124"/>
        <v>434736</v>
      </c>
      <c r="H2395" s="31"/>
      <c r="I2395" s="31"/>
      <c r="J2395" s="31"/>
      <c r="K2395" s="31"/>
      <c r="L2395" s="31"/>
      <c r="M2395" s="31"/>
      <c r="N2395" s="20"/>
      <c r="O2395" s="31"/>
      <c r="P2395" s="20"/>
    </row>
    <row r="2396" spans="1:16">
      <c r="A2396" s="20">
        <v>128</v>
      </c>
      <c r="B2396" s="271" t="s">
        <v>2747</v>
      </c>
      <c r="C2396" s="21" t="s">
        <v>2748</v>
      </c>
      <c r="D2396" s="20" t="s">
        <v>2707</v>
      </c>
      <c r="E2396" s="31">
        <v>327804</v>
      </c>
      <c r="F2396" s="130">
        <v>1</v>
      </c>
      <c r="G2396" s="53">
        <f t="shared" si="124"/>
        <v>327804</v>
      </c>
      <c r="H2396" s="31"/>
      <c r="I2396" s="31"/>
      <c r="J2396" s="31"/>
      <c r="K2396" s="31"/>
      <c r="L2396" s="31"/>
      <c r="M2396" s="31"/>
      <c r="N2396" s="20"/>
      <c r="O2396" s="31"/>
      <c r="P2396" s="20"/>
    </row>
    <row r="2397" spans="1:16">
      <c r="A2397" s="20">
        <v>129</v>
      </c>
      <c r="B2397" s="20"/>
      <c r="C2397" s="6" t="s">
        <v>2749</v>
      </c>
      <c r="D2397" s="20"/>
      <c r="E2397" s="31"/>
      <c r="F2397" s="130"/>
      <c r="G2397" s="53"/>
      <c r="H2397" s="31"/>
      <c r="I2397" s="31"/>
      <c r="J2397" s="31"/>
      <c r="K2397" s="31"/>
      <c r="L2397" s="31"/>
      <c r="M2397" s="31"/>
      <c r="N2397" s="20"/>
      <c r="O2397" s="31"/>
      <c r="P2397" s="20"/>
    </row>
    <row r="2398" spans="1:16">
      <c r="A2398" s="20">
        <v>130</v>
      </c>
      <c r="B2398" s="49" t="s">
        <v>754</v>
      </c>
      <c r="C2398" s="272" t="s">
        <v>2712</v>
      </c>
      <c r="D2398" s="20" t="s">
        <v>2707</v>
      </c>
      <c r="E2398" s="31">
        <v>1180</v>
      </c>
      <c r="F2398" s="130">
        <v>1</v>
      </c>
      <c r="G2398" s="53">
        <f t="shared" si="124"/>
        <v>1180</v>
      </c>
      <c r="H2398" s="31"/>
      <c r="I2398" s="31"/>
      <c r="J2398" s="31"/>
      <c r="K2398" s="31"/>
      <c r="L2398" s="31"/>
      <c r="M2398" s="31"/>
      <c r="N2398" s="20"/>
      <c r="O2398" s="31"/>
      <c r="P2398" s="20"/>
    </row>
    <row r="2399" spans="1:16">
      <c r="A2399" s="20">
        <v>131</v>
      </c>
      <c r="B2399" s="271" t="s">
        <v>2750</v>
      </c>
      <c r="C2399" s="21" t="s">
        <v>2714</v>
      </c>
      <c r="D2399" s="20" t="s">
        <v>2707</v>
      </c>
      <c r="E2399" s="31">
        <v>2360</v>
      </c>
      <c r="F2399" s="130">
        <v>1</v>
      </c>
      <c r="G2399" s="53">
        <f t="shared" si="124"/>
        <v>2360</v>
      </c>
      <c r="H2399" s="31"/>
      <c r="I2399" s="31"/>
      <c r="J2399" s="31"/>
      <c r="K2399" s="31"/>
      <c r="L2399" s="31"/>
      <c r="M2399" s="31"/>
      <c r="N2399" s="20"/>
      <c r="O2399" s="31"/>
      <c r="P2399" s="20"/>
    </row>
    <row r="2400" spans="1:16">
      <c r="A2400" s="20">
        <v>132</v>
      </c>
      <c r="B2400" s="271" t="s">
        <v>2751</v>
      </c>
      <c r="C2400" s="21" t="s">
        <v>2715</v>
      </c>
      <c r="D2400" s="20" t="s">
        <v>2707</v>
      </c>
      <c r="E2400" s="31">
        <v>4130</v>
      </c>
      <c r="F2400" s="130">
        <v>1</v>
      </c>
      <c r="G2400" s="53">
        <f t="shared" si="124"/>
        <v>4130</v>
      </c>
      <c r="H2400" s="31"/>
      <c r="I2400" s="31"/>
      <c r="J2400" s="31"/>
      <c r="K2400" s="31"/>
      <c r="L2400" s="31"/>
      <c r="M2400" s="31"/>
      <c r="N2400" s="20"/>
      <c r="O2400" s="31"/>
      <c r="P2400" s="20"/>
    </row>
    <row r="2401" spans="1:16">
      <c r="A2401" s="20">
        <v>133</v>
      </c>
      <c r="B2401" s="271" t="s">
        <v>2752</v>
      </c>
      <c r="C2401" s="21" t="s">
        <v>2717</v>
      </c>
      <c r="D2401" s="20" t="s">
        <v>2707</v>
      </c>
      <c r="E2401" s="31">
        <v>1180</v>
      </c>
      <c r="F2401" s="130">
        <v>1</v>
      </c>
      <c r="G2401" s="53">
        <f t="shared" si="124"/>
        <v>1180</v>
      </c>
      <c r="H2401" s="31"/>
      <c r="I2401" s="31"/>
      <c r="J2401" s="31"/>
      <c r="K2401" s="31"/>
      <c r="L2401" s="31"/>
      <c r="M2401" s="31"/>
      <c r="N2401" s="20"/>
      <c r="O2401" s="31"/>
      <c r="P2401" s="20"/>
    </row>
    <row r="2402" spans="1:16">
      <c r="A2402" s="20">
        <v>134</v>
      </c>
      <c r="B2402" s="271" t="s">
        <v>2718</v>
      </c>
      <c r="C2402" s="21" t="s">
        <v>2719</v>
      </c>
      <c r="D2402" s="20" t="s">
        <v>2707</v>
      </c>
      <c r="E2402" s="31">
        <v>1180</v>
      </c>
      <c r="F2402" s="130">
        <v>2</v>
      </c>
      <c r="G2402" s="53">
        <f t="shared" si="124"/>
        <v>2360</v>
      </c>
      <c r="H2402" s="31"/>
      <c r="I2402" s="31"/>
      <c r="J2402" s="31"/>
      <c r="K2402" s="31"/>
      <c r="L2402" s="31"/>
      <c r="M2402" s="31"/>
      <c r="N2402" s="20"/>
      <c r="O2402" s="31"/>
      <c r="P2402" s="20"/>
    </row>
    <row r="2403" spans="1:16">
      <c r="A2403" s="20">
        <v>135</v>
      </c>
      <c r="B2403" s="49" t="s">
        <v>2720</v>
      </c>
      <c r="C2403" s="21" t="s">
        <v>2721</v>
      </c>
      <c r="D2403" s="20" t="s">
        <v>2707</v>
      </c>
      <c r="E2403" s="31">
        <v>1180</v>
      </c>
      <c r="F2403" s="130">
        <v>2</v>
      </c>
      <c r="G2403" s="53">
        <f t="shared" si="124"/>
        <v>2360</v>
      </c>
      <c r="H2403" s="31"/>
      <c r="I2403" s="31"/>
      <c r="J2403" s="31"/>
      <c r="K2403" s="31"/>
      <c r="L2403" s="31"/>
      <c r="M2403" s="31"/>
      <c r="N2403" s="20"/>
      <c r="O2403" s="31"/>
      <c r="P2403" s="20"/>
    </row>
    <row r="2404" spans="1:16">
      <c r="A2404" s="20">
        <v>136</v>
      </c>
      <c r="B2404" s="49" t="s">
        <v>2722</v>
      </c>
      <c r="C2404" s="21" t="s">
        <v>2723</v>
      </c>
      <c r="D2404" s="20" t="s">
        <v>2707</v>
      </c>
      <c r="E2404" s="31">
        <v>1770</v>
      </c>
      <c r="F2404" s="130">
        <v>2</v>
      </c>
      <c r="G2404" s="53">
        <f t="shared" si="124"/>
        <v>3540</v>
      </c>
      <c r="H2404" s="31"/>
      <c r="I2404" s="31"/>
      <c r="J2404" s="31"/>
      <c r="K2404" s="31"/>
      <c r="L2404" s="31"/>
      <c r="M2404" s="31"/>
      <c r="N2404" s="20"/>
      <c r="O2404" s="31"/>
      <c r="P2404" s="20"/>
    </row>
    <row r="2405" spans="1:16">
      <c r="A2405" s="20">
        <v>137</v>
      </c>
      <c r="B2405" s="271" t="s">
        <v>2724</v>
      </c>
      <c r="C2405" s="21" t="s">
        <v>2725</v>
      </c>
      <c r="D2405" s="20" t="s">
        <v>2707</v>
      </c>
      <c r="E2405" s="31">
        <v>590</v>
      </c>
      <c r="F2405" s="130">
        <v>2</v>
      </c>
      <c r="G2405" s="53">
        <f t="shared" si="124"/>
        <v>1180</v>
      </c>
      <c r="H2405" s="31"/>
      <c r="I2405" s="31"/>
      <c r="J2405" s="31"/>
      <c r="K2405" s="31"/>
      <c r="L2405" s="31"/>
      <c r="M2405" s="31"/>
      <c r="N2405" s="20"/>
      <c r="O2405" s="31"/>
      <c r="P2405" s="20"/>
    </row>
    <row r="2406" spans="1:16">
      <c r="A2406" s="20">
        <v>138</v>
      </c>
      <c r="B2406" s="271" t="s">
        <v>2726</v>
      </c>
      <c r="C2406" s="21" t="s">
        <v>2727</v>
      </c>
      <c r="D2406" s="20" t="s">
        <v>2707</v>
      </c>
      <c r="E2406" s="31">
        <v>590</v>
      </c>
      <c r="F2406" s="130">
        <v>2</v>
      </c>
      <c r="G2406" s="53">
        <f t="shared" si="124"/>
        <v>1180</v>
      </c>
      <c r="H2406" s="31"/>
      <c r="I2406" s="31"/>
      <c r="J2406" s="31"/>
      <c r="K2406" s="31"/>
      <c r="L2406" s="31"/>
      <c r="M2406" s="31"/>
      <c r="N2406" s="20"/>
      <c r="O2406" s="31"/>
      <c r="P2406" s="20"/>
    </row>
    <row r="2407" spans="1:16">
      <c r="A2407" s="20">
        <v>139</v>
      </c>
      <c r="B2407" s="271" t="s">
        <v>2728</v>
      </c>
      <c r="C2407" s="21" t="s">
        <v>2729</v>
      </c>
      <c r="D2407" s="20" t="s">
        <v>2707</v>
      </c>
      <c r="E2407" s="31">
        <v>590</v>
      </c>
      <c r="F2407" s="130">
        <v>3</v>
      </c>
      <c r="G2407" s="53">
        <f t="shared" si="124"/>
        <v>1770</v>
      </c>
      <c r="H2407" s="31"/>
      <c r="I2407" s="31"/>
      <c r="J2407" s="31"/>
      <c r="K2407" s="31"/>
      <c r="L2407" s="31"/>
      <c r="M2407" s="31"/>
      <c r="N2407" s="20"/>
      <c r="O2407" s="31"/>
      <c r="P2407" s="20"/>
    </row>
    <row r="2408" spans="1:16">
      <c r="A2408" s="20">
        <v>140</v>
      </c>
      <c r="B2408" s="20"/>
      <c r="C2408" s="21" t="s">
        <v>2753</v>
      </c>
      <c r="D2408" s="20" t="s">
        <v>2707</v>
      </c>
      <c r="E2408" s="31">
        <v>13390.75</v>
      </c>
      <c r="F2408" s="130">
        <v>1</v>
      </c>
      <c r="G2408" s="53">
        <f t="shared" si="124"/>
        <v>13390.75</v>
      </c>
      <c r="H2408" s="31"/>
      <c r="I2408" s="31"/>
      <c r="J2408" s="31"/>
      <c r="K2408" s="31"/>
      <c r="L2408" s="31"/>
      <c r="M2408" s="31"/>
      <c r="N2408" s="20"/>
      <c r="O2408" s="31"/>
      <c r="P2408" s="20"/>
    </row>
    <row r="2409" spans="1:16">
      <c r="A2409" s="20">
        <v>141</v>
      </c>
      <c r="B2409" s="271" t="s">
        <v>2732</v>
      </c>
      <c r="C2409" s="21" t="s">
        <v>2733</v>
      </c>
      <c r="D2409" s="20" t="s">
        <v>2707</v>
      </c>
      <c r="E2409" s="31">
        <v>1062</v>
      </c>
      <c r="F2409" s="130">
        <v>1</v>
      </c>
      <c r="G2409" s="53">
        <f t="shared" si="124"/>
        <v>1062</v>
      </c>
      <c r="H2409" s="31"/>
      <c r="I2409" s="31"/>
      <c r="J2409" s="31"/>
      <c r="K2409" s="31"/>
      <c r="L2409" s="31"/>
      <c r="M2409" s="31"/>
      <c r="N2409" s="20"/>
      <c r="O2409" s="31"/>
      <c r="P2409" s="20"/>
    </row>
    <row r="2410" spans="1:16">
      <c r="A2410" s="20">
        <v>142</v>
      </c>
      <c r="B2410" s="271" t="s">
        <v>1735</v>
      </c>
      <c r="C2410" s="21" t="s">
        <v>2734</v>
      </c>
      <c r="D2410" s="20" t="s">
        <v>2707</v>
      </c>
      <c r="E2410" s="31">
        <v>1180</v>
      </c>
      <c r="F2410" s="130">
        <v>1</v>
      </c>
      <c r="G2410" s="53">
        <f t="shared" si="124"/>
        <v>1180</v>
      </c>
      <c r="H2410" s="31"/>
      <c r="I2410" s="31"/>
      <c r="J2410" s="31"/>
      <c r="K2410" s="31"/>
      <c r="L2410" s="31"/>
      <c r="M2410" s="31"/>
      <c r="N2410" s="20"/>
      <c r="O2410" s="31"/>
      <c r="P2410" s="20"/>
    </row>
    <row r="2411" spans="1:16">
      <c r="A2411" s="20">
        <v>143</v>
      </c>
      <c r="B2411" s="271" t="s">
        <v>2735</v>
      </c>
      <c r="C2411" s="21" t="s">
        <v>2736</v>
      </c>
      <c r="D2411" s="20" t="s">
        <v>2707</v>
      </c>
      <c r="E2411" s="31">
        <v>2773</v>
      </c>
      <c r="F2411" s="130">
        <v>1</v>
      </c>
      <c r="G2411" s="53">
        <f t="shared" si="124"/>
        <v>2773</v>
      </c>
      <c r="H2411" s="31"/>
      <c r="I2411" s="31"/>
      <c r="J2411" s="31"/>
      <c r="K2411" s="31"/>
      <c r="L2411" s="31"/>
      <c r="M2411" s="31"/>
      <c r="N2411" s="20"/>
      <c r="O2411" s="31"/>
      <c r="P2411" s="20"/>
    </row>
    <row r="2412" spans="1:16">
      <c r="A2412" s="20">
        <v>144</v>
      </c>
      <c r="B2412" s="271" t="s">
        <v>2737</v>
      </c>
      <c r="C2412" s="21" t="s">
        <v>2738</v>
      </c>
      <c r="D2412" s="20" t="s">
        <v>2707</v>
      </c>
      <c r="E2412" s="31">
        <v>1947</v>
      </c>
      <c r="F2412" s="130">
        <v>1</v>
      </c>
      <c r="G2412" s="53">
        <f t="shared" si="124"/>
        <v>1947</v>
      </c>
      <c r="H2412" s="31"/>
      <c r="I2412" s="31"/>
      <c r="J2412" s="31"/>
      <c r="K2412" s="31"/>
      <c r="L2412" s="31"/>
      <c r="M2412" s="31"/>
      <c r="N2412" s="20"/>
      <c r="O2412" s="31"/>
      <c r="P2412" s="20"/>
    </row>
    <row r="2413" spans="1:16">
      <c r="A2413" s="20">
        <v>145</v>
      </c>
      <c r="B2413" s="271" t="s">
        <v>2739</v>
      </c>
      <c r="C2413" s="65" t="s">
        <v>2740</v>
      </c>
      <c r="D2413" s="20" t="s">
        <v>2707</v>
      </c>
      <c r="E2413" s="31">
        <v>12980</v>
      </c>
      <c r="F2413" s="130">
        <v>1</v>
      </c>
      <c r="G2413" s="53">
        <f t="shared" si="124"/>
        <v>12980</v>
      </c>
      <c r="H2413" s="31"/>
      <c r="I2413" s="31"/>
      <c r="J2413" s="31"/>
      <c r="K2413" s="31"/>
      <c r="L2413" s="31"/>
      <c r="M2413" s="31"/>
      <c r="N2413" s="20"/>
      <c r="O2413" s="31"/>
      <c r="P2413" s="20"/>
    </row>
    <row r="2414" spans="1:16">
      <c r="A2414" s="20">
        <v>146</v>
      </c>
      <c r="B2414" s="49" t="s">
        <v>2741</v>
      </c>
      <c r="C2414" s="21" t="s">
        <v>2754</v>
      </c>
      <c r="D2414" s="20" t="s">
        <v>2707</v>
      </c>
      <c r="E2414" s="31">
        <v>1770</v>
      </c>
      <c r="F2414" s="130">
        <v>1</v>
      </c>
      <c r="G2414" s="53">
        <f t="shared" si="124"/>
        <v>1770</v>
      </c>
      <c r="H2414" s="31"/>
      <c r="I2414" s="31"/>
      <c r="J2414" s="31"/>
      <c r="K2414" s="31"/>
      <c r="L2414" s="31"/>
      <c r="M2414" s="31"/>
      <c r="N2414" s="20"/>
      <c r="O2414" s="31"/>
      <c r="P2414" s="20"/>
    </row>
    <row r="2415" spans="1:16">
      <c r="A2415" s="20">
        <v>147</v>
      </c>
      <c r="B2415" s="271" t="s">
        <v>2743</v>
      </c>
      <c r="C2415" s="21" t="s">
        <v>2744</v>
      </c>
      <c r="D2415" s="20" t="s">
        <v>2707</v>
      </c>
      <c r="E2415" s="31">
        <v>1770</v>
      </c>
      <c r="F2415" s="130">
        <v>1</v>
      </c>
      <c r="G2415" s="53">
        <f t="shared" si="124"/>
        <v>1770</v>
      </c>
      <c r="H2415" s="31"/>
      <c r="I2415" s="31"/>
      <c r="J2415" s="31"/>
      <c r="K2415" s="31"/>
      <c r="L2415" s="31"/>
      <c r="M2415" s="31"/>
      <c r="N2415" s="20"/>
      <c r="O2415" s="31"/>
      <c r="P2415" s="20"/>
    </row>
    <row r="2416" spans="1:16">
      <c r="A2416" s="20">
        <v>148</v>
      </c>
      <c r="B2416" s="20"/>
      <c r="C2416" s="6" t="s">
        <v>2755</v>
      </c>
      <c r="D2416" s="20"/>
      <c r="E2416" s="31"/>
      <c r="F2416" s="130"/>
      <c r="G2416" s="53"/>
      <c r="H2416" s="31"/>
      <c r="I2416" s="31"/>
      <c r="J2416" s="31"/>
      <c r="K2416" s="31"/>
      <c r="L2416" s="31"/>
      <c r="M2416" s="31"/>
      <c r="N2416" s="20"/>
      <c r="O2416" s="31"/>
      <c r="P2416" s="20"/>
    </row>
    <row r="2417" spans="1:16">
      <c r="A2417" s="20">
        <v>149</v>
      </c>
      <c r="B2417" s="271" t="s">
        <v>2756</v>
      </c>
      <c r="C2417" s="6" t="s">
        <v>2757</v>
      </c>
      <c r="D2417" s="20" t="s">
        <v>128</v>
      </c>
      <c r="E2417" s="92">
        <v>16198.048000000001</v>
      </c>
      <c r="F2417" s="130">
        <v>2</v>
      </c>
      <c r="G2417" s="53">
        <f>E2417*F2417</f>
        <v>32396.096000000001</v>
      </c>
      <c r="H2417" s="31"/>
      <c r="I2417" s="31"/>
      <c r="J2417" s="31"/>
      <c r="K2417" s="31"/>
      <c r="L2417" s="31"/>
      <c r="M2417" s="31"/>
      <c r="N2417" s="20"/>
      <c r="O2417" s="31"/>
      <c r="P2417" s="20"/>
    </row>
    <row r="2418" spans="1:16">
      <c r="A2418" s="20">
        <v>150</v>
      </c>
      <c r="B2418" s="271" t="s">
        <v>2758</v>
      </c>
      <c r="C2418" s="6" t="s">
        <v>2759</v>
      </c>
      <c r="D2418" s="20" t="s">
        <v>128</v>
      </c>
      <c r="E2418" s="92">
        <v>16198.048000000001</v>
      </c>
      <c r="F2418" s="130">
        <v>5</v>
      </c>
      <c r="G2418" s="53">
        <f>E2418*F2418</f>
        <v>80990.240000000005</v>
      </c>
      <c r="H2418" s="31"/>
      <c r="I2418" s="31"/>
      <c r="J2418" s="31"/>
      <c r="K2418" s="31"/>
      <c r="L2418" s="31"/>
      <c r="M2418" s="31"/>
      <c r="N2418" s="20"/>
      <c r="O2418" s="31"/>
      <c r="P2418" s="20"/>
    </row>
    <row r="2419" spans="1:16">
      <c r="A2419" s="20">
        <v>151</v>
      </c>
      <c r="B2419" s="20"/>
      <c r="C2419" s="6" t="s">
        <v>2760</v>
      </c>
      <c r="D2419" s="20" t="s">
        <v>128</v>
      </c>
      <c r="E2419" s="92">
        <v>16198.048000000001</v>
      </c>
      <c r="F2419" s="130">
        <v>3</v>
      </c>
      <c r="G2419" s="53">
        <f>E2419*F2419</f>
        <v>48594.144</v>
      </c>
      <c r="H2419" s="31"/>
      <c r="I2419" s="31"/>
      <c r="J2419" s="31"/>
      <c r="K2419" s="31"/>
      <c r="L2419" s="31"/>
      <c r="M2419" s="31"/>
      <c r="N2419" s="20"/>
      <c r="O2419" s="31"/>
      <c r="P2419" s="20"/>
    </row>
    <row r="2420" spans="1:16">
      <c r="A2420" s="20">
        <v>152</v>
      </c>
      <c r="B2420" s="20"/>
      <c r="C2420" s="6" t="s">
        <v>2761</v>
      </c>
      <c r="D2420" s="20"/>
      <c r="E2420" s="31"/>
      <c r="F2420" s="130"/>
      <c r="G2420" s="53"/>
      <c r="H2420" s="31"/>
      <c r="I2420" s="31"/>
      <c r="J2420" s="31"/>
      <c r="K2420" s="31"/>
      <c r="L2420" s="31"/>
      <c r="M2420" s="31"/>
      <c r="N2420" s="20"/>
      <c r="O2420" s="31"/>
      <c r="P2420" s="20"/>
    </row>
    <row r="2421" spans="1:16">
      <c r="A2421" s="20">
        <v>153</v>
      </c>
      <c r="B2421" s="20"/>
      <c r="C2421" s="6" t="s">
        <v>2762</v>
      </c>
      <c r="D2421" s="20"/>
      <c r="E2421" s="31"/>
      <c r="F2421" s="130"/>
      <c r="G2421" s="53"/>
      <c r="H2421" s="31"/>
      <c r="I2421" s="31"/>
      <c r="J2421" s="31"/>
      <c r="K2421" s="31"/>
      <c r="L2421" s="31"/>
      <c r="M2421" s="31"/>
      <c r="N2421" s="20"/>
      <c r="O2421" s="31"/>
      <c r="P2421" s="20"/>
    </row>
    <row r="2422" spans="1:16">
      <c r="A2422" s="20">
        <v>154</v>
      </c>
      <c r="B2422" s="20"/>
      <c r="C2422" s="6" t="s">
        <v>2763</v>
      </c>
      <c r="D2422" s="20" t="s">
        <v>2707</v>
      </c>
      <c r="E2422" s="31">
        <v>295</v>
      </c>
      <c r="F2422" s="130">
        <v>1</v>
      </c>
      <c r="G2422" s="53">
        <f>E2422*F2422</f>
        <v>295</v>
      </c>
      <c r="H2422" s="31"/>
      <c r="I2422" s="31"/>
      <c r="J2422" s="31"/>
      <c r="K2422" s="31"/>
      <c r="L2422" s="31"/>
      <c r="M2422" s="31"/>
      <c r="N2422" s="20"/>
      <c r="O2422" s="31"/>
      <c r="P2422" s="20"/>
    </row>
    <row r="2423" spans="1:16">
      <c r="A2423" s="20">
        <v>155</v>
      </c>
      <c r="B2423" s="20"/>
      <c r="C2423" s="6" t="s">
        <v>2764</v>
      </c>
      <c r="D2423" s="20" t="s">
        <v>2707</v>
      </c>
      <c r="E2423" s="31">
        <v>295</v>
      </c>
      <c r="F2423" s="130">
        <v>1</v>
      </c>
      <c r="G2423" s="53">
        <f t="shared" ref="G2423:G2465" si="125">E2423*F2423</f>
        <v>295</v>
      </c>
      <c r="H2423" s="49"/>
      <c r="I2423" s="31"/>
      <c r="J2423" s="31"/>
      <c r="K2423" s="31"/>
      <c r="L2423" s="31"/>
      <c r="M2423" s="31"/>
      <c r="N2423" s="20"/>
      <c r="O2423" s="31"/>
      <c r="P2423" s="20"/>
    </row>
    <row r="2424" spans="1:16">
      <c r="A2424" s="20">
        <v>156</v>
      </c>
      <c r="B2424" s="20"/>
      <c r="C2424" s="6" t="s">
        <v>2765</v>
      </c>
      <c r="D2424" s="20" t="s">
        <v>2707</v>
      </c>
      <c r="E2424" s="31">
        <v>295</v>
      </c>
      <c r="F2424" s="130">
        <v>1</v>
      </c>
      <c r="G2424" s="53">
        <f t="shared" si="125"/>
        <v>295</v>
      </c>
      <c r="H2424" s="31"/>
      <c r="I2424" s="31"/>
      <c r="J2424" s="31"/>
      <c r="K2424" s="31"/>
      <c r="L2424" s="31"/>
      <c r="M2424" s="31"/>
      <c r="N2424" s="20"/>
      <c r="O2424" s="31"/>
      <c r="P2424" s="20"/>
    </row>
    <row r="2425" spans="1:16">
      <c r="A2425" s="20">
        <v>157</v>
      </c>
      <c r="B2425" s="271" t="s">
        <v>2766</v>
      </c>
      <c r="C2425" s="6" t="s">
        <v>2767</v>
      </c>
      <c r="D2425" s="20" t="s">
        <v>2707</v>
      </c>
      <c r="E2425" s="31">
        <v>295</v>
      </c>
      <c r="F2425" s="130">
        <v>1</v>
      </c>
      <c r="G2425" s="53">
        <f t="shared" si="125"/>
        <v>295</v>
      </c>
      <c r="H2425" s="31"/>
      <c r="I2425" s="31"/>
      <c r="J2425" s="31"/>
      <c r="K2425" s="31"/>
      <c r="L2425" s="31"/>
      <c r="M2425" s="31"/>
      <c r="N2425" s="20"/>
      <c r="O2425" s="31"/>
      <c r="P2425" s="20"/>
    </row>
    <row r="2426" spans="1:16">
      <c r="A2426" s="20">
        <v>158</v>
      </c>
      <c r="B2426" s="271" t="s">
        <v>2768</v>
      </c>
      <c r="C2426" s="6" t="s">
        <v>2769</v>
      </c>
      <c r="D2426" s="20" t="s">
        <v>2707</v>
      </c>
      <c r="E2426" s="31">
        <v>590</v>
      </c>
      <c r="F2426" s="130">
        <v>1</v>
      </c>
      <c r="G2426" s="53">
        <f t="shared" si="125"/>
        <v>590</v>
      </c>
      <c r="H2426" s="31"/>
      <c r="I2426" s="31"/>
      <c r="J2426" s="31"/>
      <c r="K2426" s="31"/>
      <c r="L2426" s="31"/>
      <c r="M2426" s="31"/>
      <c r="N2426" s="20"/>
      <c r="O2426" s="31"/>
      <c r="P2426" s="20"/>
    </row>
    <row r="2427" spans="1:16">
      <c r="A2427" s="20">
        <v>159</v>
      </c>
      <c r="B2427" s="20"/>
      <c r="C2427" s="6" t="s">
        <v>2770</v>
      </c>
      <c r="D2427" s="20" t="s">
        <v>2707</v>
      </c>
      <c r="E2427" s="31">
        <v>295</v>
      </c>
      <c r="F2427" s="130">
        <v>1</v>
      </c>
      <c r="G2427" s="53">
        <f t="shared" si="125"/>
        <v>295</v>
      </c>
      <c r="H2427" s="31"/>
      <c r="I2427" s="31"/>
      <c r="J2427" s="31"/>
      <c r="K2427" s="31"/>
      <c r="L2427" s="31"/>
      <c r="M2427" s="31"/>
      <c r="N2427" s="20"/>
      <c r="O2427" s="31"/>
      <c r="P2427" s="20"/>
    </row>
    <row r="2428" spans="1:16">
      <c r="A2428" s="20">
        <v>160</v>
      </c>
      <c r="B2428" s="20"/>
      <c r="C2428" s="6" t="s">
        <v>2771</v>
      </c>
      <c r="D2428" s="20" t="s">
        <v>2707</v>
      </c>
      <c r="E2428" s="31">
        <v>295</v>
      </c>
      <c r="F2428" s="130">
        <v>1</v>
      </c>
      <c r="G2428" s="53">
        <f t="shared" si="125"/>
        <v>295</v>
      </c>
      <c r="H2428" s="31"/>
      <c r="I2428" s="31"/>
      <c r="J2428" s="31"/>
      <c r="K2428" s="31"/>
      <c r="L2428" s="31"/>
      <c r="M2428" s="31"/>
      <c r="N2428" s="20"/>
      <c r="O2428" s="31"/>
      <c r="P2428" s="20"/>
    </row>
    <row r="2429" spans="1:16">
      <c r="A2429" s="20">
        <v>161</v>
      </c>
      <c r="B2429" s="20"/>
      <c r="C2429" s="6" t="s">
        <v>2772</v>
      </c>
      <c r="D2429" s="20" t="s">
        <v>2707</v>
      </c>
      <c r="E2429" s="31">
        <v>295</v>
      </c>
      <c r="F2429" s="130">
        <v>1</v>
      </c>
      <c r="G2429" s="53">
        <f t="shared" si="125"/>
        <v>295</v>
      </c>
      <c r="H2429" s="31"/>
      <c r="I2429" s="31"/>
      <c r="J2429" s="31"/>
      <c r="K2429" s="31"/>
      <c r="L2429" s="31"/>
      <c r="M2429" s="31"/>
      <c r="N2429" s="20"/>
      <c r="O2429" s="31"/>
      <c r="P2429" s="20"/>
    </row>
    <row r="2430" spans="1:16">
      <c r="A2430" s="20">
        <v>162</v>
      </c>
      <c r="B2430" s="20"/>
      <c r="C2430" s="6" t="s">
        <v>2773</v>
      </c>
      <c r="D2430" s="20" t="s">
        <v>2707</v>
      </c>
      <c r="E2430" s="31">
        <v>295</v>
      </c>
      <c r="F2430" s="130">
        <v>1</v>
      </c>
      <c r="G2430" s="53">
        <f t="shared" si="125"/>
        <v>295</v>
      </c>
      <c r="H2430" s="31"/>
      <c r="I2430" s="31"/>
      <c r="J2430" s="31"/>
      <c r="K2430" s="31"/>
      <c r="L2430" s="31"/>
      <c r="M2430" s="31"/>
      <c r="N2430" s="20"/>
      <c r="O2430" s="31"/>
      <c r="P2430" s="20"/>
    </row>
    <row r="2431" spans="1:16">
      <c r="A2431" s="20">
        <v>163</v>
      </c>
      <c r="B2431" s="20"/>
      <c r="C2431" s="6" t="s">
        <v>2774</v>
      </c>
      <c r="D2431" s="20" t="s">
        <v>2707</v>
      </c>
      <c r="E2431" s="31">
        <v>295</v>
      </c>
      <c r="F2431" s="130">
        <v>1</v>
      </c>
      <c r="G2431" s="53">
        <f t="shared" si="125"/>
        <v>295</v>
      </c>
      <c r="H2431" s="31"/>
      <c r="I2431" s="31"/>
      <c r="J2431" s="31"/>
      <c r="K2431" s="31"/>
      <c r="L2431" s="31"/>
      <c r="M2431" s="31"/>
      <c r="N2431" s="20"/>
      <c r="O2431" s="31"/>
      <c r="P2431" s="20"/>
    </row>
    <row r="2432" spans="1:16">
      <c r="A2432" s="20">
        <v>164</v>
      </c>
      <c r="B2432" s="20"/>
      <c r="C2432" s="6" t="s">
        <v>2775</v>
      </c>
      <c r="D2432" s="20" t="s">
        <v>2707</v>
      </c>
      <c r="E2432" s="31">
        <v>295</v>
      </c>
      <c r="F2432" s="130">
        <v>1</v>
      </c>
      <c r="G2432" s="53">
        <f t="shared" si="125"/>
        <v>295</v>
      </c>
      <c r="H2432" s="31"/>
      <c r="I2432" s="31"/>
      <c r="J2432" s="31"/>
      <c r="K2432" s="31"/>
      <c r="L2432" s="31"/>
      <c r="M2432" s="31"/>
      <c r="N2432" s="20"/>
      <c r="O2432" s="31"/>
      <c r="P2432" s="20"/>
    </row>
    <row r="2433" spans="1:16">
      <c r="A2433" s="20">
        <v>165</v>
      </c>
      <c r="B2433" s="20"/>
      <c r="C2433" s="6" t="s">
        <v>2776</v>
      </c>
      <c r="D2433" s="20" t="s">
        <v>2707</v>
      </c>
      <c r="E2433" s="31">
        <v>295</v>
      </c>
      <c r="F2433" s="130">
        <v>1</v>
      </c>
      <c r="G2433" s="53">
        <f t="shared" si="125"/>
        <v>295</v>
      </c>
      <c r="H2433" s="31"/>
      <c r="I2433" s="31"/>
      <c r="J2433" s="31"/>
      <c r="K2433" s="31"/>
      <c r="L2433" s="31"/>
      <c r="M2433" s="31"/>
      <c r="N2433" s="20"/>
      <c r="O2433" s="31"/>
      <c r="P2433" s="20"/>
    </row>
    <row r="2434" spans="1:16">
      <c r="A2434" s="20">
        <v>166</v>
      </c>
      <c r="B2434" s="20"/>
      <c r="C2434" s="6" t="s">
        <v>2777</v>
      </c>
      <c r="D2434" s="20" t="s">
        <v>2707</v>
      </c>
      <c r="E2434" s="31">
        <v>295</v>
      </c>
      <c r="F2434" s="130">
        <v>1</v>
      </c>
      <c r="G2434" s="53">
        <f t="shared" si="125"/>
        <v>295</v>
      </c>
      <c r="H2434" s="31"/>
      <c r="I2434" s="31"/>
      <c r="J2434" s="31"/>
      <c r="K2434" s="31"/>
      <c r="L2434" s="31"/>
      <c r="M2434" s="31"/>
      <c r="N2434" s="20"/>
      <c r="O2434" s="31"/>
      <c r="P2434" s="20"/>
    </row>
    <row r="2435" spans="1:16">
      <c r="A2435" s="20">
        <v>167</v>
      </c>
      <c r="B2435" s="20"/>
      <c r="C2435" s="6" t="s">
        <v>2778</v>
      </c>
      <c r="D2435" s="20" t="s">
        <v>2707</v>
      </c>
      <c r="E2435" s="31">
        <v>196.66</v>
      </c>
      <c r="F2435" s="130">
        <v>1</v>
      </c>
      <c r="G2435" s="53">
        <f t="shared" si="125"/>
        <v>196.66</v>
      </c>
      <c r="H2435" s="31"/>
      <c r="I2435" s="31"/>
      <c r="J2435" s="31"/>
      <c r="K2435" s="31"/>
      <c r="L2435" s="31"/>
      <c r="M2435" s="31"/>
      <c r="N2435" s="20"/>
      <c r="O2435" s="31"/>
      <c r="P2435" s="20"/>
    </row>
    <row r="2436" spans="1:16">
      <c r="A2436" s="20">
        <v>168</v>
      </c>
      <c r="B2436" s="20"/>
      <c r="C2436" s="6" t="s">
        <v>2779</v>
      </c>
      <c r="D2436" s="20" t="s">
        <v>2707</v>
      </c>
      <c r="E2436" s="31">
        <v>196.66</v>
      </c>
      <c r="F2436" s="130">
        <v>1</v>
      </c>
      <c r="G2436" s="53">
        <f t="shared" si="125"/>
        <v>196.66</v>
      </c>
      <c r="H2436" s="31"/>
      <c r="I2436" s="31"/>
      <c r="J2436" s="31"/>
      <c r="K2436" s="31"/>
      <c r="L2436" s="31"/>
      <c r="M2436" s="31"/>
      <c r="N2436" s="20"/>
      <c r="O2436" s="31"/>
      <c r="P2436" s="20"/>
    </row>
    <row r="2437" spans="1:16">
      <c r="A2437" s="20">
        <v>169</v>
      </c>
      <c r="B2437" s="20"/>
      <c r="C2437" s="6" t="s">
        <v>2780</v>
      </c>
      <c r="D2437" s="20" t="s">
        <v>2707</v>
      </c>
      <c r="E2437" s="31">
        <v>1215.48</v>
      </c>
      <c r="F2437" s="130">
        <v>1</v>
      </c>
      <c r="G2437" s="53">
        <f t="shared" si="125"/>
        <v>1215.48</v>
      </c>
      <c r="H2437" s="31"/>
      <c r="I2437" s="31"/>
      <c r="J2437" s="31"/>
      <c r="K2437" s="31"/>
      <c r="L2437" s="31"/>
      <c r="M2437" s="31"/>
      <c r="N2437" s="20"/>
      <c r="O2437" s="31"/>
      <c r="P2437" s="20"/>
    </row>
    <row r="2438" spans="1:16">
      <c r="A2438" s="20">
        <v>170</v>
      </c>
      <c r="B2438" s="20"/>
      <c r="C2438" s="6" t="s">
        <v>2781</v>
      </c>
      <c r="D2438" s="20" t="s">
        <v>2707</v>
      </c>
      <c r="E2438" s="31">
        <v>196.68</v>
      </c>
      <c r="F2438" s="130">
        <v>1</v>
      </c>
      <c r="G2438" s="53">
        <f t="shared" si="125"/>
        <v>196.68</v>
      </c>
      <c r="H2438" s="31"/>
      <c r="I2438" s="31"/>
      <c r="J2438" s="31"/>
      <c r="K2438" s="31"/>
      <c r="L2438" s="31"/>
      <c r="M2438" s="31"/>
      <c r="N2438" s="20"/>
      <c r="O2438" s="31"/>
      <c r="P2438" s="20"/>
    </row>
    <row r="2439" spans="1:16">
      <c r="A2439" s="20">
        <v>171</v>
      </c>
      <c r="B2439" s="20"/>
      <c r="C2439" s="6" t="s">
        <v>2782</v>
      </c>
      <c r="D2439" s="20" t="s">
        <v>2707</v>
      </c>
      <c r="E2439" s="31">
        <v>590</v>
      </c>
      <c r="F2439" s="130">
        <v>6</v>
      </c>
      <c r="G2439" s="53">
        <f t="shared" si="125"/>
        <v>3540</v>
      </c>
      <c r="H2439" s="31"/>
      <c r="I2439" s="31"/>
      <c r="J2439" s="31"/>
      <c r="K2439" s="31"/>
      <c r="L2439" s="31"/>
      <c r="M2439" s="31"/>
      <c r="N2439" s="20"/>
      <c r="O2439" s="31"/>
      <c r="P2439" s="20"/>
    </row>
    <row r="2440" spans="1:16">
      <c r="A2440" s="20">
        <v>172</v>
      </c>
      <c r="B2440" s="20"/>
      <c r="C2440" s="6" t="s">
        <v>2783</v>
      </c>
      <c r="D2440" s="20" t="s">
        <v>2707</v>
      </c>
      <c r="E2440" s="31">
        <v>1180</v>
      </c>
      <c r="F2440" s="130">
        <v>1</v>
      </c>
      <c r="G2440" s="53">
        <f t="shared" si="125"/>
        <v>1180</v>
      </c>
      <c r="H2440" s="31"/>
      <c r="I2440" s="31"/>
      <c r="J2440" s="31"/>
      <c r="K2440" s="31"/>
      <c r="L2440" s="31"/>
      <c r="M2440" s="31"/>
      <c r="N2440" s="20"/>
      <c r="O2440" s="31"/>
      <c r="P2440" s="20"/>
    </row>
    <row r="2441" spans="1:16">
      <c r="A2441" s="20">
        <v>173</v>
      </c>
      <c r="B2441" s="20"/>
      <c r="C2441" s="6" t="s">
        <v>2784</v>
      </c>
      <c r="D2441" s="20" t="s">
        <v>2707</v>
      </c>
      <c r="E2441" s="31">
        <v>1180</v>
      </c>
      <c r="F2441" s="130">
        <v>1</v>
      </c>
      <c r="G2441" s="53">
        <f t="shared" si="125"/>
        <v>1180</v>
      </c>
      <c r="H2441" s="31"/>
      <c r="I2441" s="31"/>
      <c r="J2441" s="31"/>
      <c r="K2441" s="31"/>
      <c r="L2441" s="31"/>
      <c r="M2441" s="31"/>
      <c r="N2441" s="20"/>
      <c r="O2441" s="31"/>
      <c r="P2441" s="20"/>
    </row>
    <row r="2442" spans="1:16">
      <c r="A2442" s="20">
        <v>174</v>
      </c>
      <c r="B2442" s="20"/>
      <c r="C2442" s="6" t="s">
        <v>2785</v>
      </c>
      <c r="D2442" s="20" t="s">
        <v>2707</v>
      </c>
      <c r="E2442" s="31">
        <v>590</v>
      </c>
      <c r="F2442" s="130">
        <v>1</v>
      </c>
      <c r="G2442" s="53">
        <f t="shared" si="125"/>
        <v>590</v>
      </c>
      <c r="H2442" s="31"/>
      <c r="I2442" s="31"/>
      <c r="J2442" s="31"/>
      <c r="K2442" s="31"/>
      <c r="L2442" s="31"/>
      <c r="M2442" s="31"/>
      <c r="N2442" s="20"/>
      <c r="O2442" s="31"/>
      <c r="P2442" s="20"/>
    </row>
    <row r="2443" spans="1:16">
      <c r="A2443" s="20">
        <v>175</v>
      </c>
      <c r="B2443" s="20"/>
      <c r="C2443" s="6" t="s">
        <v>2786</v>
      </c>
      <c r="D2443" s="20" t="s">
        <v>2707</v>
      </c>
      <c r="E2443" s="31">
        <v>590</v>
      </c>
      <c r="F2443" s="130">
        <v>1</v>
      </c>
      <c r="G2443" s="53">
        <f t="shared" si="125"/>
        <v>590</v>
      </c>
      <c r="H2443" s="31"/>
      <c r="I2443" s="31"/>
      <c r="J2443" s="31"/>
      <c r="K2443" s="31"/>
      <c r="L2443" s="31"/>
      <c r="M2443" s="31"/>
      <c r="N2443" s="20"/>
      <c r="O2443" s="31"/>
      <c r="P2443" s="20"/>
    </row>
    <row r="2444" spans="1:16">
      <c r="A2444" s="20">
        <v>176</v>
      </c>
      <c r="B2444" s="20"/>
      <c r="C2444" s="6" t="s">
        <v>2787</v>
      </c>
      <c r="D2444" s="20" t="s">
        <v>2707</v>
      </c>
      <c r="E2444" s="31">
        <v>295</v>
      </c>
      <c r="F2444" s="130">
        <v>1</v>
      </c>
      <c r="G2444" s="53">
        <f t="shared" si="125"/>
        <v>295</v>
      </c>
      <c r="H2444" s="31"/>
      <c r="I2444" s="31"/>
      <c r="J2444" s="31"/>
      <c r="K2444" s="31"/>
      <c r="L2444" s="31"/>
      <c r="M2444" s="31"/>
      <c r="N2444" s="20"/>
      <c r="O2444" s="31"/>
      <c r="P2444" s="20"/>
    </row>
    <row r="2445" spans="1:16">
      <c r="A2445" s="20">
        <v>177</v>
      </c>
      <c r="B2445" s="20"/>
      <c r="C2445" s="6" t="s">
        <v>2788</v>
      </c>
      <c r="D2445" s="20" t="s">
        <v>2707</v>
      </c>
      <c r="E2445" s="31">
        <v>295</v>
      </c>
      <c r="F2445" s="130">
        <v>1</v>
      </c>
      <c r="G2445" s="53">
        <f t="shared" si="125"/>
        <v>295</v>
      </c>
      <c r="H2445" s="31"/>
      <c r="I2445" s="31"/>
      <c r="J2445" s="31"/>
      <c r="K2445" s="31"/>
      <c r="L2445" s="31"/>
      <c r="M2445" s="31"/>
      <c r="N2445" s="20"/>
      <c r="O2445" s="31"/>
      <c r="P2445" s="20"/>
    </row>
    <row r="2446" spans="1:16">
      <c r="A2446" s="20">
        <v>178</v>
      </c>
      <c r="B2446" s="20"/>
      <c r="C2446" s="6" t="s">
        <v>2789</v>
      </c>
      <c r="D2446" s="20" t="s">
        <v>2707</v>
      </c>
      <c r="E2446" s="31">
        <v>295</v>
      </c>
      <c r="F2446" s="130">
        <v>1</v>
      </c>
      <c r="G2446" s="53">
        <f t="shared" si="125"/>
        <v>295</v>
      </c>
      <c r="H2446" s="31"/>
      <c r="I2446" s="31"/>
      <c r="J2446" s="31"/>
      <c r="K2446" s="31"/>
      <c r="L2446" s="31"/>
      <c r="M2446" s="31"/>
      <c r="N2446" s="20"/>
      <c r="O2446" s="31"/>
      <c r="P2446" s="20"/>
    </row>
    <row r="2447" spans="1:16">
      <c r="A2447" s="20">
        <v>179</v>
      </c>
      <c r="B2447" s="20"/>
      <c r="C2447" s="6" t="s">
        <v>2790</v>
      </c>
      <c r="D2447" s="20" t="s">
        <v>2707</v>
      </c>
      <c r="E2447" s="31">
        <v>295</v>
      </c>
      <c r="F2447" s="130">
        <v>1</v>
      </c>
      <c r="G2447" s="53">
        <f t="shared" si="125"/>
        <v>295</v>
      </c>
      <c r="H2447" s="31"/>
      <c r="I2447" s="31"/>
      <c r="J2447" s="31"/>
      <c r="K2447" s="31"/>
      <c r="L2447" s="31"/>
      <c r="M2447" s="31"/>
      <c r="N2447" s="20"/>
      <c r="O2447" s="31"/>
      <c r="P2447" s="20"/>
    </row>
    <row r="2448" spans="1:16">
      <c r="A2448" s="20">
        <v>180</v>
      </c>
      <c r="B2448" s="20"/>
      <c r="C2448" s="6" t="s">
        <v>2791</v>
      </c>
      <c r="D2448" s="20" t="s">
        <v>2707</v>
      </c>
      <c r="E2448" s="31">
        <v>190</v>
      </c>
      <c r="F2448" s="130">
        <v>1</v>
      </c>
      <c r="G2448" s="53">
        <f t="shared" si="125"/>
        <v>190</v>
      </c>
      <c r="H2448" s="31"/>
      <c r="I2448" s="31"/>
      <c r="J2448" s="31"/>
      <c r="K2448" s="31"/>
      <c r="L2448" s="31"/>
      <c r="M2448" s="31"/>
      <c r="N2448" s="20"/>
      <c r="O2448" s="31"/>
      <c r="P2448" s="20"/>
    </row>
    <row r="2449" spans="1:16">
      <c r="A2449" s="20">
        <v>181</v>
      </c>
      <c r="B2449" s="20"/>
      <c r="C2449" s="6" t="s">
        <v>2792</v>
      </c>
      <c r="D2449" s="20" t="s">
        <v>2707</v>
      </c>
      <c r="E2449" s="31">
        <v>105</v>
      </c>
      <c r="F2449" s="130">
        <v>1</v>
      </c>
      <c r="G2449" s="53">
        <f t="shared" si="125"/>
        <v>105</v>
      </c>
      <c r="H2449" s="31"/>
      <c r="I2449" s="31"/>
      <c r="J2449" s="31"/>
      <c r="K2449" s="31"/>
      <c r="L2449" s="31"/>
      <c r="M2449" s="31"/>
      <c r="N2449" s="20"/>
      <c r="O2449" s="31"/>
      <c r="P2449" s="20"/>
    </row>
    <row r="2450" spans="1:16">
      <c r="A2450" s="20">
        <v>182</v>
      </c>
      <c r="B2450" s="271" t="s">
        <v>2793</v>
      </c>
      <c r="C2450" s="6" t="s">
        <v>2794</v>
      </c>
      <c r="D2450" s="20" t="s">
        <v>2707</v>
      </c>
      <c r="E2450" s="31">
        <v>811.298</v>
      </c>
      <c r="F2450" s="130">
        <v>5</v>
      </c>
      <c r="G2450" s="53">
        <f t="shared" si="125"/>
        <v>4056.49</v>
      </c>
      <c r="H2450" s="31"/>
      <c r="I2450" s="31"/>
      <c r="J2450" s="31"/>
      <c r="K2450" s="31"/>
      <c r="L2450" s="31"/>
      <c r="M2450" s="31"/>
      <c r="N2450" s="20"/>
      <c r="O2450" s="31"/>
      <c r="P2450" s="20"/>
    </row>
    <row r="2451" spans="1:16">
      <c r="A2451" s="20">
        <v>183</v>
      </c>
      <c r="B2451" s="271" t="s">
        <v>2795</v>
      </c>
      <c r="C2451" s="6" t="s">
        <v>2796</v>
      </c>
      <c r="D2451" s="20" t="s">
        <v>2707</v>
      </c>
      <c r="E2451" s="31">
        <v>73.75</v>
      </c>
      <c r="F2451" s="130">
        <v>7</v>
      </c>
      <c r="G2451" s="53">
        <f t="shared" si="125"/>
        <v>516.25</v>
      </c>
      <c r="H2451" s="31"/>
      <c r="I2451" s="31"/>
      <c r="J2451" s="31"/>
      <c r="K2451" s="31"/>
      <c r="L2451" s="31"/>
      <c r="M2451" s="31"/>
      <c r="N2451" s="20"/>
      <c r="O2451" s="31"/>
      <c r="P2451" s="20"/>
    </row>
    <row r="2452" spans="1:16">
      <c r="A2452" s="20">
        <v>184</v>
      </c>
      <c r="B2452" s="271" t="s">
        <v>2797</v>
      </c>
      <c r="C2452" s="6" t="s">
        <v>2798</v>
      </c>
      <c r="D2452" s="20" t="s">
        <v>2707</v>
      </c>
      <c r="E2452" s="31">
        <v>73.75</v>
      </c>
      <c r="F2452" s="130">
        <v>15</v>
      </c>
      <c r="G2452" s="53">
        <f t="shared" si="125"/>
        <v>1106.25</v>
      </c>
      <c r="H2452" s="31"/>
      <c r="I2452" s="31"/>
      <c r="J2452" s="31"/>
      <c r="K2452" s="31"/>
      <c r="L2452" s="31"/>
      <c r="M2452" s="31"/>
      <c r="N2452" s="20"/>
      <c r="O2452" s="31"/>
      <c r="P2452" s="20"/>
    </row>
    <row r="2453" spans="1:16">
      <c r="A2453" s="20">
        <v>185</v>
      </c>
      <c r="B2453" s="20"/>
      <c r="C2453" s="6" t="s">
        <v>2799</v>
      </c>
      <c r="D2453" s="20"/>
      <c r="E2453" s="31"/>
      <c r="F2453" s="130"/>
      <c r="G2453" s="53"/>
      <c r="H2453" s="31"/>
      <c r="I2453" s="31"/>
      <c r="J2453" s="31"/>
      <c r="K2453" s="31"/>
      <c r="L2453" s="31"/>
      <c r="M2453" s="31"/>
      <c r="N2453" s="20"/>
      <c r="O2453" s="31"/>
      <c r="P2453" s="20"/>
    </row>
    <row r="2454" spans="1:16">
      <c r="A2454" s="20">
        <v>186</v>
      </c>
      <c r="B2454" s="20"/>
      <c r="C2454" s="6" t="s">
        <v>2763</v>
      </c>
      <c r="D2454" s="20" t="s">
        <v>2707</v>
      </c>
      <c r="E2454" s="31">
        <v>295</v>
      </c>
      <c r="F2454" s="130">
        <v>1</v>
      </c>
      <c r="G2454" s="53">
        <f t="shared" si="125"/>
        <v>295</v>
      </c>
      <c r="H2454" s="31"/>
      <c r="I2454" s="31"/>
      <c r="J2454" s="31"/>
      <c r="K2454" s="31"/>
      <c r="L2454" s="31"/>
      <c r="M2454" s="31"/>
      <c r="N2454" s="20"/>
      <c r="O2454" s="31"/>
      <c r="P2454" s="20"/>
    </row>
    <row r="2455" spans="1:16">
      <c r="A2455" s="20">
        <v>187</v>
      </c>
      <c r="B2455" s="20"/>
      <c r="C2455" s="6" t="s">
        <v>2764</v>
      </c>
      <c r="D2455" s="20" t="s">
        <v>2707</v>
      </c>
      <c r="E2455" s="31">
        <v>295</v>
      </c>
      <c r="F2455" s="130">
        <v>1</v>
      </c>
      <c r="G2455" s="53">
        <f t="shared" si="125"/>
        <v>295</v>
      </c>
      <c r="H2455" s="31"/>
      <c r="I2455" s="31"/>
      <c r="J2455" s="31"/>
      <c r="K2455" s="31"/>
      <c r="L2455" s="31"/>
      <c r="M2455" s="31"/>
      <c r="N2455" s="20"/>
      <c r="O2455" s="31"/>
      <c r="P2455" s="20"/>
    </row>
    <row r="2456" spans="1:16">
      <c r="A2456" s="20">
        <v>188</v>
      </c>
      <c r="B2456" s="20"/>
      <c r="C2456" s="6" t="s">
        <v>2765</v>
      </c>
      <c r="D2456" s="20" t="s">
        <v>2707</v>
      </c>
      <c r="E2456" s="31">
        <v>295</v>
      </c>
      <c r="F2456" s="130">
        <v>1</v>
      </c>
      <c r="G2456" s="53">
        <f t="shared" si="125"/>
        <v>295</v>
      </c>
      <c r="H2456" s="31"/>
      <c r="I2456" s="31"/>
      <c r="J2456" s="31"/>
      <c r="K2456" s="31"/>
      <c r="L2456" s="31"/>
      <c r="M2456" s="31"/>
      <c r="N2456" s="20"/>
      <c r="O2456" s="31"/>
      <c r="P2456" s="20"/>
    </row>
    <row r="2457" spans="1:16">
      <c r="A2457" s="20">
        <v>189</v>
      </c>
      <c r="B2457" s="271" t="s">
        <v>2766</v>
      </c>
      <c r="C2457" s="6" t="s">
        <v>2767</v>
      </c>
      <c r="D2457" s="20" t="s">
        <v>2707</v>
      </c>
      <c r="E2457" s="31">
        <v>295</v>
      </c>
      <c r="F2457" s="130">
        <v>1</v>
      </c>
      <c r="G2457" s="53">
        <f t="shared" si="125"/>
        <v>295</v>
      </c>
      <c r="H2457" s="31"/>
      <c r="I2457" s="31"/>
      <c r="J2457" s="31"/>
      <c r="K2457" s="31"/>
      <c r="L2457" s="31"/>
      <c r="M2457" s="31"/>
      <c r="N2457" s="20"/>
      <c r="O2457" s="31"/>
      <c r="P2457" s="20"/>
    </row>
    <row r="2458" spans="1:16">
      <c r="A2458" s="20">
        <v>190</v>
      </c>
      <c r="B2458" s="271" t="s">
        <v>2768</v>
      </c>
      <c r="C2458" s="6" t="s">
        <v>2769</v>
      </c>
      <c r="D2458" s="20" t="s">
        <v>2707</v>
      </c>
      <c r="E2458" s="31">
        <v>590</v>
      </c>
      <c r="F2458" s="130">
        <v>1</v>
      </c>
      <c r="G2458" s="53">
        <f t="shared" si="125"/>
        <v>590</v>
      </c>
      <c r="H2458" s="31"/>
      <c r="I2458" s="31"/>
      <c r="J2458" s="31"/>
      <c r="K2458" s="31"/>
      <c r="L2458" s="31"/>
      <c r="M2458" s="31"/>
      <c r="N2458" s="20"/>
      <c r="O2458" s="31"/>
      <c r="P2458" s="20"/>
    </row>
    <row r="2459" spans="1:16">
      <c r="A2459" s="20">
        <v>191</v>
      </c>
      <c r="B2459" s="20"/>
      <c r="C2459" s="6" t="s">
        <v>2770</v>
      </c>
      <c r="D2459" s="20" t="s">
        <v>2707</v>
      </c>
      <c r="E2459" s="31">
        <v>295</v>
      </c>
      <c r="F2459" s="130">
        <v>1</v>
      </c>
      <c r="G2459" s="53">
        <f t="shared" si="125"/>
        <v>295</v>
      </c>
      <c r="H2459" s="31"/>
      <c r="I2459" s="31"/>
      <c r="J2459" s="31"/>
      <c r="K2459" s="31"/>
      <c r="L2459" s="31"/>
      <c r="M2459" s="31"/>
      <c r="N2459" s="20"/>
      <c r="O2459" s="31"/>
      <c r="P2459" s="20"/>
    </row>
    <row r="2460" spans="1:16">
      <c r="A2460" s="20">
        <v>192</v>
      </c>
      <c r="B2460" s="271" t="s">
        <v>2800</v>
      </c>
      <c r="C2460" s="6" t="s">
        <v>2771</v>
      </c>
      <c r="D2460" s="20" t="s">
        <v>2707</v>
      </c>
      <c r="E2460" s="31">
        <v>295</v>
      </c>
      <c r="F2460" s="130">
        <v>1</v>
      </c>
      <c r="G2460" s="53">
        <f t="shared" si="125"/>
        <v>295</v>
      </c>
      <c r="H2460" s="31"/>
      <c r="I2460" s="31"/>
      <c r="J2460" s="31"/>
      <c r="K2460" s="31"/>
      <c r="L2460" s="31"/>
      <c r="M2460" s="31"/>
      <c r="N2460" s="20"/>
      <c r="O2460" s="31"/>
      <c r="P2460" s="20"/>
    </row>
    <row r="2461" spans="1:16">
      <c r="A2461" s="20">
        <v>193</v>
      </c>
      <c r="B2461" s="20"/>
      <c r="C2461" s="6" t="s">
        <v>2772</v>
      </c>
      <c r="D2461" s="20" t="s">
        <v>2707</v>
      </c>
      <c r="E2461" s="31">
        <v>295</v>
      </c>
      <c r="F2461" s="130">
        <v>1</v>
      </c>
      <c r="G2461" s="53">
        <f t="shared" si="125"/>
        <v>295</v>
      </c>
      <c r="H2461" s="31"/>
      <c r="I2461" s="31"/>
      <c r="J2461" s="31"/>
      <c r="K2461" s="31"/>
      <c r="L2461" s="31"/>
      <c r="M2461" s="31"/>
      <c r="N2461" s="20"/>
      <c r="O2461" s="31"/>
      <c r="P2461" s="20"/>
    </row>
    <row r="2462" spans="1:16">
      <c r="A2462" s="20">
        <v>194</v>
      </c>
      <c r="B2462" s="20"/>
      <c r="C2462" s="6" t="s">
        <v>2773</v>
      </c>
      <c r="D2462" s="20" t="s">
        <v>2707</v>
      </c>
      <c r="E2462" s="31">
        <v>295</v>
      </c>
      <c r="F2462" s="130">
        <v>1</v>
      </c>
      <c r="G2462" s="53">
        <f t="shared" si="125"/>
        <v>295</v>
      </c>
      <c r="H2462" s="31"/>
      <c r="I2462" s="31"/>
      <c r="J2462" s="31"/>
      <c r="K2462" s="31"/>
      <c r="L2462" s="31"/>
      <c r="M2462" s="31"/>
      <c r="N2462" s="20"/>
      <c r="O2462" s="31"/>
      <c r="P2462" s="20"/>
    </row>
    <row r="2463" spans="1:16">
      <c r="A2463" s="20">
        <v>195</v>
      </c>
      <c r="B2463" s="20"/>
      <c r="C2463" s="6" t="s">
        <v>2774</v>
      </c>
      <c r="D2463" s="20" t="s">
        <v>2707</v>
      </c>
      <c r="E2463" s="31">
        <v>295</v>
      </c>
      <c r="F2463" s="130">
        <v>1</v>
      </c>
      <c r="G2463" s="53">
        <f t="shared" si="125"/>
        <v>295</v>
      </c>
      <c r="H2463" s="31"/>
      <c r="I2463" s="31"/>
      <c r="J2463" s="31"/>
      <c r="K2463" s="31"/>
      <c r="L2463" s="31"/>
      <c r="M2463" s="31"/>
      <c r="N2463" s="20"/>
      <c r="O2463" s="31"/>
      <c r="P2463" s="20"/>
    </row>
    <row r="2464" spans="1:16">
      <c r="A2464" s="20">
        <v>196</v>
      </c>
      <c r="B2464" s="20"/>
      <c r="C2464" s="6" t="s">
        <v>2775</v>
      </c>
      <c r="D2464" s="20" t="s">
        <v>2707</v>
      </c>
      <c r="E2464" s="31">
        <v>295</v>
      </c>
      <c r="F2464" s="130">
        <v>1</v>
      </c>
      <c r="G2464" s="53">
        <f t="shared" si="125"/>
        <v>295</v>
      </c>
      <c r="H2464" s="31"/>
      <c r="I2464" s="31"/>
      <c r="J2464" s="31"/>
      <c r="K2464" s="31"/>
      <c r="L2464" s="31"/>
      <c r="M2464" s="31"/>
      <c r="N2464" s="20"/>
      <c r="O2464" s="31"/>
      <c r="P2464" s="20"/>
    </row>
    <row r="2465" spans="1:16">
      <c r="A2465" s="20">
        <v>197</v>
      </c>
      <c r="B2465" s="20"/>
      <c r="C2465" s="6" t="s">
        <v>2776</v>
      </c>
      <c r="D2465" s="20" t="s">
        <v>2707</v>
      </c>
      <c r="E2465" s="31">
        <v>295</v>
      </c>
      <c r="F2465" s="130">
        <v>1</v>
      </c>
      <c r="G2465" s="53">
        <f t="shared" si="125"/>
        <v>295</v>
      </c>
      <c r="H2465" s="31"/>
      <c r="I2465" s="31"/>
      <c r="J2465" s="31"/>
      <c r="K2465" s="31"/>
      <c r="L2465" s="31"/>
      <c r="M2465" s="31"/>
      <c r="N2465" s="20"/>
      <c r="O2465" s="31"/>
      <c r="P2465" s="20"/>
    </row>
    <row r="2466" spans="1:16">
      <c r="A2466" s="20">
        <v>198</v>
      </c>
      <c r="B2466" s="20"/>
      <c r="C2466" s="6" t="s">
        <v>2777</v>
      </c>
      <c r="D2466" s="20" t="s">
        <v>2707</v>
      </c>
      <c r="E2466" s="31">
        <v>295</v>
      </c>
      <c r="F2466" s="130">
        <v>1</v>
      </c>
      <c r="G2466" s="53">
        <f>E2467*F2466</f>
        <v>295</v>
      </c>
      <c r="H2466" s="31"/>
      <c r="I2466" s="31"/>
      <c r="J2466" s="31"/>
      <c r="K2466" s="31"/>
      <c r="L2466" s="31"/>
      <c r="M2466" s="31"/>
      <c r="N2466" s="20"/>
      <c r="O2466" s="31"/>
      <c r="P2466" s="20"/>
    </row>
    <row r="2467" spans="1:16">
      <c r="A2467" s="20">
        <v>199</v>
      </c>
      <c r="B2467" s="20"/>
      <c r="C2467" s="6" t="s">
        <v>2778</v>
      </c>
      <c r="D2467" s="20" t="s">
        <v>2707</v>
      </c>
      <c r="E2467" s="31">
        <v>295</v>
      </c>
      <c r="F2467" s="130">
        <v>1</v>
      </c>
      <c r="G2467" s="53">
        <f>E2467*F2467</f>
        <v>295</v>
      </c>
      <c r="H2467" s="31"/>
      <c r="I2467" s="31"/>
      <c r="J2467" s="31"/>
      <c r="K2467" s="31"/>
      <c r="L2467" s="31"/>
      <c r="M2467" s="31"/>
      <c r="N2467" s="20"/>
      <c r="O2467" s="31"/>
      <c r="P2467" s="20"/>
    </row>
    <row r="2468" spans="1:16">
      <c r="A2468" s="20">
        <v>200</v>
      </c>
      <c r="B2468" s="20"/>
      <c r="C2468" s="6" t="s">
        <v>2779</v>
      </c>
      <c r="D2468" s="20" t="s">
        <v>2707</v>
      </c>
      <c r="E2468" s="31">
        <v>393.33</v>
      </c>
      <c r="F2468" s="130">
        <v>1</v>
      </c>
      <c r="G2468" s="53">
        <f t="shared" ref="G2468:G2499" si="126">E2468*F2468</f>
        <v>393.33</v>
      </c>
      <c r="H2468" s="31"/>
      <c r="I2468" s="31"/>
      <c r="J2468" s="31"/>
      <c r="K2468" s="31"/>
      <c r="L2468" s="31"/>
      <c r="M2468" s="31"/>
      <c r="N2468" s="20"/>
      <c r="O2468" s="31"/>
      <c r="P2468" s="20"/>
    </row>
    <row r="2469" spans="1:16">
      <c r="A2469" s="20">
        <v>201</v>
      </c>
      <c r="B2469" s="20"/>
      <c r="C2469" s="6" t="s">
        <v>2780</v>
      </c>
      <c r="D2469" s="20" t="s">
        <v>2707</v>
      </c>
      <c r="E2469" s="31">
        <v>393.33</v>
      </c>
      <c r="F2469" s="130">
        <v>1</v>
      </c>
      <c r="G2469" s="53">
        <f t="shared" si="126"/>
        <v>393.33</v>
      </c>
      <c r="H2469" s="31"/>
      <c r="I2469" s="31"/>
      <c r="J2469" s="31"/>
      <c r="K2469" s="31"/>
      <c r="L2469" s="31"/>
      <c r="M2469" s="31"/>
      <c r="N2469" s="20"/>
      <c r="O2469" s="31"/>
      <c r="P2469" s="20"/>
    </row>
    <row r="2470" spans="1:16">
      <c r="A2470" s="20">
        <v>202</v>
      </c>
      <c r="B2470" s="20"/>
      <c r="C2470" s="6" t="s">
        <v>2781</v>
      </c>
      <c r="D2470" s="20" t="s">
        <v>2707</v>
      </c>
      <c r="E2470" s="31">
        <v>393.34</v>
      </c>
      <c r="F2470" s="130">
        <v>1</v>
      </c>
      <c r="G2470" s="53">
        <f t="shared" si="126"/>
        <v>393.34</v>
      </c>
      <c r="H2470" s="31"/>
      <c r="I2470" s="31"/>
      <c r="J2470" s="31"/>
      <c r="K2470" s="31"/>
      <c r="L2470" s="31"/>
      <c r="M2470" s="31"/>
      <c r="N2470" s="20"/>
      <c r="O2470" s="31"/>
      <c r="P2470" s="20"/>
    </row>
    <row r="2471" spans="1:16">
      <c r="A2471" s="20">
        <v>203</v>
      </c>
      <c r="B2471" s="20"/>
      <c r="C2471" s="6" t="s">
        <v>2782</v>
      </c>
      <c r="D2471" s="20" t="s">
        <v>2707</v>
      </c>
      <c r="E2471" s="31">
        <v>98.33</v>
      </c>
      <c r="F2471" s="130">
        <v>6</v>
      </c>
      <c r="G2471" s="53">
        <f t="shared" si="126"/>
        <v>589.98</v>
      </c>
      <c r="H2471" s="31"/>
      <c r="I2471" s="31"/>
      <c r="J2471" s="31"/>
      <c r="K2471" s="31"/>
      <c r="L2471" s="31"/>
      <c r="M2471" s="31"/>
      <c r="N2471" s="20"/>
      <c r="O2471" s="31"/>
      <c r="P2471" s="20"/>
    </row>
    <row r="2472" spans="1:16">
      <c r="A2472" s="20">
        <v>204</v>
      </c>
      <c r="B2472" s="20"/>
      <c r="C2472" s="6" t="s">
        <v>2783</v>
      </c>
      <c r="D2472" s="20" t="s">
        <v>2707</v>
      </c>
      <c r="E2472" s="31">
        <v>590</v>
      </c>
      <c r="F2472" s="130">
        <v>1</v>
      </c>
      <c r="G2472" s="53">
        <f t="shared" si="126"/>
        <v>590</v>
      </c>
      <c r="H2472" s="31"/>
      <c r="I2472" s="31"/>
      <c r="J2472" s="31"/>
      <c r="K2472" s="31"/>
      <c r="L2472" s="31"/>
      <c r="M2472" s="31"/>
      <c r="N2472" s="20"/>
      <c r="O2472" s="31"/>
      <c r="P2472" s="20"/>
    </row>
    <row r="2473" spans="1:16">
      <c r="A2473" s="20">
        <v>205</v>
      </c>
      <c r="B2473" s="20"/>
      <c r="C2473" s="6" t="s">
        <v>2784</v>
      </c>
      <c r="D2473" s="20" t="s">
        <v>2707</v>
      </c>
      <c r="E2473" s="31">
        <v>590</v>
      </c>
      <c r="F2473" s="130">
        <v>1</v>
      </c>
      <c r="G2473" s="53">
        <f t="shared" si="126"/>
        <v>590</v>
      </c>
      <c r="H2473" s="31"/>
      <c r="I2473" s="31"/>
      <c r="J2473" s="31"/>
      <c r="K2473" s="31"/>
      <c r="L2473" s="31"/>
      <c r="M2473" s="31"/>
      <c r="N2473" s="20"/>
      <c r="O2473" s="31"/>
      <c r="P2473" s="20"/>
    </row>
    <row r="2474" spans="1:16">
      <c r="A2474" s="20">
        <v>206</v>
      </c>
      <c r="B2474" s="271" t="s">
        <v>2800</v>
      </c>
      <c r="C2474" s="6" t="s">
        <v>2785</v>
      </c>
      <c r="D2474" s="20" t="s">
        <v>2707</v>
      </c>
      <c r="E2474" s="31">
        <v>590</v>
      </c>
      <c r="F2474" s="130">
        <v>1</v>
      </c>
      <c r="G2474" s="53">
        <f t="shared" si="126"/>
        <v>590</v>
      </c>
      <c r="H2474" s="31"/>
      <c r="I2474" s="31"/>
      <c r="J2474" s="31"/>
      <c r="K2474" s="31"/>
      <c r="L2474" s="31"/>
      <c r="M2474" s="31"/>
      <c r="N2474" s="20"/>
      <c r="O2474" s="31"/>
      <c r="P2474" s="20"/>
    </row>
    <row r="2475" spans="1:16">
      <c r="A2475" s="20">
        <v>207</v>
      </c>
      <c r="B2475" s="20"/>
      <c r="C2475" s="6" t="s">
        <v>2786</v>
      </c>
      <c r="D2475" s="20" t="s">
        <v>2707</v>
      </c>
      <c r="E2475" s="31">
        <v>590</v>
      </c>
      <c r="F2475" s="130">
        <v>1</v>
      </c>
      <c r="G2475" s="53">
        <f t="shared" si="126"/>
        <v>590</v>
      </c>
      <c r="H2475" s="31"/>
      <c r="I2475" s="31"/>
      <c r="J2475" s="31"/>
      <c r="K2475" s="31"/>
      <c r="L2475" s="31"/>
      <c r="M2475" s="31"/>
      <c r="N2475" s="20"/>
      <c r="O2475" s="31"/>
      <c r="P2475" s="20"/>
    </row>
    <row r="2476" spans="1:16">
      <c r="A2476" s="20">
        <v>208</v>
      </c>
      <c r="B2476" s="20"/>
      <c r="C2476" s="6" t="s">
        <v>2787</v>
      </c>
      <c r="D2476" s="20" t="s">
        <v>2707</v>
      </c>
      <c r="E2476" s="31">
        <v>295</v>
      </c>
      <c r="F2476" s="130">
        <v>1</v>
      </c>
      <c r="G2476" s="53">
        <f t="shared" si="126"/>
        <v>295</v>
      </c>
      <c r="H2476" s="31"/>
      <c r="I2476" s="31"/>
      <c r="J2476" s="31"/>
      <c r="K2476" s="31"/>
      <c r="L2476" s="31"/>
      <c r="M2476" s="31"/>
      <c r="N2476" s="20"/>
      <c r="O2476" s="31"/>
      <c r="P2476" s="20"/>
    </row>
    <row r="2477" spans="1:16">
      <c r="A2477" s="20">
        <v>209</v>
      </c>
      <c r="B2477" s="20"/>
      <c r="C2477" s="6" t="s">
        <v>2788</v>
      </c>
      <c r="D2477" s="20" t="s">
        <v>2707</v>
      </c>
      <c r="E2477" s="31">
        <v>295</v>
      </c>
      <c r="F2477" s="130">
        <v>1</v>
      </c>
      <c r="G2477" s="53">
        <f t="shared" si="126"/>
        <v>295</v>
      </c>
      <c r="H2477" s="31"/>
      <c r="I2477" s="31"/>
      <c r="J2477" s="31"/>
      <c r="K2477" s="31"/>
      <c r="L2477" s="31"/>
      <c r="M2477" s="31"/>
      <c r="N2477" s="20"/>
      <c r="O2477" s="31"/>
      <c r="P2477" s="20"/>
    </row>
    <row r="2478" spans="1:16">
      <c r="A2478" s="20">
        <v>210</v>
      </c>
      <c r="B2478" s="20"/>
      <c r="C2478" s="6" t="s">
        <v>2789</v>
      </c>
      <c r="D2478" s="20" t="s">
        <v>2707</v>
      </c>
      <c r="E2478" s="31">
        <v>295</v>
      </c>
      <c r="F2478" s="130">
        <v>1</v>
      </c>
      <c r="G2478" s="53">
        <f t="shared" si="126"/>
        <v>295</v>
      </c>
      <c r="H2478" s="31"/>
      <c r="I2478" s="31"/>
      <c r="J2478" s="31"/>
      <c r="K2478" s="31"/>
      <c r="L2478" s="31"/>
      <c r="M2478" s="31"/>
      <c r="N2478" s="20"/>
      <c r="O2478" s="31"/>
      <c r="P2478" s="20"/>
    </row>
    <row r="2479" spans="1:16">
      <c r="A2479" s="20">
        <v>211</v>
      </c>
      <c r="B2479" s="20"/>
      <c r="C2479" s="6" t="s">
        <v>2790</v>
      </c>
      <c r="D2479" s="20" t="s">
        <v>2707</v>
      </c>
      <c r="E2479" s="31">
        <v>295</v>
      </c>
      <c r="F2479" s="130">
        <v>1</v>
      </c>
      <c r="G2479" s="53">
        <f t="shared" si="126"/>
        <v>295</v>
      </c>
      <c r="H2479" s="31"/>
      <c r="I2479" s="31"/>
      <c r="J2479" s="31"/>
      <c r="K2479" s="31"/>
      <c r="L2479" s="31"/>
      <c r="M2479" s="31"/>
      <c r="N2479" s="20"/>
      <c r="O2479" s="31"/>
      <c r="P2479" s="20"/>
    </row>
    <row r="2480" spans="1:16">
      <c r="A2480" s="20">
        <v>212</v>
      </c>
      <c r="B2480" s="271" t="s">
        <v>2801</v>
      </c>
      <c r="C2480" s="6" t="s">
        <v>2791</v>
      </c>
      <c r="D2480" s="20" t="s">
        <v>2707</v>
      </c>
      <c r="E2480" s="31">
        <v>190</v>
      </c>
      <c r="F2480" s="130">
        <v>1</v>
      </c>
      <c r="G2480" s="53">
        <f t="shared" si="126"/>
        <v>190</v>
      </c>
      <c r="H2480" s="31"/>
      <c r="I2480" s="31"/>
      <c r="J2480" s="31"/>
      <c r="K2480" s="31"/>
      <c r="L2480" s="31"/>
      <c r="M2480" s="31"/>
      <c r="N2480" s="20"/>
      <c r="O2480" s="31"/>
      <c r="P2480" s="20"/>
    </row>
    <row r="2481" spans="1:16">
      <c r="A2481" s="20">
        <v>213</v>
      </c>
      <c r="B2481" s="20"/>
      <c r="C2481" s="6" t="s">
        <v>2792</v>
      </c>
      <c r="D2481" s="20" t="s">
        <v>2707</v>
      </c>
      <c r="E2481" s="31">
        <v>105</v>
      </c>
      <c r="F2481" s="130">
        <v>1</v>
      </c>
      <c r="G2481" s="53">
        <f t="shared" si="126"/>
        <v>105</v>
      </c>
      <c r="H2481" s="31"/>
      <c r="I2481" s="31"/>
      <c r="J2481" s="31"/>
      <c r="K2481" s="31"/>
      <c r="L2481" s="31"/>
      <c r="M2481" s="31"/>
      <c r="N2481" s="20"/>
      <c r="O2481" s="31"/>
      <c r="P2481" s="20"/>
    </row>
    <row r="2482" spans="1:16">
      <c r="A2482" s="20">
        <v>214</v>
      </c>
      <c r="B2482" s="271" t="s">
        <v>2802</v>
      </c>
      <c r="C2482" s="6" t="s">
        <v>2803</v>
      </c>
      <c r="D2482" s="20" t="s">
        <v>2707</v>
      </c>
      <c r="E2482" s="31">
        <v>835.86599999999999</v>
      </c>
      <c r="F2482" s="130">
        <v>5</v>
      </c>
      <c r="G2482" s="53">
        <f t="shared" si="126"/>
        <v>4179.33</v>
      </c>
      <c r="H2482" s="31"/>
      <c r="I2482" s="31"/>
      <c r="J2482" s="31"/>
      <c r="K2482" s="31"/>
      <c r="L2482" s="31"/>
      <c r="M2482" s="31"/>
      <c r="N2482" s="20"/>
      <c r="O2482" s="31"/>
      <c r="P2482" s="20"/>
    </row>
    <row r="2483" spans="1:16">
      <c r="A2483" s="20">
        <v>215</v>
      </c>
      <c r="B2483" s="271" t="s">
        <v>2804</v>
      </c>
      <c r="C2483" s="6" t="s">
        <v>2805</v>
      </c>
      <c r="D2483" s="20" t="s">
        <v>2707</v>
      </c>
      <c r="E2483" s="31">
        <v>98.317499999999995</v>
      </c>
      <c r="F2483" s="130">
        <v>12</v>
      </c>
      <c r="G2483" s="53">
        <f t="shared" si="126"/>
        <v>1179.81</v>
      </c>
      <c r="H2483" s="31"/>
      <c r="I2483" s="31"/>
      <c r="J2483" s="31"/>
      <c r="K2483" s="31"/>
      <c r="L2483" s="31"/>
      <c r="M2483" s="31"/>
      <c r="N2483" s="20"/>
      <c r="O2483" s="31"/>
      <c r="P2483" s="20"/>
    </row>
    <row r="2484" spans="1:16">
      <c r="A2484" s="20">
        <v>216</v>
      </c>
      <c r="B2484" s="271" t="s">
        <v>2797</v>
      </c>
      <c r="C2484" s="6" t="s">
        <v>2798</v>
      </c>
      <c r="D2484" s="20" t="s">
        <v>2707</v>
      </c>
      <c r="E2484" s="31">
        <v>98.317999999999998</v>
      </c>
      <c r="F2484" s="130">
        <v>10</v>
      </c>
      <c r="G2484" s="53">
        <f t="shared" si="126"/>
        <v>983.18</v>
      </c>
      <c r="H2484" s="31"/>
      <c r="I2484" s="31"/>
      <c r="J2484" s="31"/>
      <c r="K2484" s="31"/>
      <c r="L2484" s="31"/>
      <c r="M2484" s="31"/>
      <c r="N2484" s="20"/>
      <c r="O2484" s="31"/>
      <c r="P2484" s="20"/>
    </row>
    <row r="2485" spans="1:16">
      <c r="A2485" s="20">
        <v>217</v>
      </c>
      <c r="B2485" s="20"/>
      <c r="C2485" s="6" t="s">
        <v>2806</v>
      </c>
      <c r="D2485" s="20"/>
      <c r="E2485" s="31"/>
      <c r="F2485" s="130"/>
      <c r="G2485" s="53"/>
      <c r="H2485" s="31"/>
      <c r="I2485" s="31"/>
      <c r="J2485" s="31"/>
      <c r="K2485" s="31"/>
      <c r="L2485" s="31"/>
      <c r="M2485" s="31"/>
      <c r="N2485" s="20"/>
      <c r="O2485" s="31"/>
      <c r="P2485" s="20"/>
    </row>
    <row r="2486" spans="1:16">
      <c r="A2486" s="20">
        <v>218</v>
      </c>
      <c r="B2486" s="20"/>
      <c r="C2486" s="21" t="s">
        <v>2807</v>
      </c>
      <c r="D2486" s="20"/>
      <c r="E2486" s="31"/>
      <c r="F2486" s="130"/>
      <c r="G2486" s="53"/>
      <c r="H2486" s="31"/>
      <c r="I2486" s="31"/>
      <c r="J2486" s="31"/>
      <c r="K2486" s="31"/>
      <c r="L2486" s="31"/>
      <c r="M2486" s="31"/>
      <c r="N2486" s="20"/>
      <c r="O2486" s="31"/>
      <c r="P2486" s="20"/>
    </row>
    <row r="2487" spans="1:16">
      <c r="A2487" s="20">
        <v>219</v>
      </c>
      <c r="B2487" s="20"/>
      <c r="C2487" s="21" t="s">
        <v>2808</v>
      </c>
      <c r="D2487" s="20" t="s">
        <v>2707</v>
      </c>
      <c r="E2487" s="31">
        <v>1180</v>
      </c>
      <c r="F2487" s="130">
        <v>1</v>
      </c>
      <c r="G2487" s="53">
        <f t="shared" si="126"/>
        <v>1180</v>
      </c>
      <c r="H2487" s="31"/>
      <c r="I2487" s="31"/>
      <c r="J2487" s="31"/>
      <c r="K2487" s="31"/>
      <c r="L2487" s="31"/>
      <c r="M2487" s="31"/>
      <c r="N2487" s="20"/>
      <c r="O2487" s="31"/>
      <c r="P2487" s="20"/>
    </row>
    <row r="2488" spans="1:16">
      <c r="A2488" s="20">
        <v>220</v>
      </c>
      <c r="B2488" s="20"/>
      <c r="C2488" s="21" t="s">
        <v>2809</v>
      </c>
      <c r="D2488" s="20" t="s">
        <v>2707</v>
      </c>
      <c r="E2488" s="31">
        <v>1770</v>
      </c>
      <c r="F2488" s="130">
        <v>1</v>
      </c>
      <c r="G2488" s="53">
        <f t="shared" si="126"/>
        <v>1770</v>
      </c>
      <c r="H2488" s="31"/>
      <c r="I2488" s="31"/>
      <c r="J2488" s="31"/>
      <c r="K2488" s="31"/>
      <c r="L2488" s="31"/>
      <c r="M2488" s="31"/>
      <c r="N2488" s="20"/>
      <c r="O2488" s="31"/>
      <c r="P2488" s="20"/>
    </row>
    <row r="2489" spans="1:16" ht="25.5">
      <c r="A2489" s="20">
        <v>221</v>
      </c>
      <c r="B2489" s="20"/>
      <c r="C2489" s="21" t="s">
        <v>2810</v>
      </c>
      <c r="D2489" s="20" t="s">
        <v>2707</v>
      </c>
      <c r="E2489" s="31">
        <v>1770</v>
      </c>
      <c r="F2489" s="130">
        <v>1</v>
      </c>
      <c r="G2489" s="53">
        <f t="shared" si="126"/>
        <v>1770</v>
      </c>
      <c r="H2489" s="31"/>
      <c r="I2489" s="31"/>
      <c r="J2489" s="31"/>
      <c r="K2489" s="31"/>
      <c r="L2489" s="31"/>
      <c r="M2489" s="31"/>
      <c r="N2489" s="20"/>
      <c r="O2489" s="31"/>
      <c r="P2489" s="20"/>
    </row>
    <row r="2490" spans="1:16" ht="25.5">
      <c r="A2490" s="20">
        <v>222</v>
      </c>
      <c r="B2490" s="20"/>
      <c r="C2490" s="21" t="s">
        <v>2811</v>
      </c>
      <c r="D2490" s="20" t="s">
        <v>2707</v>
      </c>
      <c r="E2490" s="31">
        <v>1180</v>
      </c>
      <c r="F2490" s="130">
        <v>1</v>
      </c>
      <c r="G2490" s="53">
        <f t="shared" si="126"/>
        <v>1180</v>
      </c>
      <c r="H2490" s="31"/>
      <c r="I2490" s="31"/>
      <c r="J2490" s="31"/>
      <c r="K2490" s="31"/>
      <c r="L2490" s="31"/>
      <c r="M2490" s="31"/>
      <c r="N2490" s="20"/>
      <c r="O2490" s="31"/>
      <c r="P2490" s="20"/>
    </row>
    <row r="2491" spans="1:16">
      <c r="A2491" s="20">
        <v>223</v>
      </c>
      <c r="B2491" s="20"/>
      <c r="C2491" s="21" t="s">
        <v>2812</v>
      </c>
      <c r="D2491" s="20" t="s">
        <v>2707</v>
      </c>
      <c r="E2491" s="31">
        <v>1180</v>
      </c>
      <c r="F2491" s="130">
        <v>1</v>
      </c>
      <c r="G2491" s="53">
        <f t="shared" si="126"/>
        <v>1180</v>
      </c>
      <c r="H2491" s="31"/>
      <c r="I2491" s="31"/>
      <c r="J2491" s="31"/>
      <c r="K2491" s="31"/>
      <c r="L2491" s="31"/>
      <c r="M2491" s="31"/>
      <c r="N2491" s="20"/>
      <c r="O2491" s="31"/>
      <c r="P2491" s="20"/>
    </row>
    <row r="2492" spans="1:16">
      <c r="A2492" s="20">
        <v>224</v>
      </c>
      <c r="B2492" s="20"/>
      <c r="C2492" s="21" t="s">
        <v>2813</v>
      </c>
      <c r="D2492" s="20" t="s">
        <v>2707</v>
      </c>
      <c r="E2492" s="31">
        <v>1180</v>
      </c>
      <c r="F2492" s="130">
        <v>1</v>
      </c>
      <c r="G2492" s="53">
        <f t="shared" si="126"/>
        <v>1180</v>
      </c>
      <c r="H2492" s="31"/>
      <c r="I2492" s="31"/>
      <c r="J2492" s="31"/>
      <c r="K2492" s="31"/>
      <c r="L2492" s="31"/>
      <c r="M2492" s="31"/>
      <c r="N2492" s="20"/>
      <c r="O2492" s="31"/>
      <c r="P2492" s="20"/>
    </row>
    <row r="2493" spans="1:16">
      <c r="A2493" s="20">
        <v>225</v>
      </c>
      <c r="B2493" s="20"/>
      <c r="C2493" s="21" t="s">
        <v>2814</v>
      </c>
      <c r="D2493" s="20" t="s">
        <v>2707</v>
      </c>
      <c r="E2493" s="31">
        <v>1180</v>
      </c>
      <c r="F2493" s="130">
        <v>1</v>
      </c>
      <c r="G2493" s="53">
        <f t="shared" si="126"/>
        <v>1180</v>
      </c>
      <c r="H2493" s="31"/>
      <c r="I2493" s="31"/>
      <c r="J2493" s="31"/>
      <c r="K2493" s="31"/>
      <c r="L2493" s="31"/>
      <c r="M2493" s="31"/>
      <c r="N2493" s="20"/>
      <c r="O2493" s="31"/>
      <c r="P2493" s="20"/>
    </row>
    <row r="2494" spans="1:16">
      <c r="A2494" s="20">
        <v>226</v>
      </c>
      <c r="B2494" s="271" t="s">
        <v>2815</v>
      </c>
      <c r="C2494" s="21" t="s">
        <v>2816</v>
      </c>
      <c r="D2494" s="20" t="s">
        <v>2707</v>
      </c>
      <c r="E2494" s="31">
        <v>1180</v>
      </c>
      <c r="F2494" s="130">
        <v>1</v>
      </c>
      <c r="G2494" s="53">
        <f t="shared" si="126"/>
        <v>1180</v>
      </c>
      <c r="H2494" s="31"/>
      <c r="I2494" s="31"/>
      <c r="J2494" s="31"/>
      <c r="K2494" s="31"/>
      <c r="L2494" s="31"/>
      <c r="M2494" s="31"/>
      <c r="N2494" s="20"/>
      <c r="O2494" s="31"/>
      <c r="P2494" s="20"/>
    </row>
    <row r="2495" spans="1:16">
      <c r="A2495" s="20">
        <v>227</v>
      </c>
      <c r="B2495" s="20"/>
      <c r="C2495" s="21" t="s">
        <v>2817</v>
      </c>
      <c r="D2495" s="20" t="s">
        <v>2707</v>
      </c>
      <c r="E2495" s="31">
        <v>1180</v>
      </c>
      <c r="F2495" s="130">
        <v>1</v>
      </c>
      <c r="G2495" s="53">
        <f t="shared" si="126"/>
        <v>1180</v>
      </c>
      <c r="H2495" s="31"/>
      <c r="I2495" s="31"/>
      <c r="J2495" s="31"/>
      <c r="K2495" s="31"/>
      <c r="L2495" s="31"/>
      <c r="M2495" s="31"/>
      <c r="N2495" s="20"/>
      <c r="O2495" s="31"/>
      <c r="P2495" s="20"/>
    </row>
    <row r="2496" spans="1:16">
      <c r="A2496" s="20">
        <v>228</v>
      </c>
      <c r="B2496" s="20"/>
      <c r="C2496" s="21" t="s">
        <v>2818</v>
      </c>
      <c r="D2496" s="20" t="s">
        <v>2707</v>
      </c>
      <c r="E2496" s="31">
        <v>4248</v>
      </c>
      <c r="F2496" s="130">
        <v>1</v>
      </c>
      <c r="G2496" s="53">
        <f t="shared" si="126"/>
        <v>4248</v>
      </c>
      <c r="H2496" s="31"/>
      <c r="I2496" s="31"/>
      <c r="J2496" s="31"/>
      <c r="K2496" s="31"/>
      <c r="L2496" s="31"/>
      <c r="M2496" s="31"/>
      <c r="N2496" s="20"/>
      <c r="O2496" s="31"/>
      <c r="P2496" s="20"/>
    </row>
    <row r="2497" spans="1:16">
      <c r="A2497" s="20">
        <v>229</v>
      </c>
      <c r="B2497" s="20"/>
      <c r="C2497" s="21" t="s">
        <v>2819</v>
      </c>
      <c r="D2497" s="20" t="s">
        <v>2707</v>
      </c>
      <c r="E2497" s="31">
        <v>4720</v>
      </c>
      <c r="F2497" s="130">
        <v>1</v>
      </c>
      <c r="G2497" s="53">
        <f t="shared" si="126"/>
        <v>4720</v>
      </c>
      <c r="H2497" s="31"/>
      <c r="I2497" s="31"/>
      <c r="J2497" s="31"/>
      <c r="K2497" s="31"/>
      <c r="L2497" s="31"/>
      <c r="M2497" s="31"/>
      <c r="N2497" s="20"/>
      <c r="O2497" s="31"/>
      <c r="P2497" s="20"/>
    </row>
    <row r="2498" spans="1:16">
      <c r="A2498" s="20">
        <v>230</v>
      </c>
      <c r="B2498" s="20"/>
      <c r="C2498" s="21" t="s">
        <v>2820</v>
      </c>
      <c r="D2498" s="20" t="s">
        <v>2707</v>
      </c>
      <c r="E2498" s="31">
        <v>4720</v>
      </c>
      <c r="F2498" s="130">
        <v>1</v>
      </c>
      <c r="G2498" s="53">
        <f t="shared" si="126"/>
        <v>4720</v>
      </c>
      <c r="H2498" s="31"/>
      <c r="I2498" s="31"/>
      <c r="J2498" s="31"/>
      <c r="K2498" s="31"/>
      <c r="L2498" s="31"/>
      <c r="M2498" s="31"/>
      <c r="N2498" s="20"/>
      <c r="O2498" s="31"/>
      <c r="P2498" s="20"/>
    </row>
    <row r="2499" spans="1:16">
      <c r="A2499" s="20">
        <v>231</v>
      </c>
      <c r="B2499" s="20"/>
      <c r="C2499" s="21" t="s">
        <v>2821</v>
      </c>
      <c r="D2499" s="20" t="s">
        <v>2707</v>
      </c>
      <c r="E2499" s="31">
        <v>4248</v>
      </c>
      <c r="F2499" s="130">
        <v>1</v>
      </c>
      <c r="G2499" s="53">
        <f t="shared" si="126"/>
        <v>4248</v>
      </c>
      <c r="H2499" s="31"/>
      <c r="I2499" s="31"/>
      <c r="J2499" s="31"/>
      <c r="K2499" s="31"/>
      <c r="L2499" s="31"/>
      <c r="M2499" s="31"/>
      <c r="N2499" s="20"/>
      <c r="O2499" s="31"/>
      <c r="P2499" s="20"/>
    </row>
    <row r="2500" spans="1:16">
      <c r="A2500" s="20">
        <v>232</v>
      </c>
      <c r="B2500" s="20"/>
      <c r="C2500" s="21" t="s">
        <v>2822</v>
      </c>
      <c r="D2500" s="20"/>
      <c r="E2500" s="31"/>
      <c r="F2500" s="130"/>
      <c r="G2500" s="53"/>
      <c r="H2500" s="31"/>
      <c r="I2500" s="31"/>
      <c r="J2500" s="31"/>
      <c r="K2500" s="31"/>
      <c r="L2500" s="31"/>
      <c r="M2500" s="31"/>
      <c r="N2500" s="20"/>
      <c r="O2500" s="31"/>
      <c r="P2500" s="20"/>
    </row>
    <row r="2501" spans="1:16">
      <c r="A2501" s="20">
        <v>233</v>
      </c>
      <c r="B2501" s="20"/>
      <c r="C2501" s="21" t="s">
        <v>2823</v>
      </c>
      <c r="D2501" s="20" t="s">
        <v>2707</v>
      </c>
      <c r="E2501" s="31">
        <v>118</v>
      </c>
      <c r="F2501" s="130">
        <v>1</v>
      </c>
      <c r="G2501" s="53">
        <f>E2501*F2501</f>
        <v>118</v>
      </c>
      <c r="H2501" s="31"/>
      <c r="I2501" s="31"/>
      <c r="J2501" s="31"/>
      <c r="K2501" s="31"/>
      <c r="L2501" s="31"/>
      <c r="M2501" s="31"/>
      <c r="N2501" s="20"/>
      <c r="O2501" s="31"/>
      <c r="P2501" s="20"/>
    </row>
    <row r="2502" spans="1:16">
      <c r="A2502" s="20">
        <v>234</v>
      </c>
      <c r="B2502" s="20"/>
      <c r="C2502" s="21" t="s">
        <v>2824</v>
      </c>
      <c r="D2502" s="20" t="s">
        <v>2707</v>
      </c>
      <c r="E2502" s="31">
        <v>118</v>
      </c>
      <c r="F2502" s="130">
        <v>1</v>
      </c>
      <c r="G2502" s="53">
        <f>E2502*F2502</f>
        <v>118</v>
      </c>
      <c r="H2502" s="31"/>
      <c r="I2502" s="31"/>
      <c r="J2502" s="31"/>
      <c r="K2502" s="31"/>
      <c r="L2502" s="31"/>
      <c r="M2502" s="31"/>
      <c r="N2502" s="20"/>
      <c r="O2502" s="31"/>
      <c r="P2502" s="20"/>
    </row>
    <row r="2503" spans="1:16">
      <c r="A2503" s="20">
        <v>235</v>
      </c>
      <c r="B2503" s="20"/>
      <c r="C2503" s="21" t="s">
        <v>2825</v>
      </c>
      <c r="D2503" s="20"/>
      <c r="E2503" s="31"/>
      <c r="F2503" s="130"/>
      <c r="G2503" s="53"/>
      <c r="H2503" s="31"/>
      <c r="I2503" s="31"/>
      <c r="J2503" s="31"/>
      <c r="K2503" s="31"/>
      <c r="L2503" s="31"/>
      <c r="M2503" s="31"/>
      <c r="N2503" s="20"/>
      <c r="O2503" s="31"/>
      <c r="P2503" s="20"/>
    </row>
    <row r="2504" spans="1:16">
      <c r="A2504" s="20">
        <v>236</v>
      </c>
      <c r="B2504" s="271" t="s">
        <v>2826</v>
      </c>
      <c r="C2504" s="21" t="s">
        <v>2827</v>
      </c>
      <c r="D2504" s="20" t="s">
        <v>2707</v>
      </c>
      <c r="E2504" s="31">
        <v>118</v>
      </c>
      <c r="F2504" s="130">
        <v>1</v>
      </c>
      <c r="G2504" s="53">
        <f>E2504*F2504</f>
        <v>118</v>
      </c>
      <c r="H2504" s="31"/>
      <c r="I2504" s="31"/>
      <c r="J2504" s="31"/>
      <c r="K2504" s="31"/>
      <c r="L2504" s="31"/>
      <c r="M2504" s="31"/>
      <c r="N2504" s="20"/>
      <c r="O2504" s="31"/>
      <c r="P2504" s="20"/>
    </row>
    <row r="2505" spans="1:16">
      <c r="A2505" s="20">
        <v>237</v>
      </c>
      <c r="B2505" s="49" t="s">
        <v>2828</v>
      </c>
      <c r="C2505" s="21" t="s">
        <v>2829</v>
      </c>
      <c r="D2505" s="20" t="s">
        <v>2707</v>
      </c>
      <c r="E2505" s="31">
        <v>118</v>
      </c>
      <c r="F2505" s="130">
        <v>1</v>
      </c>
      <c r="G2505" s="53">
        <f>E2505*F2505</f>
        <v>118</v>
      </c>
      <c r="H2505" s="31"/>
      <c r="I2505" s="31"/>
      <c r="J2505" s="31"/>
      <c r="K2505" s="31"/>
      <c r="L2505" s="31"/>
      <c r="M2505" s="31"/>
      <c r="N2505" s="20"/>
      <c r="O2505" s="31"/>
      <c r="P2505" s="20"/>
    </row>
    <row r="2506" spans="1:16">
      <c r="A2506" s="20">
        <v>238</v>
      </c>
      <c r="B2506" s="20"/>
      <c r="C2506" s="21" t="s">
        <v>2830</v>
      </c>
      <c r="D2506" s="20" t="s">
        <v>2707</v>
      </c>
      <c r="E2506" s="31">
        <v>118</v>
      </c>
      <c r="F2506" s="130">
        <v>1</v>
      </c>
      <c r="G2506" s="53">
        <f>E2506*F2506</f>
        <v>118</v>
      </c>
      <c r="H2506" s="31"/>
      <c r="I2506" s="31"/>
      <c r="J2506" s="31"/>
      <c r="K2506" s="31"/>
      <c r="L2506" s="31"/>
      <c r="M2506" s="31"/>
      <c r="N2506" s="20"/>
      <c r="O2506" s="31"/>
      <c r="P2506" s="20"/>
    </row>
    <row r="2507" spans="1:16">
      <c r="A2507" s="20">
        <v>239</v>
      </c>
      <c r="B2507" s="20"/>
      <c r="C2507" s="21" t="s">
        <v>2831</v>
      </c>
      <c r="D2507" s="20" t="s">
        <v>2707</v>
      </c>
      <c r="E2507" s="31">
        <v>118</v>
      </c>
      <c r="F2507" s="130">
        <v>1</v>
      </c>
      <c r="G2507" s="53">
        <f>E2507*F2507</f>
        <v>118</v>
      </c>
      <c r="H2507" s="31"/>
      <c r="I2507" s="31"/>
      <c r="J2507" s="31"/>
      <c r="K2507" s="31"/>
      <c r="L2507" s="31"/>
      <c r="M2507" s="31"/>
      <c r="N2507" s="20"/>
      <c r="O2507" s="31"/>
      <c r="P2507" s="20"/>
    </row>
    <row r="2508" spans="1:16">
      <c r="A2508" s="20">
        <v>240</v>
      </c>
      <c r="B2508" s="20"/>
      <c r="C2508" s="21" t="s">
        <v>2832</v>
      </c>
      <c r="D2508" s="20" t="s">
        <v>2707</v>
      </c>
      <c r="E2508" s="31">
        <v>118</v>
      </c>
      <c r="F2508" s="130">
        <v>1</v>
      </c>
      <c r="G2508" s="53">
        <f>E2508*F2508</f>
        <v>118</v>
      </c>
      <c r="H2508" s="31"/>
      <c r="I2508" s="31"/>
      <c r="J2508" s="31"/>
      <c r="K2508" s="31"/>
      <c r="L2508" s="31"/>
      <c r="M2508" s="31"/>
      <c r="N2508" s="20"/>
      <c r="O2508" s="31"/>
      <c r="P2508" s="20"/>
    </row>
    <row r="2509" spans="1:16">
      <c r="A2509" s="20">
        <v>241</v>
      </c>
      <c r="B2509" s="20"/>
      <c r="C2509" s="21" t="s">
        <v>2833</v>
      </c>
      <c r="D2509" s="20" t="s">
        <v>2707</v>
      </c>
      <c r="E2509" s="31">
        <v>118</v>
      </c>
      <c r="F2509" s="49">
        <v>1</v>
      </c>
      <c r="G2509" s="53">
        <f>E2509*F2510</f>
        <v>118</v>
      </c>
      <c r="H2509" s="31"/>
      <c r="I2509" s="31"/>
      <c r="J2509" s="31"/>
      <c r="K2509" s="31"/>
      <c r="L2509" s="31"/>
      <c r="M2509" s="31"/>
      <c r="N2509" s="20"/>
      <c r="O2509" s="31"/>
      <c r="P2509" s="20"/>
    </row>
    <row r="2510" spans="1:16">
      <c r="A2510" s="20">
        <v>242</v>
      </c>
      <c r="B2510" s="271" t="s">
        <v>2834</v>
      </c>
      <c r="C2510" s="21" t="s">
        <v>2835</v>
      </c>
      <c r="D2510" s="20" t="s">
        <v>2707</v>
      </c>
      <c r="E2510" s="31">
        <v>118</v>
      </c>
      <c r="F2510" s="130">
        <v>1</v>
      </c>
      <c r="G2510" s="53">
        <f>E2510*F2510</f>
        <v>118</v>
      </c>
      <c r="H2510" s="31"/>
      <c r="I2510" s="31"/>
      <c r="J2510" s="31"/>
      <c r="K2510" s="31"/>
      <c r="L2510" s="31"/>
      <c r="M2510" s="31"/>
      <c r="N2510" s="20"/>
      <c r="O2510" s="31"/>
      <c r="P2510" s="20"/>
    </row>
    <row r="2511" spans="1:16">
      <c r="A2511" s="20">
        <v>243</v>
      </c>
      <c r="B2511" s="20"/>
      <c r="C2511" s="21" t="s">
        <v>2836</v>
      </c>
      <c r="D2511" s="20"/>
      <c r="E2511" s="31"/>
      <c r="F2511" s="130"/>
      <c r="G2511" s="53"/>
      <c r="H2511" s="31"/>
      <c r="I2511" s="31"/>
      <c r="J2511" s="31"/>
      <c r="K2511" s="31"/>
      <c r="L2511" s="31"/>
      <c r="M2511" s="31"/>
      <c r="N2511" s="20"/>
      <c r="O2511" s="31"/>
      <c r="P2511" s="20"/>
    </row>
    <row r="2512" spans="1:16">
      <c r="A2512" s="20">
        <v>244</v>
      </c>
      <c r="B2512" s="271" t="s">
        <v>2660</v>
      </c>
      <c r="C2512" s="21" t="s">
        <v>2837</v>
      </c>
      <c r="D2512" s="20" t="s">
        <v>2707</v>
      </c>
      <c r="E2512" s="31">
        <v>118</v>
      </c>
      <c r="F2512" s="130">
        <v>1</v>
      </c>
      <c r="G2512" s="53">
        <f t="shared" ref="G2512:G2529" si="127">E2512*F2512</f>
        <v>118</v>
      </c>
      <c r="H2512" s="31"/>
      <c r="I2512" s="31"/>
      <c r="J2512" s="31"/>
      <c r="K2512" s="31"/>
      <c r="L2512" s="31"/>
      <c r="M2512" s="31"/>
      <c r="N2512" s="20"/>
      <c r="O2512" s="31"/>
      <c r="P2512" s="20"/>
    </row>
    <row r="2513" spans="1:16">
      <c r="A2513" s="20">
        <v>245</v>
      </c>
      <c r="B2513" s="49" t="s">
        <v>2838</v>
      </c>
      <c r="C2513" s="21" t="s">
        <v>2839</v>
      </c>
      <c r="D2513" s="20" t="s">
        <v>2707</v>
      </c>
      <c r="E2513" s="31">
        <v>118</v>
      </c>
      <c r="F2513" s="130">
        <v>1</v>
      </c>
      <c r="G2513" s="53">
        <f t="shared" si="127"/>
        <v>118</v>
      </c>
      <c r="H2513" s="31"/>
      <c r="I2513" s="31"/>
      <c r="J2513" s="31"/>
      <c r="K2513" s="31"/>
      <c r="L2513" s="31"/>
      <c r="M2513" s="31"/>
      <c r="N2513" s="20"/>
      <c r="O2513" s="31"/>
      <c r="P2513" s="20"/>
    </row>
    <row r="2514" spans="1:16">
      <c r="A2514" s="20">
        <v>246</v>
      </c>
      <c r="B2514" s="271" t="s">
        <v>2732</v>
      </c>
      <c r="C2514" s="21" t="s">
        <v>2840</v>
      </c>
      <c r="D2514" s="20" t="s">
        <v>2707</v>
      </c>
      <c r="E2514" s="31">
        <v>118</v>
      </c>
      <c r="F2514" s="130">
        <v>1</v>
      </c>
      <c r="G2514" s="53">
        <f t="shared" si="127"/>
        <v>118</v>
      </c>
      <c r="H2514" s="31"/>
      <c r="I2514" s="31"/>
      <c r="J2514" s="31"/>
      <c r="K2514" s="31"/>
      <c r="L2514" s="31"/>
      <c r="M2514" s="31"/>
      <c r="N2514" s="20"/>
      <c r="O2514" s="31"/>
      <c r="P2514" s="20"/>
    </row>
    <row r="2515" spans="1:16">
      <c r="A2515" s="20">
        <v>247</v>
      </c>
      <c r="B2515" s="20"/>
      <c r="C2515" s="21" t="s">
        <v>2841</v>
      </c>
      <c r="D2515" s="20" t="s">
        <v>2707</v>
      </c>
      <c r="E2515" s="31">
        <v>118</v>
      </c>
      <c r="F2515" s="130">
        <v>1</v>
      </c>
      <c r="G2515" s="53">
        <f t="shared" si="127"/>
        <v>118</v>
      </c>
      <c r="H2515" s="31"/>
      <c r="I2515" s="31"/>
      <c r="J2515" s="31"/>
      <c r="K2515" s="31"/>
      <c r="L2515" s="31"/>
      <c r="M2515" s="31"/>
      <c r="N2515" s="20"/>
      <c r="O2515" s="31"/>
      <c r="P2515" s="20"/>
    </row>
    <row r="2516" spans="1:16">
      <c r="A2516" s="20">
        <v>248</v>
      </c>
      <c r="B2516" s="20"/>
      <c r="C2516" s="21" t="s">
        <v>2842</v>
      </c>
      <c r="D2516" s="20" t="s">
        <v>2707</v>
      </c>
      <c r="E2516" s="31">
        <v>118</v>
      </c>
      <c r="F2516" s="130">
        <v>1</v>
      </c>
      <c r="G2516" s="53">
        <f t="shared" si="127"/>
        <v>118</v>
      </c>
      <c r="H2516" s="31"/>
      <c r="I2516" s="31"/>
      <c r="J2516" s="31"/>
      <c r="K2516" s="31"/>
      <c r="L2516" s="31"/>
      <c r="M2516" s="31"/>
      <c r="N2516" s="20"/>
      <c r="O2516" s="31"/>
      <c r="P2516" s="20"/>
    </row>
    <row r="2517" spans="1:16">
      <c r="A2517" s="20">
        <v>249</v>
      </c>
      <c r="B2517" s="20"/>
      <c r="C2517" s="21" t="s">
        <v>2843</v>
      </c>
      <c r="D2517" s="20" t="s">
        <v>2707</v>
      </c>
      <c r="E2517" s="31">
        <v>118</v>
      </c>
      <c r="F2517" s="130">
        <v>1</v>
      </c>
      <c r="G2517" s="53">
        <f t="shared" si="127"/>
        <v>118</v>
      </c>
      <c r="H2517" s="31"/>
      <c r="I2517" s="31"/>
      <c r="J2517" s="31"/>
      <c r="K2517" s="31"/>
      <c r="L2517" s="31"/>
      <c r="M2517" s="31"/>
      <c r="N2517" s="20"/>
      <c r="O2517" s="31"/>
      <c r="P2517" s="20"/>
    </row>
    <row r="2518" spans="1:16">
      <c r="A2518" s="20">
        <v>250</v>
      </c>
      <c r="B2518" s="271" t="s">
        <v>2844</v>
      </c>
      <c r="C2518" s="21" t="s">
        <v>2845</v>
      </c>
      <c r="D2518" s="20" t="s">
        <v>2707</v>
      </c>
      <c r="E2518" s="31">
        <v>118</v>
      </c>
      <c r="F2518" s="130">
        <v>1</v>
      </c>
      <c r="G2518" s="53">
        <f t="shared" si="127"/>
        <v>118</v>
      </c>
      <c r="H2518" s="31"/>
      <c r="I2518" s="31"/>
      <c r="J2518" s="31"/>
      <c r="K2518" s="31"/>
      <c r="L2518" s="31"/>
      <c r="M2518" s="31"/>
      <c r="N2518" s="20"/>
      <c r="O2518" s="31"/>
      <c r="P2518" s="20"/>
    </row>
    <row r="2519" spans="1:16">
      <c r="A2519" s="20">
        <v>251</v>
      </c>
      <c r="B2519" s="20"/>
      <c r="C2519" s="21" t="s">
        <v>2846</v>
      </c>
      <c r="D2519" s="20" t="s">
        <v>2707</v>
      </c>
      <c r="E2519" s="31">
        <v>118</v>
      </c>
      <c r="F2519" s="130">
        <v>1</v>
      </c>
      <c r="G2519" s="53">
        <f t="shared" si="127"/>
        <v>118</v>
      </c>
      <c r="H2519" s="31"/>
      <c r="I2519" s="31"/>
      <c r="J2519" s="31"/>
      <c r="K2519" s="31"/>
      <c r="L2519" s="31"/>
      <c r="M2519" s="31"/>
      <c r="N2519" s="20"/>
      <c r="O2519" s="31"/>
      <c r="P2519" s="20"/>
    </row>
    <row r="2520" spans="1:16">
      <c r="A2520" s="20">
        <v>252</v>
      </c>
      <c r="B2520" s="20"/>
      <c r="C2520" s="21" t="s">
        <v>2847</v>
      </c>
      <c r="D2520" s="20" t="s">
        <v>2707</v>
      </c>
      <c r="E2520" s="31">
        <v>118</v>
      </c>
      <c r="F2520" s="130">
        <v>1</v>
      </c>
      <c r="G2520" s="53">
        <f t="shared" si="127"/>
        <v>118</v>
      </c>
      <c r="H2520" s="31"/>
      <c r="I2520" s="31"/>
      <c r="J2520" s="31"/>
      <c r="K2520" s="31"/>
      <c r="L2520" s="31"/>
      <c r="M2520" s="31"/>
      <c r="N2520" s="20"/>
      <c r="O2520" s="31"/>
      <c r="P2520" s="20"/>
    </row>
    <row r="2521" spans="1:16">
      <c r="A2521" s="20">
        <v>253</v>
      </c>
      <c r="B2521" s="20"/>
      <c r="C2521" s="21" t="s">
        <v>2848</v>
      </c>
      <c r="D2521" s="20" t="s">
        <v>2707</v>
      </c>
      <c r="E2521" s="31">
        <v>118</v>
      </c>
      <c r="F2521" s="130">
        <v>1</v>
      </c>
      <c r="G2521" s="53">
        <f t="shared" si="127"/>
        <v>118</v>
      </c>
      <c r="H2521" s="31"/>
      <c r="I2521" s="31"/>
      <c r="J2521" s="31"/>
      <c r="K2521" s="31"/>
      <c r="L2521" s="31"/>
      <c r="M2521" s="31"/>
      <c r="N2521" s="20"/>
      <c r="O2521" s="31"/>
      <c r="P2521" s="20"/>
    </row>
    <row r="2522" spans="1:16">
      <c r="A2522" s="20">
        <v>254</v>
      </c>
      <c r="B2522" s="271" t="s">
        <v>2849</v>
      </c>
      <c r="C2522" s="21" t="s">
        <v>2850</v>
      </c>
      <c r="D2522" s="20" t="s">
        <v>2707</v>
      </c>
      <c r="E2522" s="31">
        <v>118</v>
      </c>
      <c r="F2522" s="130">
        <v>1</v>
      </c>
      <c r="G2522" s="53">
        <f t="shared" si="127"/>
        <v>118</v>
      </c>
      <c r="H2522" s="31"/>
      <c r="I2522" s="31"/>
      <c r="J2522" s="31"/>
      <c r="K2522" s="31"/>
      <c r="L2522" s="31"/>
      <c r="M2522" s="31"/>
      <c r="N2522" s="20"/>
      <c r="O2522" s="31"/>
      <c r="P2522" s="20"/>
    </row>
    <row r="2523" spans="1:16">
      <c r="A2523" s="20">
        <v>255</v>
      </c>
      <c r="B2523" s="20"/>
      <c r="C2523" s="21" t="s">
        <v>2851</v>
      </c>
      <c r="D2523" s="20"/>
      <c r="E2523" s="31"/>
      <c r="F2523" s="130"/>
      <c r="G2523" s="53"/>
      <c r="H2523" s="31"/>
      <c r="I2523" s="31"/>
      <c r="J2523" s="31"/>
      <c r="K2523" s="31"/>
      <c r="L2523" s="31"/>
      <c r="M2523" s="31"/>
      <c r="N2523" s="20"/>
      <c r="O2523" s="31"/>
      <c r="P2523" s="20"/>
    </row>
    <row r="2524" spans="1:16">
      <c r="A2524" s="20">
        <v>256</v>
      </c>
      <c r="B2524" s="271" t="s">
        <v>2852</v>
      </c>
      <c r="C2524" s="21" t="s">
        <v>2853</v>
      </c>
      <c r="D2524" s="20" t="s">
        <v>2707</v>
      </c>
      <c r="E2524" s="31">
        <v>118</v>
      </c>
      <c r="F2524" s="130">
        <v>1</v>
      </c>
      <c r="G2524" s="53">
        <f t="shared" si="127"/>
        <v>118</v>
      </c>
      <c r="H2524" s="31"/>
      <c r="I2524" s="31"/>
      <c r="J2524" s="31"/>
      <c r="K2524" s="31"/>
      <c r="L2524" s="31"/>
      <c r="M2524" s="31"/>
      <c r="N2524" s="20"/>
      <c r="O2524" s="31"/>
      <c r="P2524" s="20"/>
    </row>
    <row r="2525" spans="1:16">
      <c r="A2525" s="20">
        <v>257</v>
      </c>
      <c r="B2525" s="271" t="s">
        <v>2663</v>
      </c>
      <c r="C2525" s="21" t="s">
        <v>2854</v>
      </c>
      <c r="D2525" s="20" t="s">
        <v>2707</v>
      </c>
      <c r="E2525" s="31">
        <v>118</v>
      </c>
      <c r="F2525" s="130">
        <v>1</v>
      </c>
      <c r="G2525" s="53">
        <f t="shared" si="127"/>
        <v>118</v>
      </c>
      <c r="H2525" s="31"/>
      <c r="I2525" s="31"/>
      <c r="J2525" s="31"/>
      <c r="K2525" s="31"/>
      <c r="L2525" s="31"/>
      <c r="M2525" s="31"/>
      <c r="N2525" s="20"/>
      <c r="O2525" s="31"/>
      <c r="P2525" s="20"/>
    </row>
    <row r="2526" spans="1:16">
      <c r="A2526" s="20">
        <v>258</v>
      </c>
      <c r="B2526" s="271" t="s">
        <v>2855</v>
      </c>
      <c r="C2526" s="21" t="s">
        <v>2856</v>
      </c>
      <c r="D2526" s="20" t="s">
        <v>2707</v>
      </c>
      <c r="E2526" s="31">
        <v>118</v>
      </c>
      <c r="F2526" s="130">
        <v>1</v>
      </c>
      <c r="G2526" s="53">
        <f t="shared" si="127"/>
        <v>118</v>
      </c>
      <c r="H2526" s="31"/>
      <c r="I2526" s="31"/>
      <c r="J2526" s="31"/>
      <c r="K2526" s="31"/>
      <c r="L2526" s="31"/>
      <c r="M2526" s="31"/>
      <c r="N2526" s="20"/>
      <c r="O2526" s="31"/>
      <c r="P2526" s="20"/>
    </row>
    <row r="2527" spans="1:16">
      <c r="A2527" s="20">
        <v>259</v>
      </c>
      <c r="B2527" s="49" t="s">
        <v>2857</v>
      </c>
      <c r="C2527" s="21" t="s">
        <v>2858</v>
      </c>
      <c r="D2527" s="20" t="s">
        <v>2707</v>
      </c>
      <c r="E2527" s="31">
        <v>118</v>
      </c>
      <c r="F2527" s="130">
        <v>1</v>
      </c>
      <c r="G2527" s="53">
        <f t="shared" si="127"/>
        <v>118</v>
      </c>
      <c r="H2527" s="31"/>
      <c r="I2527" s="31"/>
      <c r="J2527" s="31"/>
      <c r="K2527" s="31"/>
      <c r="L2527" s="31"/>
      <c r="M2527" s="31"/>
      <c r="N2527" s="20"/>
      <c r="O2527" s="31"/>
      <c r="P2527" s="20"/>
    </row>
    <row r="2528" spans="1:16">
      <c r="A2528" s="20">
        <v>260</v>
      </c>
      <c r="B2528" s="271" t="s">
        <v>2663</v>
      </c>
      <c r="C2528" s="21" t="s">
        <v>2859</v>
      </c>
      <c r="D2528" s="20" t="s">
        <v>2707</v>
      </c>
      <c r="E2528" s="31">
        <v>118</v>
      </c>
      <c r="F2528" s="130">
        <v>1</v>
      </c>
      <c r="G2528" s="53">
        <f t="shared" si="127"/>
        <v>118</v>
      </c>
      <c r="H2528" s="31"/>
      <c r="I2528" s="31"/>
      <c r="J2528" s="31"/>
      <c r="K2528" s="31"/>
      <c r="L2528" s="31"/>
      <c r="M2528" s="31"/>
      <c r="N2528" s="20"/>
      <c r="O2528" s="31"/>
      <c r="P2528" s="20"/>
    </row>
    <row r="2529" spans="1:16">
      <c r="A2529" s="20">
        <v>261</v>
      </c>
      <c r="B2529" s="49" t="s">
        <v>2860</v>
      </c>
      <c r="C2529" s="21" t="s">
        <v>2861</v>
      </c>
      <c r="D2529" s="20" t="s">
        <v>2707</v>
      </c>
      <c r="E2529" s="31">
        <v>118</v>
      </c>
      <c r="F2529" s="130">
        <v>1</v>
      </c>
      <c r="G2529" s="53">
        <f t="shared" si="127"/>
        <v>118</v>
      </c>
      <c r="H2529" s="31"/>
      <c r="I2529" s="31"/>
      <c r="J2529" s="31"/>
      <c r="K2529" s="31"/>
      <c r="L2529" s="31"/>
      <c r="M2529" s="31"/>
      <c r="N2529" s="20"/>
      <c r="O2529" s="31"/>
      <c r="P2529" s="20"/>
    </row>
    <row r="2530" spans="1:16">
      <c r="A2530" s="20">
        <v>262</v>
      </c>
      <c r="B2530" s="20"/>
      <c r="C2530" s="21" t="s">
        <v>2862</v>
      </c>
      <c r="D2530" s="20"/>
      <c r="E2530" s="20"/>
      <c r="F2530" s="130"/>
      <c r="G2530" s="53"/>
      <c r="H2530" s="31"/>
      <c r="I2530" s="31"/>
      <c r="J2530" s="31"/>
      <c r="K2530" s="31"/>
      <c r="L2530" s="31"/>
      <c r="M2530" s="31"/>
      <c r="N2530" s="20"/>
      <c r="O2530" s="31"/>
      <c r="P2530" s="20"/>
    </row>
    <row r="2531" spans="1:16">
      <c r="A2531" s="20">
        <v>263</v>
      </c>
      <c r="B2531" s="20"/>
      <c r="C2531" s="21" t="s">
        <v>2863</v>
      </c>
      <c r="D2531" s="20" t="s">
        <v>2707</v>
      </c>
      <c r="E2531" s="31">
        <v>1687.48</v>
      </c>
      <c r="F2531" s="130">
        <v>1</v>
      </c>
      <c r="G2531" s="53">
        <f>E2531*F2531</f>
        <v>1687.48</v>
      </c>
      <c r="H2531" s="31"/>
      <c r="I2531" s="31"/>
      <c r="J2531" s="31"/>
      <c r="K2531" s="31"/>
      <c r="L2531" s="31"/>
      <c r="M2531" s="31"/>
      <c r="N2531" s="20"/>
      <c r="O2531" s="31"/>
      <c r="P2531" s="20"/>
    </row>
    <row r="2532" spans="1:16">
      <c r="A2532" s="20">
        <v>264</v>
      </c>
      <c r="B2532" s="271" t="s">
        <v>2864</v>
      </c>
      <c r="C2532" s="21" t="s">
        <v>2865</v>
      </c>
      <c r="D2532" s="20" t="s">
        <v>2707</v>
      </c>
      <c r="E2532" s="31">
        <v>590</v>
      </c>
      <c r="F2532" s="130">
        <v>1</v>
      </c>
      <c r="G2532" s="53">
        <f>E2532*F2532</f>
        <v>590</v>
      </c>
      <c r="H2532" s="31"/>
      <c r="I2532" s="31"/>
      <c r="J2532" s="31"/>
      <c r="K2532" s="31"/>
      <c r="L2532" s="31"/>
      <c r="M2532" s="31"/>
      <c r="N2532" s="20"/>
      <c r="O2532" s="31"/>
      <c r="P2532" s="20"/>
    </row>
    <row r="2533" spans="1:16">
      <c r="A2533" s="20">
        <v>265</v>
      </c>
      <c r="B2533" s="271" t="s">
        <v>2866</v>
      </c>
      <c r="C2533" s="21" t="s">
        <v>2867</v>
      </c>
      <c r="D2533" s="20" t="s">
        <v>2707</v>
      </c>
      <c r="E2533" s="31">
        <v>590</v>
      </c>
      <c r="F2533" s="130">
        <v>1</v>
      </c>
      <c r="G2533" s="53">
        <f>E2533*F2533</f>
        <v>590</v>
      </c>
      <c r="H2533" s="31"/>
      <c r="I2533" s="31"/>
      <c r="J2533" s="31"/>
      <c r="K2533" s="31"/>
      <c r="L2533" s="31"/>
      <c r="M2533" s="31"/>
      <c r="N2533" s="20"/>
      <c r="O2533" s="31"/>
      <c r="P2533" s="20"/>
    </row>
    <row r="2534" spans="1:16">
      <c r="A2534" s="20">
        <v>266</v>
      </c>
      <c r="B2534" s="20"/>
      <c r="C2534" s="21" t="s">
        <v>2868</v>
      </c>
      <c r="D2534" s="20"/>
      <c r="E2534" s="31"/>
      <c r="F2534" s="130"/>
      <c r="G2534" s="53"/>
      <c r="H2534" s="31"/>
      <c r="I2534" s="31"/>
      <c r="J2534" s="31"/>
      <c r="K2534" s="31"/>
      <c r="L2534" s="31"/>
      <c r="M2534" s="31"/>
      <c r="N2534" s="20"/>
      <c r="O2534" s="31"/>
      <c r="P2534" s="20"/>
    </row>
    <row r="2535" spans="1:16">
      <c r="A2535" s="20">
        <v>267</v>
      </c>
      <c r="B2535" s="20"/>
      <c r="C2535" s="21" t="s">
        <v>2869</v>
      </c>
      <c r="D2535" s="20" t="s">
        <v>2707</v>
      </c>
      <c r="E2535" s="31">
        <v>590</v>
      </c>
      <c r="F2535" s="130">
        <v>1</v>
      </c>
      <c r="G2535" s="53">
        <f>E2535*F2535</f>
        <v>590</v>
      </c>
      <c r="H2535" s="31"/>
      <c r="I2535" s="31"/>
      <c r="J2535" s="31"/>
      <c r="K2535" s="31"/>
      <c r="L2535" s="31"/>
      <c r="M2535" s="31"/>
      <c r="N2535" s="20"/>
      <c r="O2535" s="31"/>
      <c r="P2535" s="20"/>
    </row>
    <row r="2536" spans="1:16">
      <c r="A2536" s="20">
        <v>268</v>
      </c>
      <c r="B2536" s="20"/>
      <c r="C2536" s="21" t="s">
        <v>2870</v>
      </c>
      <c r="D2536" s="20" t="s">
        <v>2707</v>
      </c>
      <c r="E2536" s="31">
        <v>590</v>
      </c>
      <c r="F2536" s="130">
        <v>1</v>
      </c>
      <c r="G2536" s="53">
        <f>E2536*F2536</f>
        <v>590</v>
      </c>
      <c r="H2536" s="31"/>
      <c r="I2536" s="31"/>
      <c r="J2536" s="31"/>
      <c r="K2536" s="31"/>
      <c r="L2536" s="31"/>
      <c r="M2536" s="31"/>
      <c r="N2536" s="20"/>
      <c r="O2536" s="31"/>
      <c r="P2536" s="20"/>
    </row>
    <row r="2537" spans="1:16">
      <c r="A2537" s="20">
        <v>269</v>
      </c>
      <c r="B2537" s="20"/>
      <c r="C2537" s="6" t="s">
        <v>2871</v>
      </c>
      <c r="D2537" s="20"/>
      <c r="E2537" s="31"/>
      <c r="F2537" s="130"/>
      <c r="G2537" s="53"/>
      <c r="H2537" s="31"/>
      <c r="I2537" s="31"/>
      <c r="J2537" s="31"/>
      <c r="K2537" s="31"/>
      <c r="L2537" s="31"/>
      <c r="M2537" s="31"/>
      <c r="N2537" s="20"/>
      <c r="O2537" s="31"/>
      <c r="P2537" s="20"/>
    </row>
    <row r="2538" spans="1:16">
      <c r="A2538" s="20">
        <v>270</v>
      </c>
      <c r="B2538" s="49" t="s">
        <v>2685</v>
      </c>
      <c r="C2538" s="6" t="s">
        <v>2872</v>
      </c>
      <c r="D2538" s="20" t="s">
        <v>2707</v>
      </c>
      <c r="E2538" s="31">
        <v>24297.1</v>
      </c>
      <c r="F2538" s="130">
        <v>1</v>
      </c>
      <c r="G2538" s="53">
        <f t="shared" ref="G2538:G2562" si="128">E2538*F2538</f>
        <v>24297.1</v>
      </c>
      <c r="H2538" s="31"/>
      <c r="I2538" s="31"/>
      <c r="J2538" s="31"/>
      <c r="K2538" s="31"/>
      <c r="L2538" s="31"/>
      <c r="M2538" s="31"/>
      <c r="N2538" s="20"/>
      <c r="O2538" s="31"/>
      <c r="P2538" s="20"/>
    </row>
    <row r="2539" spans="1:16">
      <c r="A2539" s="20">
        <v>271</v>
      </c>
      <c r="B2539" s="271" t="s">
        <v>2701</v>
      </c>
      <c r="C2539" s="6" t="s">
        <v>2873</v>
      </c>
      <c r="D2539" s="20" t="s">
        <v>2707</v>
      </c>
      <c r="E2539" s="31">
        <v>11332.7</v>
      </c>
      <c r="F2539" s="130">
        <v>1</v>
      </c>
      <c r="G2539" s="53">
        <f t="shared" si="128"/>
        <v>11332.7</v>
      </c>
      <c r="H2539" s="31"/>
      <c r="I2539" s="31"/>
      <c r="J2539" s="31"/>
      <c r="K2539" s="31"/>
      <c r="L2539" s="31"/>
      <c r="M2539" s="31"/>
      <c r="N2539" s="20"/>
      <c r="O2539" s="31"/>
      <c r="P2539" s="20"/>
    </row>
    <row r="2540" spans="1:16">
      <c r="A2540" s="20">
        <v>272</v>
      </c>
      <c r="B2540" s="271" t="s">
        <v>836</v>
      </c>
      <c r="C2540" s="6" t="s">
        <v>2874</v>
      </c>
      <c r="D2540" s="20" t="s">
        <v>2707</v>
      </c>
      <c r="E2540" s="31">
        <v>1133.8974000000001</v>
      </c>
      <c r="F2540" s="130">
        <v>100</v>
      </c>
      <c r="G2540" s="53">
        <f t="shared" si="128"/>
        <v>113389.74</v>
      </c>
      <c r="H2540" s="31"/>
      <c r="I2540" s="31"/>
      <c r="J2540" s="31"/>
      <c r="K2540" s="31"/>
      <c r="L2540" s="31"/>
      <c r="M2540" s="31"/>
      <c r="N2540" s="20"/>
      <c r="O2540" s="31"/>
      <c r="P2540" s="20"/>
    </row>
    <row r="2541" spans="1:16">
      <c r="A2541" s="20">
        <v>273</v>
      </c>
      <c r="B2541" s="271" t="s">
        <v>2875</v>
      </c>
      <c r="C2541" s="21" t="s">
        <v>2876</v>
      </c>
      <c r="D2541" s="20" t="s">
        <v>2707</v>
      </c>
      <c r="E2541" s="31">
        <v>1413.6849999999999</v>
      </c>
      <c r="F2541" s="130">
        <v>2</v>
      </c>
      <c r="G2541" s="53">
        <f t="shared" si="128"/>
        <v>2827.37</v>
      </c>
      <c r="H2541" s="31"/>
      <c r="I2541" s="31"/>
      <c r="J2541" s="31"/>
      <c r="K2541" s="31"/>
      <c r="L2541" s="31"/>
      <c r="M2541" s="31"/>
      <c r="N2541" s="20"/>
      <c r="O2541" s="31"/>
      <c r="P2541" s="20"/>
    </row>
    <row r="2542" spans="1:16" ht="25.5">
      <c r="A2542" s="20">
        <v>274</v>
      </c>
      <c r="B2542" s="271" t="s">
        <v>2875</v>
      </c>
      <c r="C2542" s="21" t="s">
        <v>2877</v>
      </c>
      <c r="D2542" s="20" t="s">
        <v>2707</v>
      </c>
      <c r="E2542" s="31">
        <v>1413.68</v>
      </c>
      <c r="F2542" s="49">
        <v>1</v>
      </c>
      <c r="G2542" s="53">
        <f t="shared" si="128"/>
        <v>1413.68</v>
      </c>
      <c r="H2542" s="31"/>
      <c r="I2542" s="31"/>
      <c r="J2542" s="31"/>
      <c r="K2542" s="31"/>
      <c r="L2542" s="31"/>
      <c r="M2542" s="31"/>
      <c r="N2542" s="20"/>
      <c r="O2542" s="31"/>
      <c r="P2542" s="20"/>
    </row>
    <row r="2543" spans="1:16" ht="25.5">
      <c r="A2543" s="20">
        <v>275</v>
      </c>
      <c r="B2543" s="271" t="s">
        <v>2875</v>
      </c>
      <c r="C2543" s="21" t="s">
        <v>2878</v>
      </c>
      <c r="D2543" s="20" t="s">
        <v>2707</v>
      </c>
      <c r="E2543" s="31">
        <v>1413.6867</v>
      </c>
      <c r="F2543" s="130">
        <v>2</v>
      </c>
      <c r="G2543" s="53">
        <f t="shared" si="128"/>
        <v>2827.3733999999999</v>
      </c>
      <c r="H2543" s="31"/>
      <c r="I2543" s="31"/>
      <c r="J2543" s="31"/>
      <c r="K2543" s="31"/>
      <c r="L2543" s="31"/>
      <c r="M2543" s="31"/>
      <c r="N2543" s="20"/>
      <c r="O2543" s="31"/>
      <c r="P2543" s="20"/>
    </row>
    <row r="2544" spans="1:16">
      <c r="A2544" s="20">
        <v>276</v>
      </c>
      <c r="B2544" s="271" t="s">
        <v>2875</v>
      </c>
      <c r="C2544" s="21" t="s">
        <v>2879</v>
      </c>
      <c r="D2544" s="20" t="s">
        <v>2707</v>
      </c>
      <c r="E2544" s="31">
        <v>1413.68</v>
      </c>
      <c r="F2544" s="130">
        <v>1</v>
      </c>
      <c r="G2544" s="53">
        <f t="shared" si="128"/>
        <v>1413.68</v>
      </c>
      <c r="H2544" s="31"/>
      <c r="I2544" s="31"/>
      <c r="J2544" s="31"/>
      <c r="K2544" s="31"/>
      <c r="L2544" s="31"/>
      <c r="M2544" s="31"/>
      <c r="N2544" s="20"/>
      <c r="O2544" s="31"/>
      <c r="P2544" s="20"/>
    </row>
    <row r="2545" spans="1:16">
      <c r="A2545" s="20">
        <v>277</v>
      </c>
      <c r="B2545" s="271" t="s">
        <v>2875</v>
      </c>
      <c r="C2545" s="21" t="s">
        <v>2880</v>
      </c>
      <c r="D2545" s="20" t="s">
        <v>2707</v>
      </c>
      <c r="E2545" s="31">
        <v>1413.68</v>
      </c>
      <c r="F2545" s="130">
        <v>1</v>
      </c>
      <c r="G2545" s="53">
        <f t="shared" si="128"/>
        <v>1413.68</v>
      </c>
      <c r="H2545" s="31"/>
      <c r="I2545" s="31"/>
      <c r="J2545" s="31"/>
      <c r="K2545" s="31"/>
      <c r="L2545" s="31"/>
      <c r="M2545" s="31"/>
      <c r="N2545" s="20"/>
      <c r="O2545" s="31"/>
      <c r="P2545" s="20"/>
    </row>
    <row r="2546" spans="1:16" ht="25.5">
      <c r="A2546" s="20">
        <v>278</v>
      </c>
      <c r="B2546" s="271" t="s">
        <v>2875</v>
      </c>
      <c r="C2546" s="21" t="s">
        <v>2881</v>
      </c>
      <c r="D2546" s="20" t="s">
        <v>2707</v>
      </c>
      <c r="E2546" s="31">
        <v>1413.68</v>
      </c>
      <c r="F2546" s="130">
        <v>1</v>
      </c>
      <c r="G2546" s="53">
        <f t="shared" si="128"/>
        <v>1413.68</v>
      </c>
      <c r="H2546" s="31"/>
      <c r="I2546" s="31"/>
      <c r="J2546" s="31"/>
      <c r="K2546" s="31"/>
      <c r="L2546" s="31"/>
      <c r="M2546" s="31"/>
      <c r="N2546" s="20"/>
      <c r="O2546" s="31"/>
      <c r="P2546" s="20"/>
    </row>
    <row r="2547" spans="1:16" ht="25.5">
      <c r="A2547" s="20">
        <v>279</v>
      </c>
      <c r="B2547" s="271" t="s">
        <v>2875</v>
      </c>
      <c r="C2547" s="21" t="s">
        <v>2882</v>
      </c>
      <c r="D2547" s="20" t="s">
        <v>2707</v>
      </c>
      <c r="E2547" s="31">
        <v>1413.68</v>
      </c>
      <c r="F2547" s="130">
        <v>1</v>
      </c>
      <c r="G2547" s="53">
        <f t="shared" si="128"/>
        <v>1413.68</v>
      </c>
      <c r="H2547" s="31"/>
      <c r="I2547" s="31"/>
      <c r="J2547" s="31"/>
      <c r="K2547" s="31"/>
      <c r="L2547" s="31"/>
      <c r="M2547" s="31"/>
      <c r="N2547" s="20"/>
      <c r="O2547" s="31"/>
      <c r="P2547" s="20"/>
    </row>
    <row r="2548" spans="1:16" ht="25.5">
      <c r="A2548" s="20">
        <v>280</v>
      </c>
      <c r="B2548" s="271" t="s">
        <v>2875</v>
      </c>
      <c r="C2548" s="21" t="s">
        <v>2883</v>
      </c>
      <c r="D2548" s="20" t="s">
        <v>2707</v>
      </c>
      <c r="E2548" s="31">
        <v>1413.68</v>
      </c>
      <c r="F2548" s="130">
        <v>1</v>
      </c>
      <c r="G2548" s="53">
        <f t="shared" si="128"/>
        <v>1413.68</v>
      </c>
      <c r="H2548" s="31"/>
      <c r="I2548" s="31"/>
      <c r="J2548" s="31"/>
      <c r="K2548" s="31"/>
      <c r="L2548" s="31"/>
      <c r="M2548" s="31"/>
      <c r="N2548" s="20"/>
      <c r="O2548" s="31"/>
      <c r="P2548" s="20"/>
    </row>
    <row r="2549" spans="1:16" ht="25.5">
      <c r="A2549" s="20">
        <v>281</v>
      </c>
      <c r="B2549" s="271" t="s">
        <v>2016</v>
      </c>
      <c r="C2549" s="21" t="s">
        <v>2884</v>
      </c>
      <c r="D2549" s="20" t="s">
        <v>2707</v>
      </c>
      <c r="E2549" s="31">
        <v>1413.68</v>
      </c>
      <c r="F2549" s="130">
        <v>1</v>
      </c>
      <c r="G2549" s="53">
        <f t="shared" si="128"/>
        <v>1413.68</v>
      </c>
      <c r="H2549" s="31"/>
      <c r="I2549" s="31"/>
      <c r="J2549" s="31"/>
      <c r="K2549" s="31"/>
      <c r="L2549" s="31"/>
      <c r="M2549" s="31"/>
      <c r="N2549" s="20"/>
      <c r="O2549" s="31"/>
      <c r="P2549" s="20"/>
    </row>
    <row r="2550" spans="1:16">
      <c r="A2550" s="20">
        <v>282</v>
      </c>
      <c r="B2550" s="271" t="s">
        <v>2875</v>
      </c>
      <c r="C2550" s="21" t="s">
        <v>2885</v>
      </c>
      <c r="D2550" s="20" t="s">
        <v>2707</v>
      </c>
      <c r="E2550" s="31">
        <v>1413.68</v>
      </c>
      <c r="F2550" s="130">
        <v>1</v>
      </c>
      <c r="G2550" s="53">
        <f t="shared" si="128"/>
        <v>1413.68</v>
      </c>
      <c r="H2550" s="31"/>
      <c r="I2550" s="31"/>
      <c r="J2550" s="31"/>
      <c r="K2550" s="31"/>
      <c r="L2550" s="31"/>
      <c r="M2550" s="31"/>
      <c r="N2550" s="20"/>
      <c r="O2550" s="31"/>
      <c r="P2550" s="20"/>
    </row>
    <row r="2551" spans="1:16">
      <c r="A2551" s="20">
        <v>283</v>
      </c>
      <c r="B2551" s="271" t="s">
        <v>2016</v>
      </c>
      <c r="C2551" s="21" t="s">
        <v>2886</v>
      </c>
      <c r="D2551" s="20" t="s">
        <v>2707</v>
      </c>
      <c r="E2551" s="31">
        <v>1413.68</v>
      </c>
      <c r="F2551" s="130">
        <v>1</v>
      </c>
      <c r="G2551" s="53">
        <f t="shared" si="128"/>
        <v>1413.68</v>
      </c>
      <c r="H2551" s="31"/>
      <c r="I2551" s="31"/>
      <c r="J2551" s="31"/>
      <c r="K2551" s="31"/>
      <c r="L2551" s="31"/>
      <c r="M2551" s="31"/>
      <c r="N2551" s="20"/>
      <c r="O2551" s="31"/>
      <c r="P2551" s="20"/>
    </row>
    <row r="2552" spans="1:16" ht="25.5">
      <c r="A2552" s="20">
        <v>284</v>
      </c>
      <c r="B2552" s="271" t="s">
        <v>2016</v>
      </c>
      <c r="C2552" s="21" t="s">
        <v>2887</v>
      </c>
      <c r="D2552" s="20" t="s">
        <v>2707</v>
      </c>
      <c r="E2552" s="31">
        <v>1413.68</v>
      </c>
      <c r="F2552" s="130">
        <v>1</v>
      </c>
      <c r="G2552" s="53">
        <f t="shared" si="128"/>
        <v>1413.68</v>
      </c>
      <c r="H2552" s="31"/>
      <c r="I2552" s="31"/>
      <c r="J2552" s="31"/>
      <c r="K2552" s="31"/>
      <c r="L2552" s="31"/>
      <c r="M2552" s="31"/>
      <c r="N2552" s="20"/>
      <c r="O2552" s="31"/>
      <c r="P2552" s="20"/>
    </row>
    <row r="2553" spans="1:16" ht="25.5">
      <c r="A2553" s="20">
        <v>285</v>
      </c>
      <c r="B2553" s="271" t="s">
        <v>2016</v>
      </c>
      <c r="C2553" s="21" t="s">
        <v>2888</v>
      </c>
      <c r="D2553" s="20" t="s">
        <v>2707</v>
      </c>
      <c r="E2553" s="31">
        <v>1413.68</v>
      </c>
      <c r="F2553" s="130">
        <v>2</v>
      </c>
      <c r="G2553" s="53">
        <f t="shared" si="128"/>
        <v>2827.36</v>
      </c>
      <c r="H2553" s="31"/>
      <c r="I2553" s="31"/>
      <c r="J2553" s="31"/>
      <c r="K2553" s="31"/>
      <c r="L2553" s="31"/>
      <c r="M2553" s="31"/>
      <c r="N2553" s="20"/>
      <c r="O2553" s="31"/>
      <c r="P2553" s="20"/>
    </row>
    <row r="2554" spans="1:16" ht="25.5">
      <c r="A2554" s="20">
        <v>286</v>
      </c>
      <c r="B2554" s="271" t="s">
        <v>2875</v>
      </c>
      <c r="C2554" s="21" t="s">
        <v>2889</v>
      </c>
      <c r="D2554" s="20" t="s">
        <v>2707</v>
      </c>
      <c r="E2554" s="31">
        <v>1413.68</v>
      </c>
      <c r="F2554" s="130">
        <v>2</v>
      </c>
      <c r="G2554" s="53">
        <f t="shared" si="128"/>
        <v>2827.36</v>
      </c>
      <c r="H2554" s="31"/>
      <c r="I2554" s="31"/>
      <c r="J2554" s="31"/>
      <c r="K2554" s="31"/>
      <c r="L2554" s="31"/>
      <c r="M2554" s="31"/>
      <c r="N2554" s="20"/>
      <c r="O2554" s="31"/>
      <c r="P2554" s="20"/>
    </row>
    <row r="2555" spans="1:16">
      <c r="A2555" s="20">
        <v>287</v>
      </c>
      <c r="B2555" s="271" t="s">
        <v>2016</v>
      </c>
      <c r="C2555" s="21" t="s">
        <v>2890</v>
      </c>
      <c r="D2555" s="20" t="s">
        <v>2707</v>
      </c>
      <c r="E2555" s="31">
        <v>1413.68</v>
      </c>
      <c r="F2555" s="130">
        <v>1</v>
      </c>
      <c r="G2555" s="53">
        <f t="shared" si="128"/>
        <v>1413.68</v>
      </c>
      <c r="H2555" s="31"/>
      <c r="I2555" s="31"/>
      <c r="J2555" s="31"/>
      <c r="K2555" s="31"/>
      <c r="L2555" s="31"/>
      <c r="M2555" s="31"/>
      <c r="N2555" s="20"/>
      <c r="O2555" s="31"/>
      <c r="P2555" s="20"/>
    </row>
    <row r="2556" spans="1:16" ht="25.5">
      <c r="A2556" s="20">
        <v>288</v>
      </c>
      <c r="B2556" s="271" t="s">
        <v>2875</v>
      </c>
      <c r="C2556" s="21" t="s">
        <v>2891</v>
      </c>
      <c r="D2556" s="20" t="s">
        <v>2707</v>
      </c>
      <c r="E2556" s="31">
        <v>1413.68</v>
      </c>
      <c r="F2556" s="130">
        <v>1</v>
      </c>
      <c r="G2556" s="53">
        <f t="shared" si="128"/>
        <v>1413.68</v>
      </c>
      <c r="H2556" s="31"/>
      <c r="I2556" s="31"/>
      <c r="J2556" s="31"/>
      <c r="K2556" s="31"/>
      <c r="L2556" s="31"/>
      <c r="M2556" s="31"/>
      <c r="N2556" s="20"/>
      <c r="O2556" s="31"/>
      <c r="P2556" s="20"/>
    </row>
    <row r="2557" spans="1:16" ht="25.5">
      <c r="A2557" s="20">
        <v>289</v>
      </c>
      <c r="B2557" s="271" t="s">
        <v>2016</v>
      </c>
      <c r="C2557" s="21" t="s">
        <v>2892</v>
      </c>
      <c r="D2557" s="20" t="s">
        <v>2707</v>
      </c>
      <c r="E2557" s="31">
        <v>1413.68</v>
      </c>
      <c r="F2557" s="130">
        <v>1</v>
      </c>
      <c r="G2557" s="53">
        <f t="shared" si="128"/>
        <v>1413.68</v>
      </c>
      <c r="H2557" s="31"/>
      <c r="I2557" s="31"/>
      <c r="J2557" s="31"/>
      <c r="K2557" s="31"/>
      <c r="L2557" s="31"/>
      <c r="M2557" s="31"/>
      <c r="N2557" s="20"/>
      <c r="O2557" s="31"/>
      <c r="P2557" s="20"/>
    </row>
    <row r="2558" spans="1:16" ht="25.5">
      <c r="A2558" s="20">
        <v>290</v>
      </c>
      <c r="B2558" s="271" t="s">
        <v>2875</v>
      </c>
      <c r="C2558" s="21" t="s">
        <v>2893</v>
      </c>
      <c r="D2558" s="20" t="s">
        <v>2707</v>
      </c>
      <c r="E2558" s="31">
        <v>1413.68</v>
      </c>
      <c r="F2558" s="130">
        <v>1</v>
      </c>
      <c r="G2558" s="53">
        <f t="shared" si="128"/>
        <v>1413.68</v>
      </c>
      <c r="H2558" s="31"/>
      <c r="I2558" s="31"/>
      <c r="J2558" s="31"/>
      <c r="K2558" s="31"/>
      <c r="L2558" s="31"/>
      <c r="M2558" s="31"/>
      <c r="N2558" s="20"/>
      <c r="O2558" s="31"/>
      <c r="P2558" s="20"/>
    </row>
    <row r="2559" spans="1:16" ht="25.5">
      <c r="A2559" s="20">
        <v>291</v>
      </c>
      <c r="B2559" s="271" t="s">
        <v>2875</v>
      </c>
      <c r="C2559" s="21" t="s">
        <v>2894</v>
      </c>
      <c r="D2559" s="20" t="s">
        <v>2707</v>
      </c>
      <c r="E2559" s="31">
        <v>1413.94</v>
      </c>
      <c r="F2559" s="130">
        <v>1</v>
      </c>
      <c r="G2559" s="53">
        <f t="shared" si="128"/>
        <v>1413.94</v>
      </c>
      <c r="H2559" s="31"/>
      <c r="I2559" s="31"/>
      <c r="J2559" s="31"/>
      <c r="K2559" s="31"/>
      <c r="L2559" s="31"/>
      <c r="M2559" s="31"/>
      <c r="N2559" s="20"/>
      <c r="O2559" s="31"/>
      <c r="P2559" s="20"/>
    </row>
    <row r="2560" spans="1:16" ht="25.5">
      <c r="A2560" s="20">
        <v>292</v>
      </c>
      <c r="B2560" s="271" t="s">
        <v>2895</v>
      </c>
      <c r="C2560" s="21" t="s">
        <v>2896</v>
      </c>
      <c r="D2560" s="20" t="s">
        <v>2707</v>
      </c>
      <c r="E2560" s="31">
        <v>2360</v>
      </c>
      <c r="F2560" s="130">
        <v>2</v>
      </c>
      <c r="G2560" s="53">
        <f t="shared" si="128"/>
        <v>4720</v>
      </c>
      <c r="H2560" s="31"/>
      <c r="I2560" s="31"/>
      <c r="J2560" s="31"/>
      <c r="K2560" s="31"/>
      <c r="L2560" s="31"/>
      <c r="M2560" s="31"/>
      <c r="N2560" s="20"/>
      <c r="O2560" s="31"/>
      <c r="P2560" s="20"/>
    </row>
    <row r="2561" spans="1:16" ht="25.5">
      <c r="A2561" s="20">
        <v>293</v>
      </c>
      <c r="B2561" s="271" t="s">
        <v>2897</v>
      </c>
      <c r="C2561" s="21" t="s">
        <v>2898</v>
      </c>
      <c r="D2561" s="20" t="s">
        <v>2707</v>
      </c>
      <c r="E2561" s="31">
        <v>1530.5775000000001</v>
      </c>
      <c r="F2561" s="130">
        <v>8</v>
      </c>
      <c r="G2561" s="53">
        <f t="shared" si="128"/>
        <v>12244.62</v>
      </c>
      <c r="H2561" s="31"/>
      <c r="I2561" s="31"/>
      <c r="J2561" s="31"/>
      <c r="K2561" s="31"/>
      <c r="L2561" s="31"/>
      <c r="M2561" s="31"/>
      <c r="N2561" s="20"/>
      <c r="O2561" s="31"/>
      <c r="P2561" s="20"/>
    </row>
    <row r="2562" spans="1:16" ht="25.5">
      <c r="A2562" s="20">
        <v>294</v>
      </c>
      <c r="B2562" s="49" t="s">
        <v>2899</v>
      </c>
      <c r="C2562" s="21" t="s">
        <v>2900</v>
      </c>
      <c r="D2562" s="20" t="s">
        <v>2707</v>
      </c>
      <c r="E2562" s="31">
        <v>1413.6849999999999</v>
      </c>
      <c r="F2562" s="130">
        <v>4</v>
      </c>
      <c r="G2562" s="53">
        <f t="shared" si="128"/>
        <v>5654.74</v>
      </c>
      <c r="H2562" s="31"/>
      <c r="I2562" s="31"/>
      <c r="J2562" s="31"/>
      <c r="K2562" s="31"/>
      <c r="L2562" s="31"/>
      <c r="M2562" s="31"/>
      <c r="N2562" s="20"/>
      <c r="O2562" s="31"/>
      <c r="P2562" s="20"/>
    </row>
    <row r="2563" spans="1:16">
      <c r="A2563" s="20">
        <v>295</v>
      </c>
      <c r="B2563" s="20"/>
      <c r="C2563" s="6" t="s">
        <v>2901</v>
      </c>
      <c r="D2563" s="20"/>
      <c r="E2563" s="31"/>
      <c r="F2563" s="130"/>
      <c r="G2563" s="53"/>
      <c r="H2563" s="31"/>
      <c r="I2563" s="31"/>
      <c r="J2563" s="31"/>
      <c r="K2563" s="31"/>
      <c r="L2563" s="31"/>
      <c r="M2563" s="31"/>
      <c r="N2563" s="20"/>
      <c r="O2563" s="31"/>
      <c r="P2563" s="20"/>
    </row>
    <row r="2564" spans="1:16">
      <c r="A2564" s="20">
        <v>296</v>
      </c>
      <c r="B2564" s="20"/>
      <c r="C2564" s="6" t="s">
        <v>2902</v>
      </c>
      <c r="D2564" s="20" t="s">
        <v>2707</v>
      </c>
      <c r="E2564" s="31">
        <v>0</v>
      </c>
      <c r="F2564" s="130">
        <v>1</v>
      </c>
      <c r="G2564" s="53">
        <f t="shared" ref="G2564:G2568" si="129">E2564*F2564</f>
        <v>0</v>
      </c>
      <c r="H2564" s="31"/>
      <c r="I2564" s="31"/>
      <c r="J2564" s="31"/>
      <c r="K2564" s="31"/>
      <c r="L2564" s="31"/>
      <c r="M2564" s="31"/>
      <c r="N2564" s="20"/>
      <c r="O2564" s="31"/>
      <c r="P2564" s="20"/>
    </row>
    <row r="2565" spans="1:16">
      <c r="A2565" s="20">
        <v>297</v>
      </c>
      <c r="B2565" s="20"/>
      <c r="C2565" s="21" t="s">
        <v>2903</v>
      </c>
      <c r="D2565" s="20" t="s">
        <v>2707</v>
      </c>
      <c r="E2565" s="31">
        <v>0</v>
      </c>
      <c r="F2565" s="130">
        <v>6</v>
      </c>
      <c r="G2565" s="53">
        <f t="shared" si="129"/>
        <v>0</v>
      </c>
      <c r="H2565" s="31"/>
      <c r="I2565" s="31"/>
      <c r="J2565" s="31"/>
      <c r="K2565" s="31"/>
      <c r="L2565" s="31"/>
      <c r="M2565" s="31"/>
      <c r="N2565" s="20"/>
      <c r="O2565" s="31"/>
      <c r="P2565" s="20"/>
    </row>
    <row r="2566" spans="1:16">
      <c r="A2566" s="20">
        <v>298</v>
      </c>
      <c r="B2566" s="20"/>
      <c r="C2566" s="21" t="s">
        <v>2904</v>
      </c>
      <c r="D2566" s="20" t="s">
        <v>2707</v>
      </c>
      <c r="E2566" s="31">
        <v>0</v>
      </c>
      <c r="F2566" s="130">
        <v>1</v>
      </c>
      <c r="G2566" s="53">
        <f t="shared" si="129"/>
        <v>0</v>
      </c>
      <c r="H2566" s="31"/>
      <c r="I2566" s="31"/>
      <c r="J2566" s="31"/>
      <c r="K2566" s="31"/>
      <c r="L2566" s="31"/>
      <c r="M2566" s="31"/>
      <c r="N2566" s="20"/>
      <c r="O2566" s="31"/>
      <c r="P2566" s="20"/>
    </row>
    <row r="2567" spans="1:16">
      <c r="A2567" s="20">
        <v>299</v>
      </c>
      <c r="B2567" s="271" t="s">
        <v>736</v>
      </c>
      <c r="C2567" s="21" t="s">
        <v>2905</v>
      </c>
      <c r="D2567" s="20" t="s">
        <v>124</v>
      </c>
      <c r="E2567" s="31">
        <v>0</v>
      </c>
      <c r="F2567" s="130">
        <v>440</v>
      </c>
      <c r="G2567" s="53">
        <f t="shared" si="129"/>
        <v>0</v>
      </c>
      <c r="H2567" s="31"/>
      <c r="I2567" s="31"/>
      <c r="J2567" s="31"/>
      <c r="K2567" s="31"/>
      <c r="L2567" s="31"/>
      <c r="M2567" s="31"/>
      <c r="N2567" s="20"/>
      <c r="O2567" s="31"/>
      <c r="P2567" s="20"/>
    </row>
    <row r="2568" spans="1:16">
      <c r="A2568" s="20">
        <v>300</v>
      </c>
      <c r="B2568" s="271" t="s">
        <v>1692</v>
      </c>
      <c r="C2568" s="21" t="s">
        <v>2906</v>
      </c>
      <c r="D2568" s="20" t="s">
        <v>2707</v>
      </c>
      <c r="E2568" s="31">
        <v>500</v>
      </c>
      <c r="F2568" s="130">
        <v>32</v>
      </c>
      <c r="G2568" s="53">
        <f t="shared" si="129"/>
        <v>16000</v>
      </c>
      <c r="H2568" s="31"/>
      <c r="I2568" s="31"/>
      <c r="J2568" s="31"/>
      <c r="K2568" s="31"/>
      <c r="L2568" s="31"/>
      <c r="M2568" s="31"/>
      <c r="N2568" s="20"/>
      <c r="O2568" s="31"/>
      <c r="P2568" s="20"/>
    </row>
    <row r="2569" spans="1:16">
      <c r="A2569" s="20">
        <v>301</v>
      </c>
      <c r="B2569" s="20"/>
      <c r="C2569" s="21" t="s">
        <v>2907</v>
      </c>
      <c r="D2569" s="20"/>
      <c r="E2569" s="31"/>
      <c r="F2569" s="130"/>
      <c r="G2569" s="53"/>
      <c r="H2569" s="31"/>
      <c r="I2569" s="31"/>
      <c r="J2569" s="31"/>
      <c r="K2569" s="31"/>
      <c r="L2569" s="31"/>
      <c r="M2569" s="31"/>
      <c r="N2569" s="20"/>
      <c r="O2569" s="31"/>
      <c r="P2569" s="20"/>
    </row>
    <row r="2570" spans="1:16">
      <c r="A2570" s="20">
        <v>302</v>
      </c>
      <c r="B2570" s="20"/>
      <c r="C2570" s="21" t="s">
        <v>2908</v>
      </c>
      <c r="D2570" s="20" t="s">
        <v>2707</v>
      </c>
      <c r="E2570" s="31">
        <v>0</v>
      </c>
      <c r="F2570" s="130">
        <v>1</v>
      </c>
      <c r="G2570" s="53">
        <v>0</v>
      </c>
      <c r="H2570" s="31"/>
      <c r="I2570" s="31"/>
      <c r="J2570" s="31"/>
      <c r="K2570" s="31"/>
      <c r="L2570" s="31"/>
      <c r="M2570" s="31"/>
      <c r="N2570" s="20"/>
      <c r="O2570" s="31"/>
      <c r="P2570" s="20"/>
    </row>
    <row r="2571" spans="1:16">
      <c r="A2571" s="20">
        <v>303</v>
      </c>
      <c r="B2571" s="20"/>
      <c r="C2571" s="21" t="s">
        <v>2909</v>
      </c>
      <c r="D2571" s="20" t="s">
        <v>2707</v>
      </c>
      <c r="E2571" s="31">
        <v>0</v>
      </c>
      <c r="F2571" s="130">
        <v>1</v>
      </c>
      <c r="G2571" s="53">
        <v>0</v>
      </c>
      <c r="H2571" s="31"/>
      <c r="I2571" s="31"/>
      <c r="J2571" s="31"/>
      <c r="K2571" s="31"/>
      <c r="L2571" s="31"/>
      <c r="M2571" s="31"/>
      <c r="N2571" s="20"/>
      <c r="O2571" s="31"/>
      <c r="P2571" s="20"/>
    </row>
    <row r="2572" spans="1:16">
      <c r="A2572" s="20">
        <v>304</v>
      </c>
      <c r="B2572" s="20"/>
      <c r="C2572" s="21" t="s">
        <v>2910</v>
      </c>
      <c r="D2572" s="20" t="s">
        <v>2707</v>
      </c>
      <c r="E2572" s="31">
        <v>0</v>
      </c>
      <c r="F2572" s="130">
        <v>1</v>
      </c>
      <c r="G2572" s="53">
        <v>0</v>
      </c>
      <c r="H2572" s="31"/>
      <c r="I2572" s="31"/>
      <c r="J2572" s="31"/>
      <c r="K2572" s="31"/>
      <c r="L2572" s="31"/>
      <c r="M2572" s="31"/>
      <c r="N2572" s="20"/>
      <c r="O2572" s="31"/>
      <c r="P2572" s="20"/>
    </row>
    <row r="2573" spans="1:16">
      <c r="A2573" s="20">
        <v>305</v>
      </c>
      <c r="B2573" s="20"/>
      <c r="C2573" s="21" t="s">
        <v>2911</v>
      </c>
      <c r="D2573" s="20" t="s">
        <v>2707</v>
      </c>
      <c r="E2573" s="31">
        <v>0</v>
      </c>
      <c r="F2573" s="130">
        <v>1</v>
      </c>
      <c r="G2573" s="53">
        <v>0</v>
      </c>
      <c r="H2573" s="31"/>
      <c r="I2573" s="31"/>
      <c r="J2573" s="31"/>
      <c r="K2573" s="31"/>
      <c r="L2573" s="31"/>
      <c r="M2573" s="31"/>
      <c r="N2573" s="20"/>
      <c r="O2573" s="31"/>
      <c r="P2573" s="20"/>
    </row>
    <row r="2574" spans="1:16">
      <c r="A2574" s="20">
        <v>306</v>
      </c>
      <c r="B2574" s="20"/>
      <c r="C2574" s="21" t="s">
        <v>2912</v>
      </c>
      <c r="D2574" s="20" t="s">
        <v>2707</v>
      </c>
      <c r="E2574" s="31">
        <v>0</v>
      </c>
      <c r="F2574" s="130">
        <v>4</v>
      </c>
      <c r="G2574" s="53">
        <v>0</v>
      </c>
      <c r="H2574" s="31"/>
      <c r="I2574" s="31"/>
      <c r="J2574" s="31"/>
      <c r="K2574" s="31"/>
      <c r="L2574" s="31"/>
      <c r="M2574" s="31"/>
      <c r="N2574" s="20"/>
      <c r="O2574" s="31"/>
      <c r="P2574" s="20"/>
    </row>
    <row r="2575" spans="1:16">
      <c r="A2575" s="20">
        <v>307</v>
      </c>
      <c r="B2575" s="20"/>
      <c r="C2575" s="21" t="s">
        <v>2913</v>
      </c>
      <c r="D2575" s="20" t="s">
        <v>2707</v>
      </c>
      <c r="E2575" s="31">
        <v>0</v>
      </c>
      <c r="F2575" s="130">
        <v>4</v>
      </c>
      <c r="G2575" s="53">
        <v>0</v>
      </c>
      <c r="H2575" s="31"/>
      <c r="I2575" s="31"/>
      <c r="J2575" s="31"/>
      <c r="K2575" s="31"/>
      <c r="L2575" s="31"/>
      <c r="M2575" s="31"/>
      <c r="N2575" s="20"/>
      <c r="O2575" s="31"/>
      <c r="P2575" s="20"/>
    </row>
    <row r="2576" spans="1:16">
      <c r="A2576" s="20">
        <v>308</v>
      </c>
      <c r="B2576" s="20"/>
      <c r="C2576" s="21" t="s">
        <v>2914</v>
      </c>
      <c r="D2576" s="20" t="s">
        <v>2707</v>
      </c>
      <c r="E2576" s="31">
        <v>0</v>
      </c>
      <c r="F2576" s="130">
        <v>3</v>
      </c>
      <c r="G2576" s="53">
        <v>0</v>
      </c>
      <c r="H2576" s="31"/>
      <c r="I2576" s="31"/>
      <c r="J2576" s="31"/>
      <c r="K2576" s="31"/>
      <c r="L2576" s="31"/>
      <c r="M2576" s="31"/>
      <c r="N2576" s="20"/>
      <c r="O2576" s="31"/>
      <c r="P2576" s="20"/>
    </row>
    <row r="2577" spans="1:16">
      <c r="A2577" s="20">
        <v>309</v>
      </c>
      <c r="B2577" s="20"/>
      <c r="C2577" s="21" t="s">
        <v>2915</v>
      </c>
      <c r="D2577" s="20" t="s">
        <v>2707</v>
      </c>
      <c r="E2577" s="31">
        <v>0</v>
      </c>
      <c r="F2577" s="130">
        <v>3</v>
      </c>
      <c r="G2577" s="53">
        <v>0</v>
      </c>
      <c r="H2577" s="31"/>
      <c r="I2577" s="31"/>
      <c r="J2577" s="31"/>
      <c r="K2577" s="31"/>
      <c r="L2577" s="31"/>
      <c r="M2577" s="31"/>
      <c r="N2577" s="20"/>
      <c r="O2577" s="31"/>
      <c r="P2577" s="20"/>
    </row>
    <row r="2578" spans="1:16">
      <c r="A2578" s="20" t="str">
        <f>IF(D2578="","",(_xlfn.AGGREGATE(3,5,$D$9:D2578)))</f>
        <v/>
      </c>
      <c r="B2578" s="20"/>
      <c r="C2578" s="21"/>
      <c r="D2578" s="20"/>
      <c r="E2578" s="31"/>
      <c r="F2578" s="130"/>
      <c r="G2578" s="53"/>
      <c r="H2578" s="31"/>
      <c r="I2578" s="31"/>
      <c r="J2578" s="31"/>
      <c r="K2578" s="31"/>
      <c r="L2578" s="31"/>
      <c r="M2578" s="31"/>
      <c r="N2578" s="20"/>
      <c r="O2578" s="31"/>
      <c r="P2578" s="20"/>
    </row>
    <row r="2579" spans="1:16">
      <c r="A2579" s="20" t="str">
        <f>IF(D2579="","",(_xlfn.AGGREGATE(3,5,$D$9:D2579)))</f>
        <v/>
      </c>
      <c r="B2579" s="20"/>
      <c r="C2579" s="21"/>
      <c r="D2579" s="20"/>
      <c r="E2579" s="31"/>
      <c r="F2579" s="130"/>
      <c r="G2579" s="53">
        <f>SUM(G2270:G2577)</f>
        <v>9262782.6359259933</v>
      </c>
      <c r="H2579" s="31"/>
      <c r="I2579" s="31"/>
      <c r="J2579" s="31"/>
      <c r="K2579" s="31"/>
      <c r="L2579" s="31"/>
      <c r="M2579" s="31"/>
      <c r="N2579" s="20"/>
      <c r="O2579" s="31"/>
      <c r="P2579" s="20"/>
    </row>
    <row r="2580" spans="1:16">
      <c r="A2580" s="49"/>
      <c r="B2580" s="49"/>
      <c r="C2580" s="267"/>
      <c r="D2580" s="49"/>
      <c r="E2580" s="49"/>
      <c r="F2580" s="49"/>
      <c r="G2580" s="49"/>
      <c r="H2580" s="49"/>
      <c r="I2580" s="49"/>
      <c r="J2580" s="49"/>
      <c r="K2580" s="49"/>
      <c r="L2580" s="49"/>
      <c r="M2580" s="49"/>
      <c r="N2580" s="49"/>
      <c r="O2580" s="49"/>
      <c r="P2580" s="49"/>
    </row>
    <row r="2581" spans="1:16">
      <c r="A2581" s="93" t="s">
        <v>2917</v>
      </c>
      <c r="B2581" s="93"/>
      <c r="C2581" s="93"/>
      <c r="D2581" s="93"/>
      <c r="E2581" s="93"/>
      <c r="F2581" s="93"/>
      <c r="G2581" s="93"/>
      <c r="H2581" s="93"/>
      <c r="I2581" s="93"/>
      <c r="J2581" s="93"/>
      <c r="K2581" s="93"/>
      <c r="L2581" s="93"/>
      <c r="M2581" s="93"/>
      <c r="N2581" s="93"/>
      <c r="O2581" s="93"/>
      <c r="P2581" s="93"/>
    </row>
    <row r="2582" spans="1:16">
      <c r="A2582" s="132"/>
      <c r="B2582" s="132"/>
      <c r="C2582" s="94"/>
      <c r="D2582" s="132"/>
      <c r="E2582" s="95"/>
      <c r="F2582" s="132"/>
      <c r="G2582" s="132"/>
      <c r="H2582" s="132"/>
      <c r="I2582" s="132"/>
      <c r="J2582" s="132"/>
      <c r="K2582" s="132"/>
      <c r="L2582" s="132"/>
      <c r="M2582" s="95"/>
      <c r="N2582" s="95"/>
      <c r="O2582" s="95"/>
      <c r="P2582" s="96"/>
    </row>
    <row r="2583" spans="1:16">
      <c r="A2583" s="132"/>
      <c r="B2583" s="132"/>
      <c r="C2583" s="129" t="s">
        <v>2918</v>
      </c>
      <c r="D2583" s="132"/>
      <c r="E2583" s="95"/>
      <c r="F2583" s="132"/>
      <c r="G2583" s="132"/>
      <c r="H2583" s="132"/>
      <c r="I2583" s="132"/>
      <c r="J2583" s="132"/>
      <c r="K2583" s="132"/>
      <c r="L2583" s="132"/>
      <c r="M2583" s="95"/>
      <c r="N2583" s="95"/>
      <c r="O2583" s="95"/>
      <c r="P2583" s="129"/>
    </row>
    <row r="2584" spans="1:16">
      <c r="A2584" s="132"/>
      <c r="B2584" s="132"/>
      <c r="C2584" s="97" t="s">
        <v>2919</v>
      </c>
      <c r="D2584" s="131"/>
      <c r="E2584" s="95"/>
      <c r="F2584" s="131"/>
      <c r="G2584" s="131"/>
      <c r="H2584" s="131"/>
      <c r="I2584" s="131"/>
      <c r="J2584" s="131"/>
      <c r="K2584" s="131" t="s">
        <v>2920</v>
      </c>
      <c r="L2584" s="131"/>
      <c r="M2584" s="95"/>
      <c r="N2584" s="95"/>
      <c r="O2584" s="95"/>
      <c r="P2584" s="97"/>
    </row>
    <row r="2585" spans="1:16">
      <c r="A2585" s="276" t="s">
        <v>949</v>
      </c>
      <c r="B2585" s="276" t="s">
        <v>11</v>
      </c>
      <c r="C2585" s="276" t="s">
        <v>2921</v>
      </c>
      <c r="D2585" s="276" t="s">
        <v>2922</v>
      </c>
      <c r="E2585" s="276" t="s">
        <v>2923</v>
      </c>
      <c r="F2585" s="284" t="s">
        <v>15</v>
      </c>
      <c r="G2585" s="284"/>
      <c r="H2585" s="284" t="s">
        <v>118</v>
      </c>
      <c r="I2585" s="284"/>
      <c r="J2585" s="285" t="s">
        <v>17</v>
      </c>
      <c r="K2585" s="286"/>
      <c r="L2585" s="274" t="s">
        <v>18</v>
      </c>
      <c r="M2585" s="275"/>
      <c r="N2585" s="274" t="s">
        <v>238</v>
      </c>
      <c r="O2585" s="275"/>
      <c r="P2585" s="276" t="s">
        <v>2924</v>
      </c>
    </row>
    <row r="2586" spans="1:16" ht="63.75">
      <c r="A2586" s="277"/>
      <c r="B2586" s="277"/>
      <c r="C2586" s="277"/>
      <c r="D2586" s="277"/>
      <c r="E2586" s="277"/>
      <c r="F2586" s="121" t="s">
        <v>21</v>
      </c>
      <c r="G2586" s="121" t="s">
        <v>23</v>
      </c>
      <c r="H2586" s="121" t="s">
        <v>21</v>
      </c>
      <c r="I2586" s="121" t="s">
        <v>23</v>
      </c>
      <c r="J2586" s="121" t="s">
        <v>21</v>
      </c>
      <c r="K2586" s="121" t="s">
        <v>23</v>
      </c>
      <c r="L2586" s="121" t="s">
        <v>21</v>
      </c>
      <c r="M2586" s="121" t="s">
        <v>23</v>
      </c>
      <c r="N2586" s="121" t="s">
        <v>21</v>
      </c>
      <c r="O2586" s="121" t="s">
        <v>23</v>
      </c>
      <c r="P2586" s="277"/>
    </row>
    <row r="2587" spans="1:16">
      <c r="A2587" s="82">
        <v>1</v>
      </c>
      <c r="B2587" s="82" t="s">
        <v>2925</v>
      </c>
      <c r="C2587" s="98" t="s">
        <v>2926</v>
      </c>
      <c r="D2587" s="82" t="s">
        <v>139</v>
      </c>
      <c r="E2587" s="99">
        <v>148</v>
      </c>
      <c r="F2587" s="82">
        <v>4</v>
      </c>
      <c r="G2587" s="99">
        <f t="shared" ref="G2587:G2650" si="130">F2587*E2587</f>
        <v>592</v>
      </c>
      <c r="H2587" s="82"/>
      <c r="I2587" s="82"/>
      <c r="J2587" s="82"/>
      <c r="K2587" s="82"/>
      <c r="L2587" s="82"/>
      <c r="M2587" s="99"/>
      <c r="N2587" s="99"/>
      <c r="O2587" s="99"/>
      <c r="P2587" s="33"/>
    </row>
    <row r="2588" spans="1:16">
      <c r="A2588" s="82">
        <v>2</v>
      </c>
      <c r="B2588" s="82" t="s">
        <v>2927</v>
      </c>
      <c r="C2588" s="98" t="s">
        <v>2928</v>
      </c>
      <c r="D2588" s="82" t="s">
        <v>139</v>
      </c>
      <c r="E2588" s="99">
        <v>87</v>
      </c>
      <c r="F2588" s="82">
        <v>9</v>
      </c>
      <c r="G2588" s="99">
        <f t="shared" si="130"/>
        <v>783</v>
      </c>
      <c r="H2588" s="82"/>
      <c r="I2588" s="82"/>
      <c r="J2588" s="82"/>
      <c r="K2588" s="82"/>
      <c r="L2588" s="82"/>
      <c r="M2588" s="99"/>
      <c r="N2588" s="99"/>
      <c r="O2588" s="99"/>
      <c r="P2588" s="33"/>
    </row>
    <row r="2589" spans="1:16">
      <c r="A2589" s="82">
        <v>3</v>
      </c>
      <c r="B2589" s="82" t="s">
        <v>2929</v>
      </c>
      <c r="C2589" s="98" t="s">
        <v>2930</v>
      </c>
      <c r="D2589" s="82" t="s">
        <v>86</v>
      </c>
      <c r="E2589" s="99">
        <v>179</v>
      </c>
      <c r="F2589" s="82">
        <v>8</v>
      </c>
      <c r="G2589" s="99">
        <f t="shared" si="130"/>
        <v>1432</v>
      </c>
      <c r="H2589" s="82"/>
      <c r="I2589" s="82"/>
      <c r="J2589" s="82"/>
      <c r="K2589" s="82"/>
      <c r="L2589" s="82"/>
      <c r="M2589" s="99"/>
      <c r="N2589" s="99"/>
      <c r="O2589" s="99"/>
      <c r="P2589" s="33"/>
    </row>
    <row r="2590" spans="1:16">
      <c r="A2590" s="82">
        <v>4</v>
      </c>
      <c r="B2590" s="82" t="s">
        <v>2931</v>
      </c>
      <c r="C2590" s="98" t="s">
        <v>2932</v>
      </c>
      <c r="D2590" s="82" t="s">
        <v>86</v>
      </c>
      <c r="E2590" s="99">
        <v>48</v>
      </c>
      <c r="F2590" s="82">
        <v>37</v>
      </c>
      <c r="G2590" s="99">
        <f t="shared" si="130"/>
        <v>1776</v>
      </c>
      <c r="H2590" s="82"/>
      <c r="I2590" s="82"/>
      <c r="J2590" s="82"/>
      <c r="K2590" s="82"/>
      <c r="L2590" s="82"/>
      <c r="M2590" s="99"/>
      <c r="N2590" s="99"/>
      <c r="O2590" s="99"/>
      <c r="P2590" s="33"/>
    </row>
    <row r="2591" spans="1:16">
      <c r="A2591" s="82">
        <v>5</v>
      </c>
      <c r="B2591" s="82" t="s">
        <v>2933</v>
      </c>
      <c r="C2591" s="98" t="s">
        <v>2934</v>
      </c>
      <c r="D2591" s="82" t="s">
        <v>139</v>
      </c>
      <c r="E2591" s="99">
        <v>1995</v>
      </c>
      <c r="F2591" s="82">
        <v>5</v>
      </c>
      <c r="G2591" s="99">
        <f t="shared" si="130"/>
        <v>9975</v>
      </c>
      <c r="H2591" s="82"/>
      <c r="I2591" s="82"/>
      <c r="J2591" s="82"/>
      <c r="K2591" s="82"/>
      <c r="L2591" s="82"/>
      <c r="M2591" s="99"/>
      <c r="N2591" s="99"/>
      <c r="O2591" s="99"/>
      <c r="P2591" s="33"/>
    </row>
    <row r="2592" spans="1:16">
      <c r="A2592" s="82">
        <v>6</v>
      </c>
      <c r="B2592" s="82"/>
      <c r="C2592" s="98" t="s">
        <v>2935</v>
      </c>
      <c r="D2592" s="82" t="s">
        <v>139</v>
      </c>
      <c r="E2592" s="99">
        <v>24.8</v>
      </c>
      <c r="F2592" s="82">
        <f>79-4-2-2-4-2-5-2-2</f>
        <v>56</v>
      </c>
      <c r="G2592" s="99">
        <f t="shared" si="130"/>
        <v>1388.8</v>
      </c>
      <c r="H2592" s="82"/>
      <c r="I2592" s="82"/>
      <c r="J2592" s="82"/>
      <c r="K2592" s="82"/>
      <c r="L2592" s="82"/>
      <c r="M2592" s="99"/>
      <c r="N2592" s="99"/>
      <c r="O2592" s="99"/>
      <c r="P2592" s="33"/>
    </row>
    <row r="2593" spans="1:16">
      <c r="A2593" s="82">
        <v>7</v>
      </c>
      <c r="B2593" s="82" t="s">
        <v>2626</v>
      </c>
      <c r="C2593" s="98" t="s">
        <v>2936</v>
      </c>
      <c r="D2593" s="82" t="s">
        <v>28</v>
      </c>
      <c r="E2593" s="99">
        <v>3151.78</v>
      </c>
      <c r="F2593" s="82">
        <f>150-25-5-10-6-5</f>
        <v>99</v>
      </c>
      <c r="G2593" s="99">
        <f t="shared" si="130"/>
        <v>312026.22000000003</v>
      </c>
      <c r="H2593" s="82"/>
      <c r="I2593" s="82"/>
      <c r="J2593" s="82"/>
      <c r="K2593" s="82"/>
      <c r="L2593" s="82"/>
      <c r="M2593" s="99"/>
      <c r="N2593" s="99"/>
      <c r="O2593" s="99"/>
      <c r="P2593" s="33"/>
    </row>
    <row r="2594" spans="1:16">
      <c r="A2594" s="82">
        <v>8</v>
      </c>
      <c r="B2594" s="82" t="s">
        <v>2937</v>
      </c>
      <c r="C2594" s="98" t="s">
        <v>2938</v>
      </c>
      <c r="D2594" s="82" t="s">
        <v>139</v>
      </c>
      <c r="E2594" s="99">
        <v>283.75</v>
      </c>
      <c r="F2594" s="82">
        <v>30</v>
      </c>
      <c r="G2594" s="99">
        <f t="shared" si="130"/>
        <v>8512.5</v>
      </c>
      <c r="H2594" s="82"/>
      <c r="I2594" s="82"/>
      <c r="J2594" s="82"/>
      <c r="K2594" s="82"/>
      <c r="L2594" s="82"/>
      <c r="M2594" s="99"/>
      <c r="N2594" s="99"/>
      <c r="O2594" s="99"/>
      <c r="P2594" s="33"/>
    </row>
    <row r="2595" spans="1:16">
      <c r="A2595" s="82">
        <v>9</v>
      </c>
      <c r="B2595" s="82" t="s">
        <v>2939</v>
      </c>
      <c r="C2595" s="98" t="s">
        <v>2940</v>
      </c>
      <c r="D2595" s="82" t="s">
        <v>139</v>
      </c>
      <c r="E2595" s="99">
        <v>408.6</v>
      </c>
      <c r="F2595" s="82">
        <v>30</v>
      </c>
      <c r="G2595" s="99">
        <f t="shared" si="130"/>
        <v>12258</v>
      </c>
      <c r="H2595" s="82"/>
      <c r="I2595" s="82"/>
      <c r="J2595" s="82"/>
      <c r="K2595" s="82"/>
      <c r="L2595" s="82"/>
      <c r="M2595" s="99"/>
      <c r="N2595" s="99"/>
      <c r="O2595" s="99"/>
      <c r="P2595" s="33"/>
    </row>
    <row r="2596" spans="1:16">
      <c r="A2596" s="82">
        <v>10</v>
      </c>
      <c r="B2596" s="82" t="s">
        <v>2941</v>
      </c>
      <c r="C2596" s="98" t="s">
        <v>2942</v>
      </c>
      <c r="D2596" s="82" t="s">
        <v>139</v>
      </c>
      <c r="E2596" s="99">
        <v>272.39999999999998</v>
      </c>
      <c r="F2596" s="82">
        <v>10</v>
      </c>
      <c r="G2596" s="99">
        <f t="shared" si="130"/>
        <v>2724</v>
      </c>
      <c r="H2596" s="82"/>
      <c r="I2596" s="82"/>
      <c r="J2596" s="82"/>
      <c r="K2596" s="82"/>
      <c r="L2596" s="82"/>
      <c r="M2596" s="99"/>
      <c r="N2596" s="99"/>
      <c r="O2596" s="99"/>
      <c r="P2596" s="33"/>
    </row>
    <row r="2597" spans="1:16">
      <c r="A2597" s="82">
        <v>11</v>
      </c>
      <c r="B2597" s="82" t="s">
        <v>2943</v>
      </c>
      <c r="C2597" s="98" t="s">
        <v>2944</v>
      </c>
      <c r="D2597" s="82" t="s">
        <v>86</v>
      </c>
      <c r="E2597" s="99">
        <v>278.10000000000002</v>
      </c>
      <c r="F2597" s="82">
        <v>42</v>
      </c>
      <c r="G2597" s="99">
        <f t="shared" si="130"/>
        <v>11680.2</v>
      </c>
      <c r="H2597" s="82"/>
      <c r="I2597" s="82"/>
      <c r="J2597" s="82"/>
      <c r="K2597" s="82"/>
      <c r="L2597" s="82"/>
      <c r="M2597" s="99"/>
      <c r="N2597" s="99"/>
      <c r="O2597" s="99"/>
      <c r="P2597" s="33"/>
    </row>
    <row r="2598" spans="1:16">
      <c r="A2598" s="82">
        <v>12</v>
      </c>
      <c r="B2598" s="82"/>
      <c r="C2598" s="98" t="s">
        <v>2945</v>
      </c>
      <c r="D2598" s="82" t="s">
        <v>139</v>
      </c>
      <c r="E2598" s="99">
        <v>1657.1</v>
      </c>
      <c r="F2598" s="82">
        <v>15</v>
      </c>
      <c r="G2598" s="99">
        <f t="shared" si="130"/>
        <v>24856.5</v>
      </c>
      <c r="H2598" s="82"/>
      <c r="I2598" s="82"/>
      <c r="J2598" s="82"/>
      <c r="K2598" s="82"/>
      <c r="L2598" s="82"/>
      <c r="M2598" s="99"/>
      <c r="N2598" s="99"/>
      <c r="O2598" s="99"/>
      <c r="P2598" s="33"/>
    </row>
    <row r="2599" spans="1:16">
      <c r="A2599" s="82">
        <v>13</v>
      </c>
      <c r="B2599" s="82" t="s">
        <v>2097</v>
      </c>
      <c r="C2599" s="98" t="s">
        <v>2946</v>
      </c>
      <c r="D2599" s="82" t="s">
        <v>86</v>
      </c>
      <c r="E2599" s="99">
        <v>350</v>
      </c>
      <c r="F2599" s="82">
        <v>1</v>
      </c>
      <c r="G2599" s="99">
        <f t="shared" si="130"/>
        <v>350</v>
      </c>
      <c r="H2599" s="82"/>
      <c r="I2599" s="82"/>
      <c r="J2599" s="82"/>
      <c r="K2599" s="82"/>
      <c r="L2599" s="82"/>
      <c r="M2599" s="99"/>
      <c r="N2599" s="99"/>
      <c r="O2599" s="99"/>
      <c r="P2599" s="33"/>
    </row>
    <row r="2600" spans="1:16">
      <c r="A2600" s="82">
        <v>14</v>
      </c>
      <c r="B2600" s="82" t="s">
        <v>2947</v>
      </c>
      <c r="C2600" s="98" t="s">
        <v>2948</v>
      </c>
      <c r="D2600" s="82" t="s">
        <v>86</v>
      </c>
      <c r="E2600" s="99">
        <v>350</v>
      </c>
      <c r="F2600" s="82">
        <v>1</v>
      </c>
      <c r="G2600" s="99">
        <f t="shared" si="130"/>
        <v>350</v>
      </c>
      <c r="H2600" s="82"/>
      <c r="I2600" s="82"/>
      <c r="J2600" s="82"/>
      <c r="K2600" s="82"/>
      <c r="L2600" s="82"/>
      <c r="M2600" s="99"/>
      <c r="N2600" s="99"/>
      <c r="O2600" s="99"/>
      <c r="P2600" s="33"/>
    </row>
    <row r="2601" spans="1:16">
      <c r="A2601" s="82">
        <v>15</v>
      </c>
      <c r="B2601" s="82" t="s">
        <v>2949</v>
      </c>
      <c r="C2601" s="98" t="s">
        <v>2950</v>
      </c>
      <c r="D2601" s="82" t="s">
        <v>86</v>
      </c>
      <c r="E2601" s="99">
        <v>350</v>
      </c>
      <c r="F2601" s="82">
        <v>1</v>
      </c>
      <c r="G2601" s="99">
        <f t="shared" si="130"/>
        <v>350</v>
      </c>
      <c r="H2601" s="82"/>
      <c r="I2601" s="82"/>
      <c r="J2601" s="82"/>
      <c r="K2601" s="82"/>
      <c r="L2601" s="82"/>
      <c r="M2601" s="99"/>
      <c r="N2601" s="99"/>
      <c r="O2601" s="99"/>
      <c r="P2601" s="33"/>
    </row>
    <row r="2602" spans="1:16">
      <c r="A2602" s="82">
        <v>16</v>
      </c>
      <c r="B2602" s="82" t="s">
        <v>2095</v>
      </c>
      <c r="C2602" s="98" t="s">
        <v>2096</v>
      </c>
      <c r="D2602" s="82" t="s">
        <v>86</v>
      </c>
      <c r="E2602" s="99">
        <v>350</v>
      </c>
      <c r="F2602" s="82">
        <v>1</v>
      </c>
      <c r="G2602" s="99">
        <f t="shared" si="130"/>
        <v>350</v>
      </c>
      <c r="H2602" s="82"/>
      <c r="I2602" s="82"/>
      <c r="J2602" s="82"/>
      <c r="K2602" s="82"/>
      <c r="L2602" s="82"/>
      <c r="M2602" s="99"/>
      <c r="N2602" s="99"/>
      <c r="O2602" s="99"/>
      <c r="P2602" s="33"/>
    </row>
    <row r="2603" spans="1:16">
      <c r="A2603" s="82">
        <v>17</v>
      </c>
      <c r="B2603" s="82" t="s">
        <v>2951</v>
      </c>
      <c r="C2603" s="98" t="s">
        <v>2952</v>
      </c>
      <c r="D2603" s="82" t="s">
        <v>86</v>
      </c>
      <c r="E2603" s="99">
        <v>350</v>
      </c>
      <c r="F2603" s="82">
        <v>1</v>
      </c>
      <c r="G2603" s="99">
        <f t="shared" si="130"/>
        <v>350</v>
      </c>
      <c r="H2603" s="82"/>
      <c r="I2603" s="82"/>
      <c r="J2603" s="82"/>
      <c r="K2603" s="82"/>
      <c r="L2603" s="82"/>
      <c r="M2603" s="99"/>
      <c r="N2603" s="99"/>
      <c r="O2603" s="99"/>
      <c r="P2603" s="33"/>
    </row>
    <row r="2604" spans="1:16">
      <c r="A2604" s="82">
        <v>18</v>
      </c>
      <c r="B2604" s="82" t="s">
        <v>2083</v>
      </c>
      <c r="C2604" s="98" t="s">
        <v>2953</v>
      </c>
      <c r="D2604" s="82" t="s">
        <v>139</v>
      </c>
      <c r="E2604" s="99">
        <v>38.590000000000003</v>
      </c>
      <c r="F2604" s="82">
        <v>19</v>
      </c>
      <c r="G2604" s="99">
        <f t="shared" si="130"/>
        <v>733.21</v>
      </c>
      <c r="H2604" s="82"/>
      <c r="I2604" s="82"/>
      <c r="J2604" s="82"/>
      <c r="K2604" s="82"/>
      <c r="L2604" s="82"/>
      <c r="M2604" s="99"/>
      <c r="N2604" s="99"/>
      <c r="O2604" s="99"/>
      <c r="P2604" s="33"/>
    </row>
    <row r="2605" spans="1:16">
      <c r="A2605" s="82">
        <v>19</v>
      </c>
      <c r="B2605" s="82" t="s">
        <v>2089</v>
      </c>
      <c r="C2605" s="98" t="s">
        <v>2954</v>
      </c>
      <c r="D2605" s="82" t="s">
        <v>139</v>
      </c>
      <c r="E2605" s="99">
        <v>97.61</v>
      </c>
      <c r="F2605" s="82">
        <f>10-4</f>
        <v>6</v>
      </c>
      <c r="G2605" s="99">
        <f t="shared" si="130"/>
        <v>585.66</v>
      </c>
      <c r="H2605" s="82"/>
      <c r="I2605" s="82"/>
      <c r="J2605" s="82"/>
      <c r="K2605" s="82"/>
      <c r="L2605" s="82"/>
      <c r="M2605" s="99"/>
      <c r="N2605" s="99"/>
      <c r="O2605" s="99"/>
      <c r="P2605" s="33"/>
    </row>
    <row r="2606" spans="1:16">
      <c r="A2606" s="82">
        <v>20</v>
      </c>
      <c r="B2606" s="82" t="s">
        <v>2093</v>
      </c>
      <c r="C2606" s="98" t="s">
        <v>2955</v>
      </c>
      <c r="D2606" s="82" t="s">
        <v>139</v>
      </c>
      <c r="E2606" s="99">
        <v>96.48</v>
      </c>
      <c r="F2606" s="82">
        <v>18</v>
      </c>
      <c r="G2606" s="99">
        <f t="shared" si="130"/>
        <v>1736.64</v>
      </c>
      <c r="H2606" s="82"/>
      <c r="I2606" s="82"/>
      <c r="J2606" s="82"/>
      <c r="K2606" s="82"/>
      <c r="L2606" s="82"/>
      <c r="M2606" s="99"/>
      <c r="N2606" s="99"/>
      <c r="O2606" s="99"/>
      <c r="P2606" s="33"/>
    </row>
    <row r="2607" spans="1:16">
      <c r="A2607" s="82">
        <v>21</v>
      </c>
      <c r="B2607" s="82" t="s">
        <v>2956</v>
      </c>
      <c r="C2607" s="98" t="s">
        <v>209</v>
      </c>
      <c r="D2607" s="82" t="s">
        <v>139</v>
      </c>
      <c r="E2607" s="99">
        <v>54.94</v>
      </c>
      <c r="F2607" s="82">
        <v>68</v>
      </c>
      <c r="G2607" s="99">
        <f t="shared" si="130"/>
        <v>3735.92</v>
      </c>
      <c r="H2607" s="82"/>
      <c r="I2607" s="82"/>
      <c r="J2607" s="82"/>
      <c r="K2607" s="82"/>
      <c r="L2607" s="82"/>
      <c r="M2607" s="99"/>
      <c r="N2607" s="99"/>
      <c r="O2607" s="99"/>
      <c r="P2607" s="33"/>
    </row>
    <row r="2608" spans="1:16">
      <c r="A2608" s="82">
        <v>22</v>
      </c>
      <c r="B2608" s="82" t="s">
        <v>2087</v>
      </c>
      <c r="C2608" s="98" t="s">
        <v>210</v>
      </c>
      <c r="D2608" s="82" t="s">
        <v>139</v>
      </c>
      <c r="E2608" s="99">
        <v>54.94</v>
      </c>
      <c r="F2608" s="82">
        <f>68-4-2-6</f>
        <v>56</v>
      </c>
      <c r="G2608" s="99">
        <f t="shared" si="130"/>
        <v>3076.64</v>
      </c>
      <c r="H2608" s="82"/>
      <c r="I2608" s="82"/>
      <c r="J2608" s="82"/>
      <c r="K2608" s="82"/>
      <c r="L2608" s="82"/>
      <c r="M2608" s="99"/>
      <c r="N2608" s="99"/>
      <c r="O2608" s="99"/>
      <c r="P2608" s="33"/>
    </row>
    <row r="2609" spans="1:16">
      <c r="A2609" s="82">
        <v>23</v>
      </c>
      <c r="B2609" s="82" t="s">
        <v>2957</v>
      </c>
      <c r="C2609" s="98" t="s">
        <v>2958</v>
      </c>
      <c r="D2609" s="82" t="s">
        <v>139</v>
      </c>
      <c r="E2609" s="99">
        <v>54.94</v>
      </c>
      <c r="F2609" s="82">
        <v>60</v>
      </c>
      <c r="G2609" s="99">
        <f t="shared" si="130"/>
        <v>3296.3999999999996</v>
      </c>
      <c r="H2609" s="82"/>
      <c r="I2609" s="82"/>
      <c r="J2609" s="82"/>
      <c r="K2609" s="82"/>
      <c r="L2609" s="82"/>
      <c r="M2609" s="99"/>
      <c r="N2609" s="99"/>
      <c r="O2609" s="99"/>
      <c r="P2609" s="33"/>
    </row>
    <row r="2610" spans="1:16">
      <c r="A2610" s="82">
        <v>24</v>
      </c>
      <c r="B2610" s="82" t="s">
        <v>2959</v>
      </c>
      <c r="C2610" s="98" t="s">
        <v>2960</v>
      </c>
      <c r="D2610" s="82" t="s">
        <v>139</v>
      </c>
      <c r="E2610" s="99">
        <v>624.25</v>
      </c>
      <c r="F2610" s="82">
        <f>7-1</f>
        <v>6</v>
      </c>
      <c r="G2610" s="99">
        <f t="shared" si="130"/>
        <v>3745.5</v>
      </c>
      <c r="H2610" s="82"/>
      <c r="I2610" s="82"/>
      <c r="J2610" s="82"/>
      <c r="K2610" s="82"/>
      <c r="L2610" s="82"/>
      <c r="M2610" s="99"/>
      <c r="N2610" s="99"/>
      <c r="O2610" s="99"/>
      <c r="P2610" s="33"/>
    </row>
    <row r="2611" spans="1:16">
      <c r="A2611" s="82">
        <v>25</v>
      </c>
      <c r="B2611" s="82" t="s">
        <v>2961</v>
      </c>
      <c r="C2611" s="98" t="s">
        <v>2962</v>
      </c>
      <c r="D2611" s="82" t="s">
        <v>139</v>
      </c>
      <c r="E2611" s="99">
        <v>90.8</v>
      </c>
      <c r="F2611" s="82">
        <v>7</v>
      </c>
      <c r="G2611" s="99">
        <f t="shared" si="130"/>
        <v>635.6</v>
      </c>
      <c r="H2611" s="82"/>
      <c r="I2611" s="82"/>
      <c r="J2611" s="82"/>
      <c r="K2611" s="82"/>
      <c r="L2611" s="82"/>
      <c r="M2611" s="99"/>
      <c r="N2611" s="99"/>
      <c r="O2611" s="99"/>
      <c r="P2611" s="33"/>
    </row>
    <row r="2612" spans="1:16">
      <c r="A2612" s="82">
        <v>26</v>
      </c>
      <c r="B2612" s="82" t="s">
        <v>2963</v>
      </c>
      <c r="C2612" s="98" t="s">
        <v>2964</v>
      </c>
      <c r="D2612" s="82" t="s">
        <v>139</v>
      </c>
      <c r="E2612" s="99">
        <v>90.8</v>
      </c>
      <c r="F2612" s="82">
        <f>10-1-1</f>
        <v>8</v>
      </c>
      <c r="G2612" s="99">
        <f t="shared" si="130"/>
        <v>726.4</v>
      </c>
      <c r="H2612" s="82"/>
      <c r="I2612" s="82"/>
      <c r="J2612" s="82"/>
      <c r="K2612" s="82"/>
      <c r="L2612" s="82"/>
      <c r="M2612" s="99"/>
      <c r="N2612" s="99"/>
      <c r="O2612" s="99"/>
      <c r="P2612" s="33"/>
    </row>
    <row r="2613" spans="1:16">
      <c r="A2613" s="82">
        <v>27</v>
      </c>
      <c r="B2613" s="82" t="s">
        <v>2965</v>
      </c>
      <c r="C2613" s="98" t="s">
        <v>2966</v>
      </c>
      <c r="D2613" s="82" t="s">
        <v>139</v>
      </c>
      <c r="E2613" s="99">
        <v>124.85</v>
      </c>
      <c r="F2613" s="82">
        <f>8-1</f>
        <v>7</v>
      </c>
      <c r="G2613" s="99">
        <f t="shared" si="130"/>
        <v>873.94999999999993</v>
      </c>
      <c r="H2613" s="82"/>
      <c r="I2613" s="82"/>
      <c r="J2613" s="82"/>
      <c r="K2613" s="82"/>
      <c r="L2613" s="82"/>
      <c r="M2613" s="99"/>
      <c r="N2613" s="99"/>
      <c r="O2613" s="99"/>
      <c r="P2613" s="33"/>
    </row>
    <row r="2614" spans="1:16">
      <c r="A2614" s="82">
        <v>28</v>
      </c>
      <c r="B2614" s="82" t="s">
        <v>2967</v>
      </c>
      <c r="C2614" s="98" t="s">
        <v>2968</v>
      </c>
      <c r="D2614" s="82" t="s">
        <v>139</v>
      </c>
      <c r="E2614" s="99">
        <v>113.5</v>
      </c>
      <c r="F2614" s="82">
        <v>3</v>
      </c>
      <c r="G2614" s="99">
        <f t="shared" si="130"/>
        <v>340.5</v>
      </c>
      <c r="H2614" s="82"/>
      <c r="I2614" s="82"/>
      <c r="J2614" s="82"/>
      <c r="K2614" s="82"/>
      <c r="L2614" s="82"/>
      <c r="M2614" s="99"/>
      <c r="N2614" s="99"/>
      <c r="O2614" s="99"/>
      <c r="P2614" s="33"/>
    </row>
    <row r="2615" spans="1:16">
      <c r="A2615" s="82">
        <v>29</v>
      </c>
      <c r="B2615" s="82" t="s">
        <v>2969</v>
      </c>
      <c r="C2615" s="98" t="s">
        <v>2970</v>
      </c>
      <c r="D2615" s="82" t="s">
        <v>139</v>
      </c>
      <c r="E2615" s="99">
        <v>90.8</v>
      </c>
      <c r="F2615" s="82">
        <f>25-1</f>
        <v>24</v>
      </c>
      <c r="G2615" s="99">
        <f t="shared" si="130"/>
        <v>2179.1999999999998</v>
      </c>
      <c r="H2615" s="82"/>
      <c r="I2615" s="82"/>
      <c r="J2615" s="82"/>
      <c r="K2615" s="82"/>
      <c r="L2615" s="82"/>
      <c r="M2615" s="99"/>
      <c r="N2615" s="99"/>
      <c r="O2615" s="99"/>
      <c r="P2615" s="33"/>
    </row>
    <row r="2616" spans="1:16">
      <c r="A2616" s="82">
        <v>30</v>
      </c>
      <c r="B2616" s="82"/>
      <c r="C2616" s="36" t="s">
        <v>2971</v>
      </c>
      <c r="D2616" s="82" t="s">
        <v>139</v>
      </c>
      <c r="E2616" s="99">
        <v>820.61</v>
      </c>
      <c r="F2616" s="82">
        <v>4</v>
      </c>
      <c r="G2616" s="99">
        <f t="shared" si="130"/>
        <v>3282.44</v>
      </c>
      <c r="H2616" s="82"/>
      <c r="I2616" s="82"/>
      <c r="J2616" s="82"/>
      <c r="K2616" s="82"/>
      <c r="L2616" s="82"/>
      <c r="M2616" s="99"/>
      <c r="N2616" s="99"/>
      <c r="O2616" s="99"/>
      <c r="P2616" s="33"/>
    </row>
    <row r="2617" spans="1:16">
      <c r="A2617" s="82">
        <v>31</v>
      </c>
      <c r="B2617" s="82" t="s">
        <v>2972</v>
      </c>
      <c r="C2617" s="36" t="s">
        <v>2973</v>
      </c>
      <c r="D2617" s="82" t="s">
        <v>139</v>
      </c>
      <c r="E2617" s="99">
        <v>1298.44</v>
      </c>
      <c r="F2617" s="82">
        <v>4</v>
      </c>
      <c r="G2617" s="99">
        <f t="shared" si="130"/>
        <v>5193.76</v>
      </c>
      <c r="H2617" s="82"/>
      <c r="I2617" s="82"/>
      <c r="J2617" s="82"/>
      <c r="K2617" s="82"/>
      <c r="L2617" s="82"/>
      <c r="M2617" s="99"/>
      <c r="N2617" s="99"/>
      <c r="O2617" s="99"/>
      <c r="P2617" s="33"/>
    </row>
    <row r="2618" spans="1:16">
      <c r="A2618" s="82">
        <v>32</v>
      </c>
      <c r="B2618" s="82" t="s">
        <v>89</v>
      </c>
      <c r="C2618" s="36" t="s">
        <v>2974</v>
      </c>
      <c r="D2618" s="82" t="s">
        <v>139</v>
      </c>
      <c r="E2618" s="99">
        <v>337037.7</v>
      </c>
      <c r="F2618" s="82">
        <v>3</v>
      </c>
      <c r="G2618" s="99">
        <f t="shared" si="130"/>
        <v>1011113.1000000001</v>
      </c>
      <c r="H2618" s="82"/>
      <c r="I2618" s="82"/>
      <c r="J2618" s="82"/>
      <c r="K2618" s="82"/>
      <c r="L2618" s="82"/>
      <c r="M2618" s="99"/>
      <c r="N2618" s="99"/>
      <c r="O2618" s="99"/>
      <c r="P2618" s="33"/>
    </row>
    <row r="2619" spans="1:16">
      <c r="A2619" s="82">
        <v>33</v>
      </c>
      <c r="B2619" s="82"/>
      <c r="C2619" s="36" t="s">
        <v>2975</v>
      </c>
      <c r="D2619" s="82" t="s">
        <v>139</v>
      </c>
      <c r="E2619" s="99">
        <v>458887.83999999997</v>
      </c>
      <c r="F2619" s="82">
        <v>3</v>
      </c>
      <c r="G2619" s="99">
        <f t="shared" si="130"/>
        <v>1376663.52</v>
      </c>
      <c r="H2619" s="82"/>
      <c r="I2619" s="82"/>
      <c r="J2619" s="82"/>
      <c r="K2619" s="82"/>
      <c r="L2619" s="82"/>
      <c r="M2619" s="99"/>
      <c r="N2619" s="99"/>
      <c r="O2619" s="99"/>
      <c r="P2619" s="33"/>
    </row>
    <row r="2620" spans="1:16">
      <c r="A2620" s="82">
        <v>34</v>
      </c>
      <c r="B2620" s="82"/>
      <c r="C2620" s="36" t="s">
        <v>2976</v>
      </c>
      <c r="D2620" s="82" t="s">
        <v>139</v>
      </c>
      <c r="E2620" s="99">
        <v>454300</v>
      </c>
      <c r="F2620" s="82">
        <v>3</v>
      </c>
      <c r="G2620" s="99">
        <f t="shared" si="130"/>
        <v>1362900</v>
      </c>
      <c r="H2620" s="82"/>
      <c r="I2620" s="82"/>
      <c r="J2620" s="82"/>
      <c r="K2620" s="82"/>
      <c r="L2620" s="82"/>
      <c r="M2620" s="99"/>
      <c r="N2620" s="99"/>
      <c r="O2620" s="99"/>
      <c r="P2620" s="33"/>
    </row>
    <row r="2621" spans="1:16">
      <c r="A2621" s="82">
        <v>35</v>
      </c>
      <c r="B2621" s="82"/>
      <c r="C2621" s="36" t="s">
        <v>2977</v>
      </c>
      <c r="D2621" s="82" t="s">
        <v>139</v>
      </c>
      <c r="E2621" s="99">
        <v>247800</v>
      </c>
      <c r="F2621" s="82">
        <v>3</v>
      </c>
      <c r="G2621" s="99">
        <f t="shared" si="130"/>
        <v>743400</v>
      </c>
      <c r="H2621" s="82"/>
      <c r="I2621" s="82"/>
      <c r="J2621" s="82"/>
      <c r="K2621" s="82"/>
      <c r="L2621" s="82"/>
      <c r="M2621" s="99"/>
      <c r="N2621" s="99"/>
      <c r="O2621" s="99"/>
      <c r="P2621" s="33"/>
    </row>
    <row r="2622" spans="1:16">
      <c r="A2622" s="82">
        <v>36</v>
      </c>
      <c r="B2622" s="82" t="s">
        <v>2978</v>
      </c>
      <c r="C2622" s="36" t="s">
        <v>2979</v>
      </c>
      <c r="D2622" s="82" t="s">
        <v>139</v>
      </c>
      <c r="E2622" s="99">
        <v>4859.16</v>
      </c>
      <c r="F2622" s="82">
        <f>6-1</f>
        <v>5</v>
      </c>
      <c r="G2622" s="99">
        <f t="shared" si="130"/>
        <v>24295.8</v>
      </c>
      <c r="H2622" s="82"/>
      <c r="I2622" s="82"/>
      <c r="J2622" s="82"/>
      <c r="K2622" s="82"/>
      <c r="L2622" s="82"/>
      <c r="M2622" s="99"/>
      <c r="N2622" s="99"/>
      <c r="O2622" s="99"/>
      <c r="P2622" s="33"/>
    </row>
    <row r="2623" spans="1:16" ht="25.5">
      <c r="A2623" s="82">
        <v>37</v>
      </c>
      <c r="B2623" s="82" t="s">
        <v>2980</v>
      </c>
      <c r="C2623" s="36" t="s">
        <v>2981</v>
      </c>
      <c r="D2623" s="82" t="s">
        <v>139</v>
      </c>
      <c r="E2623" s="99">
        <v>4859.16</v>
      </c>
      <c r="F2623" s="82">
        <f>4-1</f>
        <v>3</v>
      </c>
      <c r="G2623" s="99">
        <f t="shared" si="130"/>
        <v>14577.48</v>
      </c>
      <c r="H2623" s="82"/>
      <c r="I2623" s="82"/>
      <c r="J2623" s="82"/>
      <c r="K2623" s="82"/>
      <c r="L2623" s="82"/>
      <c r="M2623" s="99"/>
      <c r="N2623" s="99"/>
      <c r="O2623" s="99"/>
      <c r="P2623" s="33"/>
    </row>
    <row r="2624" spans="1:16">
      <c r="A2624" s="82">
        <v>38</v>
      </c>
      <c r="B2624" s="82" t="s">
        <v>2982</v>
      </c>
      <c r="C2624" s="36" t="s">
        <v>2983</v>
      </c>
      <c r="D2624" s="82" t="s">
        <v>86</v>
      </c>
      <c r="E2624" s="99">
        <v>2839.56</v>
      </c>
      <c r="F2624" s="82">
        <v>1</v>
      </c>
      <c r="G2624" s="99">
        <f t="shared" si="130"/>
        <v>2839.56</v>
      </c>
      <c r="H2624" s="82"/>
      <c r="I2624" s="82"/>
      <c r="J2624" s="82"/>
      <c r="K2624" s="82"/>
      <c r="L2624" s="82"/>
      <c r="M2624" s="99"/>
      <c r="N2624" s="99"/>
      <c r="O2624" s="99"/>
      <c r="P2624" s="33"/>
    </row>
    <row r="2625" spans="1:16">
      <c r="A2625" s="82">
        <v>39</v>
      </c>
      <c r="B2625" s="82" t="s">
        <v>2984</v>
      </c>
      <c r="C2625" s="36" t="s">
        <v>2985</v>
      </c>
      <c r="D2625" s="82" t="s">
        <v>139</v>
      </c>
      <c r="E2625" s="99">
        <v>3483.81</v>
      </c>
      <c r="F2625" s="82">
        <v>2</v>
      </c>
      <c r="G2625" s="99">
        <f t="shared" si="130"/>
        <v>6967.62</v>
      </c>
      <c r="H2625" s="82"/>
      <c r="I2625" s="82"/>
      <c r="J2625" s="82"/>
      <c r="K2625" s="82"/>
      <c r="L2625" s="82"/>
      <c r="M2625" s="99"/>
      <c r="N2625" s="99"/>
      <c r="O2625" s="99"/>
      <c r="P2625" s="33"/>
    </row>
    <row r="2626" spans="1:16">
      <c r="A2626" s="82">
        <v>40</v>
      </c>
      <c r="B2626" s="82" t="s">
        <v>2986</v>
      </c>
      <c r="C2626" s="36" t="s">
        <v>2987</v>
      </c>
      <c r="D2626" s="82" t="s">
        <v>139</v>
      </c>
      <c r="E2626" s="99">
        <v>16434.5</v>
      </c>
      <c r="F2626" s="82">
        <v>1</v>
      </c>
      <c r="G2626" s="99">
        <f t="shared" si="130"/>
        <v>16434.5</v>
      </c>
      <c r="H2626" s="82"/>
      <c r="I2626" s="82"/>
      <c r="J2626" s="82"/>
      <c r="K2626" s="82"/>
      <c r="L2626" s="82"/>
      <c r="M2626" s="99"/>
      <c r="N2626" s="99"/>
      <c r="O2626" s="99"/>
      <c r="P2626" s="33"/>
    </row>
    <row r="2627" spans="1:16" ht="25.5">
      <c r="A2627" s="82">
        <v>41</v>
      </c>
      <c r="B2627" s="82" t="s">
        <v>2988</v>
      </c>
      <c r="C2627" s="36" t="s">
        <v>2989</v>
      </c>
      <c r="D2627" s="82" t="s">
        <v>139</v>
      </c>
      <c r="E2627" s="99">
        <v>2832</v>
      </c>
      <c r="F2627" s="82">
        <v>11</v>
      </c>
      <c r="G2627" s="99">
        <f t="shared" si="130"/>
        <v>31152</v>
      </c>
      <c r="H2627" s="82"/>
      <c r="I2627" s="82"/>
      <c r="J2627" s="82"/>
      <c r="K2627" s="82"/>
      <c r="L2627" s="82"/>
      <c r="M2627" s="99"/>
      <c r="N2627" s="99"/>
      <c r="O2627" s="99"/>
      <c r="P2627" s="33"/>
    </row>
    <row r="2628" spans="1:16" ht="25.5">
      <c r="A2628" s="82">
        <v>42</v>
      </c>
      <c r="B2628" s="82" t="s">
        <v>2990</v>
      </c>
      <c r="C2628" s="36" t="s">
        <v>2991</v>
      </c>
      <c r="D2628" s="82" t="s">
        <v>139</v>
      </c>
      <c r="E2628" s="99">
        <v>2718.5</v>
      </c>
      <c r="F2628" s="82">
        <v>11</v>
      </c>
      <c r="G2628" s="99">
        <f t="shared" si="130"/>
        <v>29903.5</v>
      </c>
      <c r="H2628" s="82"/>
      <c r="I2628" s="82"/>
      <c r="J2628" s="82"/>
      <c r="K2628" s="82"/>
      <c r="L2628" s="82"/>
      <c r="M2628" s="99"/>
      <c r="N2628" s="99"/>
      <c r="O2628" s="99"/>
      <c r="P2628" s="33"/>
    </row>
    <row r="2629" spans="1:16">
      <c r="A2629" s="82">
        <v>43</v>
      </c>
      <c r="B2629" s="82" t="s">
        <v>2992</v>
      </c>
      <c r="C2629" s="36" t="s">
        <v>2993</v>
      </c>
      <c r="D2629" s="82" t="s">
        <v>139</v>
      </c>
      <c r="E2629" s="99">
        <v>2154.23</v>
      </c>
      <c r="F2629" s="82">
        <f>3-1-1</f>
        <v>1</v>
      </c>
      <c r="G2629" s="99">
        <f t="shared" si="130"/>
        <v>2154.23</v>
      </c>
      <c r="H2629" s="82"/>
      <c r="I2629" s="82"/>
      <c r="J2629" s="82"/>
      <c r="K2629" s="82"/>
      <c r="L2629" s="82"/>
      <c r="M2629" s="99"/>
      <c r="N2629" s="99"/>
      <c r="O2629" s="99"/>
      <c r="P2629" s="33"/>
    </row>
    <row r="2630" spans="1:16" ht="25.5">
      <c r="A2630" s="82">
        <v>44</v>
      </c>
      <c r="B2630" s="82" t="s">
        <v>2978</v>
      </c>
      <c r="C2630" s="36" t="s">
        <v>2994</v>
      </c>
      <c r="D2630" s="82" t="s">
        <v>139</v>
      </c>
      <c r="E2630" s="99">
        <v>18207</v>
      </c>
      <c r="F2630" s="82">
        <v>2</v>
      </c>
      <c r="G2630" s="99">
        <f t="shared" si="130"/>
        <v>36414</v>
      </c>
      <c r="H2630" s="82"/>
      <c r="I2630" s="82"/>
      <c r="J2630" s="82"/>
      <c r="K2630" s="82"/>
      <c r="L2630" s="82"/>
      <c r="M2630" s="99"/>
      <c r="N2630" s="99"/>
      <c r="O2630" s="99"/>
      <c r="P2630" s="33"/>
    </row>
    <row r="2631" spans="1:16" ht="25.5">
      <c r="A2631" s="82">
        <v>45</v>
      </c>
      <c r="B2631" s="82" t="s">
        <v>2641</v>
      </c>
      <c r="C2631" s="36" t="s">
        <v>2995</v>
      </c>
      <c r="D2631" s="82" t="s">
        <v>139</v>
      </c>
      <c r="E2631" s="99">
        <v>16600.5</v>
      </c>
      <c r="F2631" s="82">
        <v>3</v>
      </c>
      <c r="G2631" s="99">
        <f t="shared" si="130"/>
        <v>49801.5</v>
      </c>
      <c r="H2631" s="82"/>
      <c r="I2631" s="82"/>
      <c r="J2631" s="82"/>
      <c r="K2631" s="82"/>
      <c r="L2631" s="82"/>
      <c r="M2631" s="99"/>
      <c r="N2631" s="99"/>
      <c r="O2631" s="99"/>
      <c r="P2631" s="33"/>
    </row>
    <row r="2632" spans="1:16">
      <c r="A2632" s="82">
        <v>46</v>
      </c>
      <c r="B2632" s="82" t="s">
        <v>2996</v>
      </c>
      <c r="C2632" s="36" t="s">
        <v>2997</v>
      </c>
      <c r="D2632" s="82" t="s">
        <v>139</v>
      </c>
      <c r="E2632" s="99">
        <v>4131</v>
      </c>
      <c r="F2632" s="82">
        <v>2</v>
      </c>
      <c r="G2632" s="99">
        <f t="shared" si="130"/>
        <v>8262</v>
      </c>
      <c r="H2632" s="82"/>
      <c r="I2632" s="82"/>
      <c r="J2632" s="82"/>
      <c r="K2632" s="82"/>
      <c r="L2632" s="82"/>
      <c r="M2632" s="99"/>
      <c r="N2632" s="99"/>
      <c r="O2632" s="99"/>
      <c r="P2632" s="33"/>
    </row>
    <row r="2633" spans="1:16">
      <c r="A2633" s="82">
        <v>47</v>
      </c>
      <c r="B2633" s="82" t="s">
        <v>2998</v>
      </c>
      <c r="C2633" s="36" t="s">
        <v>2999</v>
      </c>
      <c r="D2633" s="82" t="s">
        <v>139</v>
      </c>
      <c r="E2633" s="99">
        <v>8160</v>
      </c>
      <c r="F2633" s="82">
        <v>2</v>
      </c>
      <c r="G2633" s="99">
        <f t="shared" si="130"/>
        <v>16320</v>
      </c>
      <c r="H2633" s="82"/>
      <c r="I2633" s="82"/>
      <c r="J2633" s="82"/>
      <c r="K2633" s="82"/>
      <c r="L2633" s="82"/>
      <c r="M2633" s="99"/>
      <c r="N2633" s="99"/>
      <c r="O2633" s="99"/>
      <c r="P2633" s="33"/>
    </row>
    <row r="2634" spans="1:16">
      <c r="A2634" s="82">
        <v>48</v>
      </c>
      <c r="B2634" s="82" t="s">
        <v>3000</v>
      </c>
      <c r="C2634" s="36" t="s">
        <v>3001</v>
      </c>
      <c r="D2634" s="82" t="s">
        <v>86</v>
      </c>
      <c r="E2634" s="99">
        <v>8160</v>
      </c>
      <c r="F2634" s="82">
        <v>1</v>
      </c>
      <c r="G2634" s="99">
        <f t="shared" si="130"/>
        <v>8160</v>
      </c>
      <c r="H2634" s="82"/>
      <c r="I2634" s="82"/>
      <c r="J2634" s="82"/>
      <c r="K2634" s="82"/>
      <c r="L2634" s="82"/>
      <c r="M2634" s="99"/>
      <c r="N2634" s="99"/>
      <c r="O2634" s="99"/>
      <c r="P2634" s="33"/>
    </row>
    <row r="2635" spans="1:16">
      <c r="A2635" s="82">
        <v>49</v>
      </c>
      <c r="B2635" s="82" t="s">
        <v>3002</v>
      </c>
      <c r="C2635" s="36" t="s">
        <v>3003</v>
      </c>
      <c r="D2635" s="82" t="s">
        <v>86</v>
      </c>
      <c r="E2635" s="99">
        <v>8160</v>
      </c>
      <c r="F2635" s="82">
        <v>1</v>
      </c>
      <c r="G2635" s="99">
        <f t="shared" si="130"/>
        <v>8160</v>
      </c>
      <c r="H2635" s="82"/>
      <c r="I2635" s="82"/>
      <c r="J2635" s="82"/>
      <c r="K2635" s="82"/>
      <c r="L2635" s="82"/>
      <c r="M2635" s="99"/>
      <c r="N2635" s="99"/>
      <c r="O2635" s="99"/>
      <c r="P2635" s="33"/>
    </row>
    <row r="2636" spans="1:16" ht="25.5">
      <c r="A2636" s="82">
        <v>50</v>
      </c>
      <c r="B2636" s="82" t="s">
        <v>3004</v>
      </c>
      <c r="C2636" s="36" t="s">
        <v>3005</v>
      </c>
      <c r="D2636" s="82" t="s">
        <v>139</v>
      </c>
      <c r="E2636" s="99">
        <v>4767</v>
      </c>
      <c r="F2636" s="82">
        <v>6</v>
      </c>
      <c r="G2636" s="99">
        <f t="shared" si="130"/>
        <v>28602</v>
      </c>
      <c r="H2636" s="82"/>
      <c r="I2636" s="82"/>
      <c r="J2636" s="82"/>
      <c r="K2636" s="82"/>
      <c r="L2636" s="82"/>
      <c r="M2636" s="99"/>
      <c r="N2636" s="99"/>
      <c r="O2636" s="99"/>
      <c r="P2636" s="33"/>
    </row>
    <row r="2637" spans="1:16" ht="25.5">
      <c r="A2637" s="82">
        <v>51</v>
      </c>
      <c r="B2637" s="82" t="s">
        <v>3006</v>
      </c>
      <c r="C2637" s="36" t="s">
        <v>3007</v>
      </c>
      <c r="D2637" s="82" t="s">
        <v>139</v>
      </c>
      <c r="E2637" s="99">
        <v>4710.25</v>
      </c>
      <c r="F2637" s="82">
        <v>8</v>
      </c>
      <c r="G2637" s="99">
        <f t="shared" si="130"/>
        <v>37682</v>
      </c>
      <c r="H2637" s="82"/>
      <c r="I2637" s="82"/>
      <c r="J2637" s="82"/>
      <c r="K2637" s="82"/>
      <c r="L2637" s="82"/>
      <c r="M2637" s="99"/>
      <c r="N2637" s="99"/>
      <c r="O2637" s="99"/>
      <c r="P2637" s="33"/>
    </row>
    <row r="2638" spans="1:16">
      <c r="A2638" s="82">
        <v>52</v>
      </c>
      <c r="B2638" s="82" t="s">
        <v>3008</v>
      </c>
      <c r="C2638" s="36" t="s">
        <v>1813</v>
      </c>
      <c r="D2638" s="82" t="s">
        <v>25</v>
      </c>
      <c r="E2638" s="99">
        <v>1900</v>
      </c>
      <c r="F2638" s="82">
        <v>2</v>
      </c>
      <c r="G2638" s="99">
        <f t="shared" si="130"/>
        <v>3800</v>
      </c>
      <c r="H2638" s="82"/>
      <c r="I2638" s="82"/>
      <c r="J2638" s="82"/>
      <c r="K2638" s="82"/>
      <c r="L2638" s="82"/>
      <c r="M2638" s="99"/>
      <c r="N2638" s="99"/>
      <c r="O2638" s="99"/>
      <c r="P2638" s="33"/>
    </row>
    <row r="2639" spans="1:16" ht="25.5">
      <c r="A2639" s="82">
        <v>53</v>
      </c>
      <c r="B2639" s="82" t="s">
        <v>3009</v>
      </c>
      <c r="C2639" s="36" t="s">
        <v>3010</v>
      </c>
      <c r="D2639" s="82" t="s">
        <v>139</v>
      </c>
      <c r="E2639" s="99">
        <v>4762.125</v>
      </c>
      <c r="F2639" s="82">
        <v>3</v>
      </c>
      <c r="G2639" s="99">
        <f t="shared" si="130"/>
        <v>14286.375</v>
      </c>
      <c r="H2639" s="82"/>
      <c r="I2639" s="82"/>
      <c r="J2639" s="82"/>
      <c r="K2639" s="82"/>
      <c r="L2639" s="82"/>
      <c r="M2639" s="99"/>
      <c r="N2639" s="99"/>
      <c r="O2639" s="99"/>
      <c r="P2639" s="33"/>
    </row>
    <row r="2640" spans="1:16">
      <c r="A2640" s="82">
        <v>54</v>
      </c>
      <c r="B2640" s="82" t="s">
        <v>3011</v>
      </c>
      <c r="C2640" s="36" t="s">
        <v>3012</v>
      </c>
      <c r="D2640" s="82" t="s">
        <v>139</v>
      </c>
      <c r="E2640" s="99">
        <v>1950.75</v>
      </c>
      <c r="F2640" s="82">
        <v>3</v>
      </c>
      <c r="G2640" s="99">
        <f t="shared" si="130"/>
        <v>5852.25</v>
      </c>
      <c r="H2640" s="82"/>
      <c r="I2640" s="82"/>
      <c r="J2640" s="82"/>
      <c r="K2640" s="82"/>
      <c r="L2640" s="82"/>
      <c r="M2640" s="99"/>
      <c r="N2640" s="99"/>
      <c r="O2640" s="99"/>
      <c r="P2640" s="33"/>
    </row>
    <row r="2641" spans="1:16" ht="25.5">
      <c r="A2641" s="82">
        <v>55</v>
      </c>
      <c r="B2641" s="82"/>
      <c r="C2641" s="36" t="s">
        <v>3013</v>
      </c>
      <c r="D2641" s="82" t="s">
        <v>139</v>
      </c>
      <c r="E2641" s="99">
        <v>1133.865</v>
      </c>
      <c r="F2641" s="82">
        <v>2</v>
      </c>
      <c r="G2641" s="99">
        <f t="shared" si="130"/>
        <v>2267.73</v>
      </c>
      <c r="H2641" s="82"/>
      <c r="I2641" s="82"/>
      <c r="J2641" s="82"/>
      <c r="K2641" s="82"/>
      <c r="L2641" s="82"/>
      <c r="M2641" s="99"/>
      <c r="N2641" s="99"/>
      <c r="O2641" s="99"/>
      <c r="P2641" s="33"/>
    </row>
    <row r="2642" spans="1:16" ht="25.5">
      <c r="A2642" s="82">
        <v>56</v>
      </c>
      <c r="B2642" s="82" t="s">
        <v>3014</v>
      </c>
      <c r="C2642" s="36" t="s">
        <v>3015</v>
      </c>
      <c r="D2642" s="82" t="s">
        <v>139</v>
      </c>
      <c r="E2642" s="99">
        <v>3620.65</v>
      </c>
      <c r="F2642" s="82">
        <f>8-1-2-1-1</f>
        <v>3</v>
      </c>
      <c r="G2642" s="99">
        <f t="shared" si="130"/>
        <v>10861.95</v>
      </c>
      <c r="H2642" s="82"/>
      <c r="I2642" s="82"/>
      <c r="J2642" s="82"/>
      <c r="K2642" s="82"/>
      <c r="L2642" s="82"/>
      <c r="M2642" s="99"/>
      <c r="N2642" s="99"/>
      <c r="O2642" s="99"/>
      <c r="P2642" s="33"/>
    </row>
    <row r="2643" spans="1:16" ht="25.5">
      <c r="A2643" s="82">
        <v>57</v>
      </c>
      <c r="B2643" s="82"/>
      <c r="C2643" s="36" t="s">
        <v>3016</v>
      </c>
      <c r="D2643" s="82" t="s">
        <v>139</v>
      </c>
      <c r="E2643" s="99">
        <v>2701.3</v>
      </c>
      <c r="F2643" s="82">
        <v>12</v>
      </c>
      <c r="G2643" s="99">
        <f t="shared" si="130"/>
        <v>32415.600000000002</v>
      </c>
      <c r="H2643" s="82"/>
      <c r="I2643" s="82"/>
      <c r="J2643" s="82"/>
      <c r="K2643" s="82"/>
      <c r="L2643" s="82"/>
      <c r="M2643" s="99"/>
      <c r="N2643" s="99"/>
      <c r="O2643" s="99"/>
      <c r="P2643" s="33"/>
    </row>
    <row r="2644" spans="1:16" ht="25.5">
      <c r="A2644" s="82">
        <v>58</v>
      </c>
      <c r="B2644" s="82"/>
      <c r="C2644" s="36" t="s">
        <v>3017</v>
      </c>
      <c r="D2644" s="82" t="s">
        <v>139</v>
      </c>
      <c r="E2644" s="99">
        <v>8910</v>
      </c>
      <c r="F2644" s="82">
        <f>12-3</f>
        <v>9</v>
      </c>
      <c r="G2644" s="99">
        <f t="shared" si="130"/>
        <v>80190</v>
      </c>
      <c r="H2644" s="82"/>
      <c r="I2644" s="82"/>
      <c r="J2644" s="82"/>
      <c r="K2644" s="82"/>
      <c r="L2644" s="82"/>
      <c r="M2644" s="99"/>
      <c r="N2644" s="99"/>
      <c r="O2644" s="99"/>
      <c r="P2644" s="33"/>
    </row>
    <row r="2645" spans="1:16" ht="25.5">
      <c r="A2645" s="82">
        <v>59</v>
      </c>
      <c r="B2645" s="82" t="s">
        <v>3018</v>
      </c>
      <c r="C2645" s="36" t="s">
        <v>3019</v>
      </c>
      <c r="D2645" s="82" t="s">
        <v>139</v>
      </c>
      <c r="E2645" s="99">
        <v>10945</v>
      </c>
      <c r="F2645" s="82">
        <v>2</v>
      </c>
      <c r="G2645" s="99">
        <f t="shared" si="130"/>
        <v>21890</v>
      </c>
      <c r="H2645" s="82"/>
      <c r="I2645" s="82"/>
      <c r="J2645" s="82"/>
      <c r="K2645" s="82"/>
      <c r="L2645" s="82"/>
      <c r="M2645" s="99"/>
      <c r="N2645" s="99"/>
      <c r="O2645" s="99"/>
      <c r="P2645" s="33"/>
    </row>
    <row r="2646" spans="1:16" ht="25.5">
      <c r="A2646" s="82">
        <v>60</v>
      </c>
      <c r="B2646" s="82"/>
      <c r="C2646" s="36" t="s">
        <v>3020</v>
      </c>
      <c r="D2646" s="82" t="s">
        <v>139</v>
      </c>
      <c r="E2646" s="99">
        <v>1283</v>
      </c>
      <c r="F2646" s="82">
        <v>4</v>
      </c>
      <c r="G2646" s="99">
        <f t="shared" si="130"/>
        <v>5132</v>
      </c>
      <c r="H2646" s="82"/>
      <c r="I2646" s="82"/>
      <c r="J2646" s="82"/>
      <c r="K2646" s="82"/>
      <c r="L2646" s="82"/>
      <c r="M2646" s="99"/>
      <c r="N2646" s="99"/>
      <c r="O2646" s="99"/>
      <c r="P2646" s="33"/>
    </row>
    <row r="2647" spans="1:16">
      <c r="A2647" s="82">
        <v>61</v>
      </c>
      <c r="B2647" s="82" t="s">
        <v>239</v>
      </c>
      <c r="C2647" s="36" t="s">
        <v>3021</v>
      </c>
      <c r="D2647" s="82" t="s">
        <v>139</v>
      </c>
      <c r="E2647" s="99">
        <v>8208</v>
      </c>
      <c r="F2647" s="82">
        <f>3-1</f>
        <v>2</v>
      </c>
      <c r="G2647" s="99">
        <f t="shared" si="130"/>
        <v>16416</v>
      </c>
      <c r="H2647" s="82"/>
      <c r="I2647" s="82"/>
      <c r="J2647" s="82"/>
      <c r="K2647" s="82"/>
      <c r="L2647" s="82"/>
      <c r="M2647" s="99"/>
      <c r="N2647" s="99"/>
      <c r="O2647" s="99"/>
      <c r="P2647" s="33"/>
    </row>
    <row r="2648" spans="1:16">
      <c r="A2648" s="82">
        <v>62</v>
      </c>
      <c r="B2648" s="82"/>
      <c r="C2648" s="36" t="s">
        <v>3022</v>
      </c>
      <c r="D2648" s="82" t="s">
        <v>139</v>
      </c>
      <c r="E2648" s="99">
        <v>100300</v>
      </c>
      <c r="F2648" s="82">
        <v>3</v>
      </c>
      <c r="G2648" s="99">
        <f t="shared" si="130"/>
        <v>300900</v>
      </c>
      <c r="H2648" s="82"/>
      <c r="I2648" s="82"/>
      <c r="J2648" s="82"/>
      <c r="K2648" s="82"/>
      <c r="L2648" s="82"/>
      <c r="M2648" s="99"/>
      <c r="N2648" s="99"/>
      <c r="O2648" s="99"/>
      <c r="P2648" s="33"/>
    </row>
    <row r="2649" spans="1:16">
      <c r="A2649" s="82">
        <v>63</v>
      </c>
      <c r="B2649" s="82"/>
      <c r="C2649" s="36" t="s">
        <v>3023</v>
      </c>
      <c r="D2649" s="82" t="s">
        <v>139</v>
      </c>
      <c r="E2649" s="99">
        <v>83190</v>
      </c>
      <c r="F2649" s="82">
        <v>6</v>
      </c>
      <c r="G2649" s="99">
        <f t="shared" si="130"/>
        <v>499140</v>
      </c>
      <c r="H2649" s="82"/>
      <c r="I2649" s="82"/>
      <c r="J2649" s="82"/>
      <c r="K2649" s="82"/>
      <c r="L2649" s="82"/>
      <c r="M2649" s="99"/>
      <c r="N2649" s="99"/>
      <c r="O2649" s="99"/>
      <c r="P2649" s="33"/>
    </row>
    <row r="2650" spans="1:16">
      <c r="A2650" s="82">
        <v>64</v>
      </c>
      <c r="B2650" s="82"/>
      <c r="C2650" s="36" t="s">
        <v>3024</v>
      </c>
      <c r="D2650" s="82" t="s">
        <v>139</v>
      </c>
      <c r="E2650" s="99">
        <v>25252</v>
      </c>
      <c r="F2650" s="82">
        <f>15-1-9</f>
        <v>5</v>
      </c>
      <c r="G2650" s="99">
        <f t="shared" si="130"/>
        <v>126260</v>
      </c>
      <c r="H2650" s="82"/>
      <c r="I2650" s="82"/>
      <c r="J2650" s="82"/>
      <c r="K2650" s="82"/>
      <c r="L2650" s="82"/>
      <c r="M2650" s="99"/>
      <c r="N2650" s="99"/>
      <c r="O2650" s="99"/>
      <c r="P2650" s="33"/>
    </row>
    <row r="2651" spans="1:16">
      <c r="A2651" s="82">
        <v>65</v>
      </c>
      <c r="B2651" s="82" t="s">
        <v>3025</v>
      </c>
      <c r="C2651" s="36" t="s">
        <v>3026</v>
      </c>
      <c r="D2651" s="82" t="s">
        <v>139</v>
      </c>
      <c r="E2651" s="99">
        <v>30164.45</v>
      </c>
      <c r="F2651" s="82">
        <v>1</v>
      </c>
      <c r="G2651" s="99">
        <f t="shared" ref="G2651:G2713" si="131">F2651*E2651</f>
        <v>30164.45</v>
      </c>
      <c r="H2651" s="82"/>
      <c r="I2651" s="82"/>
      <c r="J2651" s="82"/>
      <c r="K2651" s="82"/>
      <c r="L2651" s="82"/>
      <c r="M2651" s="99"/>
      <c r="N2651" s="99"/>
      <c r="O2651" s="99"/>
      <c r="P2651" s="33"/>
    </row>
    <row r="2652" spans="1:16">
      <c r="A2652" s="82">
        <v>66</v>
      </c>
      <c r="B2652" s="82" t="s">
        <v>3025</v>
      </c>
      <c r="C2652" s="36" t="s">
        <v>3027</v>
      </c>
      <c r="D2652" s="82" t="s">
        <v>139</v>
      </c>
      <c r="E2652" s="99">
        <v>9273.3549999999996</v>
      </c>
      <c r="F2652" s="82">
        <v>1</v>
      </c>
      <c r="G2652" s="99">
        <f t="shared" si="131"/>
        <v>9273.3549999999996</v>
      </c>
      <c r="H2652" s="82"/>
      <c r="I2652" s="82"/>
      <c r="J2652" s="82"/>
      <c r="K2652" s="82"/>
      <c r="L2652" s="82"/>
      <c r="M2652" s="99"/>
      <c r="N2652" s="99"/>
      <c r="O2652" s="99"/>
      <c r="P2652" s="33"/>
    </row>
    <row r="2653" spans="1:16">
      <c r="A2653" s="82">
        <v>67</v>
      </c>
      <c r="B2653" s="82" t="s">
        <v>3028</v>
      </c>
      <c r="C2653" s="36" t="s">
        <v>3029</v>
      </c>
      <c r="D2653" s="82" t="s">
        <v>139</v>
      </c>
      <c r="E2653" s="99">
        <v>1958.87</v>
      </c>
      <c r="F2653" s="82">
        <f>2-1</f>
        <v>1</v>
      </c>
      <c r="G2653" s="99">
        <f t="shared" si="131"/>
        <v>1958.87</v>
      </c>
      <c r="H2653" s="82"/>
      <c r="I2653" s="82"/>
      <c r="J2653" s="82"/>
      <c r="K2653" s="82"/>
      <c r="L2653" s="82"/>
      <c r="M2653" s="99"/>
      <c r="N2653" s="99"/>
      <c r="O2653" s="99"/>
      <c r="P2653" s="33"/>
    </row>
    <row r="2654" spans="1:16" ht="25.5">
      <c r="A2654" s="82">
        <v>68</v>
      </c>
      <c r="B2654" s="82" t="s">
        <v>64</v>
      </c>
      <c r="C2654" s="36" t="s">
        <v>3030</v>
      </c>
      <c r="D2654" s="82" t="s">
        <v>139</v>
      </c>
      <c r="E2654" s="99">
        <v>45085.440000000002</v>
      </c>
      <c r="F2654" s="82">
        <v>2</v>
      </c>
      <c r="G2654" s="99">
        <f t="shared" si="131"/>
        <v>90170.880000000005</v>
      </c>
      <c r="H2654" s="82"/>
      <c r="I2654" s="82"/>
      <c r="J2654" s="82"/>
      <c r="K2654" s="82"/>
      <c r="L2654" s="82"/>
      <c r="M2654" s="99"/>
      <c r="N2654" s="99"/>
      <c r="O2654" s="99"/>
      <c r="P2654" s="33"/>
    </row>
    <row r="2655" spans="1:16" ht="25.5">
      <c r="A2655" s="82">
        <v>69</v>
      </c>
      <c r="B2655" s="82" t="s">
        <v>64</v>
      </c>
      <c r="C2655" s="36" t="s">
        <v>3031</v>
      </c>
      <c r="D2655" s="82" t="s">
        <v>139</v>
      </c>
      <c r="E2655" s="99">
        <v>46020</v>
      </c>
      <c r="F2655" s="82">
        <f>15-5-3-1-3-2</f>
        <v>1</v>
      </c>
      <c r="G2655" s="99">
        <f t="shared" si="131"/>
        <v>46020</v>
      </c>
      <c r="H2655" s="82"/>
      <c r="I2655" s="82"/>
      <c r="J2655" s="82"/>
      <c r="K2655" s="82"/>
      <c r="L2655" s="82"/>
      <c r="M2655" s="99"/>
      <c r="N2655" s="99"/>
      <c r="O2655" s="99"/>
      <c r="P2655" s="33"/>
    </row>
    <row r="2656" spans="1:16" ht="25.5">
      <c r="A2656" s="82">
        <v>70</v>
      </c>
      <c r="B2656" s="82" t="s">
        <v>64</v>
      </c>
      <c r="C2656" s="36" t="s">
        <v>3032</v>
      </c>
      <c r="D2656" s="82" t="s">
        <v>139</v>
      </c>
      <c r="E2656" s="99">
        <v>1000</v>
      </c>
      <c r="F2656" s="82">
        <v>3</v>
      </c>
      <c r="G2656" s="99">
        <f>F2656*E2656</f>
        <v>3000</v>
      </c>
      <c r="H2656" s="82"/>
      <c r="I2656" s="82"/>
      <c r="J2656" s="82"/>
      <c r="K2656" s="82"/>
      <c r="L2656" s="82"/>
      <c r="M2656" s="99"/>
      <c r="N2656" s="99"/>
      <c r="O2656" s="99"/>
      <c r="P2656" s="33"/>
    </row>
    <row r="2657" spans="1:16">
      <c r="A2657" s="82">
        <v>71</v>
      </c>
      <c r="B2657" s="82" t="s">
        <v>3033</v>
      </c>
      <c r="C2657" s="36" t="s">
        <v>3034</v>
      </c>
      <c r="D2657" s="82" t="s">
        <v>139</v>
      </c>
      <c r="E2657" s="99">
        <v>79490.7</v>
      </c>
      <c r="F2657" s="82">
        <f>2-1</f>
        <v>1</v>
      </c>
      <c r="G2657" s="99">
        <f t="shared" si="131"/>
        <v>79490.7</v>
      </c>
      <c r="H2657" s="82"/>
      <c r="I2657" s="82"/>
      <c r="J2657" s="82"/>
      <c r="K2657" s="82"/>
      <c r="L2657" s="82"/>
      <c r="M2657" s="99"/>
      <c r="N2657" s="99"/>
      <c r="O2657" s="99"/>
      <c r="P2657" s="33"/>
    </row>
    <row r="2658" spans="1:16">
      <c r="A2658" s="82">
        <v>72</v>
      </c>
      <c r="B2658" s="82" t="s">
        <v>3035</v>
      </c>
      <c r="C2658" s="36" t="s">
        <v>3036</v>
      </c>
      <c r="D2658" s="82" t="s">
        <v>139</v>
      </c>
      <c r="E2658" s="99">
        <v>4956</v>
      </c>
      <c r="F2658" s="82">
        <v>1</v>
      </c>
      <c r="G2658" s="99">
        <f t="shared" si="131"/>
        <v>4956</v>
      </c>
      <c r="H2658" s="82"/>
      <c r="I2658" s="82"/>
      <c r="J2658" s="82"/>
      <c r="K2658" s="82"/>
      <c r="L2658" s="82"/>
      <c r="M2658" s="99"/>
      <c r="N2658" s="99"/>
      <c r="O2658" s="99"/>
      <c r="P2658" s="33"/>
    </row>
    <row r="2659" spans="1:16">
      <c r="A2659" s="82">
        <v>73</v>
      </c>
      <c r="B2659" s="82" t="s">
        <v>3037</v>
      </c>
      <c r="C2659" s="36" t="s">
        <v>3038</v>
      </c>
      <c r="D2659" s="82" t="s">
        <v>139</v>
      </c>
      <c r="E2659" s="99">
        <v>4956</v>
      </c>
      <c r="F2659" s="82">
        <v>1</v>
      </c>
      <c r="G2659" s="99">
        <f t="shared" si="131"/>
        <v>4956</v>
      </c>
      <c r="H2659" s="82"/>
      <c r="I2659" s="82"/>
      <c r="J2659" s="82"/>
      <c r="K2659" s="82"/>
      <c r="L2659" s="82"/>
      <c r="M2659" s="99"/>
      <c r="N2659" s="99"/>
      <c r="O2659" s="99"/>
      <c r="P2659" s="33"/>
    </row>
    <row r="2660" spans="1:16">
      <c r="A2660" s="82">
        <v>74</v>
      </c>
      <c r="B2660" s="82" t="s">
        <v>3039</v>
      </c>
      <c r="C2660" s="36" t="s">
        <v>3040</v>
      </c>
      <c r="D2660" s="82" t="s">
        <v>139</v>
      </c>
      <c r="E2660" s="99">
        <v>4956</v>
      </c>
      <c r="F2660" s="82">
        <v>3</v>
      </c>
      <c r="G2660" s="99">
        <f t="shared" si="131"/>
        <v>14868</v>
      </c>
      <c r="H2660" s="82"/>
      <c r="I2660" s="82"/>
      <c r="J2660" s="82"/>
      <c r="K2660" s="82"/>
      <c r="L2660" s="82"/>
      <c r="M2660" s="99"/>
      <c r="N2660" s="99"/>
      <c r="O2660" s="99"/>
      <c r="P2660" s="33"/>
    </row>
    <row r="2661" spans="1:16" ht="25.5">
      <c r="A2661" s="82">
        <v>75</v>
      </c>
      <c r="B2661" s="82"/>
      <c r="C2661" s="36" t="s">
        <v>3041</v>
      </c>
      <c r="D2661" s="82" t="s">
        <v>139</v>
      </c>
      <c r="E2661" s="99">
        <v>6844</v>
      </c>
      <c r="F2661" s="82">
        <v>1</v>
      </c>
      <c r="G2661" s="99">
        <f t="shared" si="131"/>
        <v>6844</v>
      </c>
      <c r="H2661" s="82"/>
      <c r="I2661" s="82"/>
      <c r="J2661" s="82"/>
      <c r="K2661" s="82"/>
      <c r="L2661" s="82"/>
      <c r="M2661" s="99"/>
      <c r="N2661" s="99"/>
      <c r="O2661" s="99"/>
      <c r="P2661" s="33"/>
    </row>
    <row r="2662" spans="1:16" ht="25.5">
      <c r="A2662" s="82">
        <v>76</v>
      </c>
      <c r="B2662" s="82" t="s">
        <v>3042</v>
      </c>
      <c r="C2662" s="36" t="s">
        <v>3043</v>
      </c>
      <c r="D2662" s="82" t="s">
        <v>139</v>
      </c>
      <c r="E2662" s="99">
        <v>6844</v>
      </c>
      <c r="F2662" s="82">
        <v>1</v>
      </c>
      <c r="G2662" s="99">
        <f t="shared" si="131"/>
        <v>6844</v>
      </c>
      <c r="H2662" s="82"/>
      <c r="I2662" s="82"/>
      <c r="J2662" s="82"/>
      <c r="K2662" s="82"/>
      <c r="L2662" s="82"/>
      <c r="M2662" s="99"/>
      <c r="N2662" s="99"/>
      <c r="O2662" s="99"/>
      <c r="P2662" s="33"/>
    </row>
    <row r="2663" spans="1:16" ht="25.5">
      <c r="A2663" s="82">
        <v>77</v>
      </c>
      <c r="B2663" s="82" t="s">
        <v>3044</v>
      </c>
      <c r="C2663" s="36" t="s">
        <v>3045</v>
      </c>
      <c r="D2663" s="82" t="s">
        <v>139</v>
      </c>
      <c r="E2663" s="99">
        <v>6844</v>
      </c>
      <c r="F2663" s="82">
        <v>2</v>
      </c>
      <c r="G2663" s="99">
        <f t="shared" si="131"/>
        <v>13688</v>
      </c>
      <c r="H2663" s="82"/>
      <c r="I2663" s="82"/>
      <c r="J2663" s="82"/>
      <c r="K2663" s="82"/>
      <c r="L2663" s="82"/>
      <c r="M2663" s="99"/>
      <c r="N2663" s="99"/>
      <c r="O2663" s="99"/>
      <c r="P2663" s="33"/>
    </row>
    <row r="2664" spans="1:16" ht="25.5">
      <c r="A2664" s="82">
        <v>78</v>
      </c>
      <c r="B2664" s="82" t="s">
        <v>3046</v>
      </c>
      <c r="C2664" s="36" t="s">
        <v>3047</v>
      </c>
      <c r="D2664" s="82" t="s">
        <v>139</v>
      </c>
      <c r="E2664" s="99">
        <v>6844</v>
      </c>
      <c r="F2664" s="82">
        <v>1</v>
      </c>
      <c r="G2664" s="99">
        <f t="shared" si="131"/>
        <v>6844</v>
      </c>
      <c r="H2664" s="82"/>
      <c r="I2664" s="82"/>
      <c r="J2664" s="82"/>
      <c r="K2664" s="82"/>
      <c r="L2664" s="82"/>
      <c r="M2664" s="99"/>
      <c r="N2664" s="99"/>
      <c r="O2664" s="99"/>
      <c r="P2664" s="33"/>
    </row>
    <row r="2665" spans="1:16" ht="25.5">
      <c r="A2665" s="82">
        <v>79</v>
      </c>
      <c r="B2665" s="82" t="s">
        <v>3048</v>
      </c>
      <c r="C2665" s="36" t="s">
        <v>3049</v>
      </c>
      <c r="D2665" s="82" t="s">
        <v>139</v>
      </c>
      <c r="E2665" s="99">
        <v>6844</v>
      </c>
      <c r="F2665" s="82">
        <v>2</v>
      </c>
      <c r="G2665" s="99">
        <f t="shared" si="131"/>
        <v>13688</v>
      </c>
      <c r="H2665" s="82"/>
      <c r="I2665" s="82"/>
      <c r="J2665" s="82"/>
      <c r="K2665" s="82"/>
      <c r="L2665" s="82"/>
      <c r="M2665" s="99"/>
      <c r="N2665" s="99"/>
      <c r="O2665" s="99"/>
      <c r="P2665" s="33"/>
    </row>
    <row r="2666" spans="1:16">
      <c r="A2666" s="82">
        <v>80</v>
      </c>
      <c r="B2666" s="82" t="s">
        <v>2107</v>
      </c>
      <c r="C2666" s="36" t="s">
        <v>3050</v>
      </c>
      <c r="D2666" s="82" t="s">
        <v>139</v>
      </c>
      <c r="E2666" s="99">
        <v>4130</v>
      </c>
      <c r="F2666" s="82">
        <f>4-1</f>
        <v>3</v>
      </c>
      <c r="G2666" s="99">
        <f t="shared" si="131"/>
        <v>12390</v>
      </c>
      <c r="H2666" s="82"/>
      <c r="I2666" s="82"/>
      <c r="J2666" s="82"/>
      <c r="K2666" s="82"/>
      <c r="L2666" s="82"/>
      <c r="M2666" s="99"/>
      <c r="N2666" s="99"/>
      <c r="O2666" s="99"/>
      <c r="P2666" s="33"/>
    </row>
    <row r="2667" spans="1:16">
      <c r="A2667" s="82">
        <v>81</v>
      </c>
      <c r="B2667" s="82" t="s">
        <v>3051</v>
      </c>
      <c r="C2667" s="36" t="s">
        <v>3052</v>
      </c>
      <c r="D2667" s="82" t="s">
        <v>139</v>
      </c>
      <c r="E2667" s="99">
        <v>4130</v>
      </c>
      <c r="F2667" s="82">
        <v>4</v>
      </c>
      <c r="G2667" s="99">
        <f t="shared" si="131"/>
        <v>16520</v>
      </c>
      <c r="H2667" s="82"/>
      <c r="I2667" s="82"/>
      <c r="J2667" s="82"/>
      <c r="K2667" s="82"/>
      <c r="L2667" s="82"/>
      <c r="M2667" s="99"/>
      <c r="N2667" s="99"/>
      <c r="O2667" s="99"/>
      <c r="P2667" s="33"/>
    </row>
    <row r="2668" spans="1:16" ht="25.5">
      <c r="A2668" s="82">
        <v>82</v>
      </c>
      <c r="B2668" s="82" t="s">
        <v>254</v>
      </c>
      <c r="C2668" s="36" t="s">
        <v>3053</v>
      </c>
      <c r="D2668" s="82" t="s">
        <v>86</v>
      </c>
      <c r="E2668" s="99">
        <v>37060</v>
      </c>
      <c r="F2668" s="82">
        <v>1</v>
      </c>
      <c r="G2668" s="99">
        <f t="shared" si="131"/>
        <v>37060</v>
      </c>
      <c r="H2668" s="82"/>
      <c r="I2668" s="82"/>
      <c r="J2668" s="82"/>
      <c r="K2668" s="82"/>
      <c r="L2668" s="82"/>
      <c r="M2668" s="99"/>
      <c r="N2668" s="99"/>
      <c r="O2668" s="99"/>
      <c r="P2668" s="33"/>
    </row>
    <row r="2669" spans="1:16" ht="25.5">
      <c r="A2669" s="82">
        <v>83</v>
      </c>
      <c r="B2669" s="82" t="s">
        <v>3054</v>
      </c>
      <c r="C2669" s="36" t="s">
        <v>3055</v>
      </c>
      <c r="D2669" s="82" t="s">
        <v>86</v>
      </c>
      <c r="E2669" s="99">
        <v>82482</v>
      </c>
      <c r="F2669" s="82">
        <v>1</v>
      </c>
      <c r="G2669" s="99">
        <f t="shared" si="131"/>
        <v>82482</v>
      </c>
      <c r="H2669" s="82"/>
      <c r="I2669" s="82"/>
      <c r="J2669" s="82"/>
      <c r="K2669" s="82"/>
      <c r="L2669" s="82"/>
      <c r="M2669" s="99"/>
      <c r="N2669" s="99"/>
      <c r="O2669" s="99"/>
      <c r="P2669" s="33"/>
    </row>
    <row r="2670" spans="1:16" ht="25.5">
      <c r="A2670" s="82">
        <v>84</v>
      </c>
      <c r="B2670" s="82" t="s">
        <v>3056</v>
      </c>
      <c r="C2670" s="36" t="s">
        <v>3057</v>
      </c>
      <c r="D2670" s="82" t="s">
        <v>139</v>
      </c>
      <c r="E2670" s="99">
        <v>1545.75</v>
      </c>
      <c r="F2670" s="82">
        <f>7-1-1</f>
        <v>5</v>
      </c>
      <c r="G2670" s="99">
        <f t="shared" si="131"/>
        <v>7728.75</v>
      </c>
      <c r="H2670" s="82"/>
      <c r="I2670" s="82"/>
      <c r="J2670" s="82"/>
      <c r="K2670" s="82"/>
      <c r="L2670" s="82"/>
      <c r="M2670" s="99"/>
      <c r="N2670" s="99"/>
      <c r="O2670" s="99"/>
      <c r="P2670" s="33"/>
    </row>
    <row r="2671" spans="1:16">
      <c r="A2671" s="82">
        <v>85</v>
      </c>
      <c r="B2671" s="82" t="s">
        <v>3058</v>
      </c>
      <c r="C2671" s="36" t="s">
        <v>3059</v>
      </c>
      <c r="D2671" s="82" t="s">
        <v>139</v>
      </c>
      <c r="E2671" s="99">
        <v>910.25</v>
      </c>
      <c r="F2671" s="82">
        <f>7-1-1-1</f>
        <v>4</v>
      </c>
      <c r="G2671" s="99">
        <f t="shared" si="131"/>
        <v>3641</v>
      </c>
      <c r="H2671" s="82"/>
      <c r="I2671" s="82"/>
      <c r="J2671" s="82"/>
      <c r="K2671" s="82"/>
      <c r="L2671" s="82"/>
      <c r="M2671" s="99"/>
      <c r="N2671" s="99"/>
      <c r="O2671" s="99"/>
      <c r="P2671" s="33"/>
    </row>
    <row r="2672" spans="1:16">
      <c r="A2672" s="82">
        <v>86</v>
      </c>
      <c r="B2672" s="82"/>
      <c r="C2672" s="36" t="s">
        <v>3060</v>
      </c>
      <c r="D2672" s="82" t="s">
        <v>139</v>
      </c>
      <c r="E2672" s="99">
        <v>12378.2</v>
      </c>
      <c r="F2672" s="82">
        <v>1</v>
      </c>
      <c r="G2672" s="99">
        <f t="shared" si="131"/>
        <v>12378.2</v>
      </c>
      <c r="H2672" s="82"/>
      <c r="I2672" s="82"/>
      <c r="J2672" s="82"/>
      <c r="K2672" s="82"/>
      <c r="L2672" s="82"/>
      <c r="M2672" s="99"/>
      <c r="N2672" s="99"/>
      <c r="O2672" s="99"/>
      <c r="P2672" s="33"/>
    </row>
    <row r="2673" spans="1:16">
      <c r="A2673" s="82">
        <v>87</v>
      </c>
      <c r="B2673" s="82" t="s">
        <v>3061</v>
      </c>
      <c r="C2673" s="36" t="s">
        <v>3062</v>
      </c>
      <c r="D2673" s="82" t="s">
        <v>139</v>
      </c>
      <c r="E2673" s="99">
        <v>3280.4</v>
      </c>
      <c r="F2673" s="82">
        <v>10</v>
      </c>
      <c r="G2673" s="99">
        <f t="shared" si="131"/>
        <v>32804</v>
      </c>
      <c r="H2673" s="82"/>
      <c r="I2673" s="82"/>
      <c r="J2673" s="82"/>
      <c r="K2673" s="82"/>
      <c r="L2673" s="82"/>
      <c r="M2673" s="99"/>
      <c r="N2673" s="99"/>
      <c r="O2673" s="99"/>
      <c r="P2673" s="33"/>
    </row>
    <row r="2674" spans="1:16" ht="25.5">
      <c r="A2674" s="82">
        <v>88</v>
      </c>
      <c r="B2674" s="82" t="s">
        <v>3061</v>
      </c>
      <c r="C2674" s="36" t="s">
        <v>3063</v>
      </c>
      <c r="D2674" s="82" t="s">
        <v>139</v>
      </c>
      <c r="E2674" s="99">
        <v>2891</v>
      </c>
      <c r="F2674" s="82">
        <f>30-1-4-4-2-1-2</f>
        <v>16</v>
      </c>
      <c r="G2674" s="99">
        <f t="shared" si="131"/>
        <v>46256</v>
      </c>
      <c r="H2674" s="82"/>
      <c r="I2674" s="82"/>
      <c r="J2674" s="82"/>
      <c r="K2674" s="82"/>
      <c r="L2674" s="82"/>
      <c r="M2674" s="99"/>
      <c r="N2674" s="99"/>
      <c r="O2674" s="99"/>
      <c r="P2674" s="33"/>
    </row>
    <row r="2675" spans="1:16" ht="25.5">
      <c r="A2675" s="82">
        <v>89</v>
      </c>
      <c r="B2675" s="82" t="s">
        <v>3061</v>
      </c>
      <c r="C2675" s="36" t="s">
        <v>3064</v>
      </c>
      <c r="D2675" s="82" t="s">
        <v>139</v>
      </c>
      <c r="E2675" s="99">
        <v>2891</v>
      </c>
      <c r="F2675" s="82">
        <v>10</v>
      </c>
      <c r="G2675" s="99">
        <f t="shared" si="131"/>
        <v>28910</v>
      </c>
      <c r="H2675" s="82"/>
      <c r="I2675" s="82"/>
      <c r="J2675" s="82"/>
      <c r="K2675" s="82"/>
      <c r="L2675" s="82"/>
      <c r="M2675" s="99"/>
      <c r="N2675" s="99"/>
      <c r="O2675" s="99"/>
      <c r="P2675" s="33"/>
    </row>
    <row r="2676" spans="1:16">
      <c r="A2676" s="82">
        <v>90</v>
      </c>
      <c r="B2676" s="82" t="s">
        <v>3065</v>
      </c>
      <c r="C2676" s="36" t="s">
        <v>3066</v>
      </c>
      <c r="D2676" s="82" t="s">
        <v>86</v>
      </c>
      <c r="E2676" s="99">
        <v>10</v>
      </c>
      <c r="F2676" s="82">
        <v>2</v>
      </c>
      <c r="G2676" s="99">
        <f t="shared" si="131"/>
        <v>20</v>
      </c>
      <c r="H2676" s="82"/>
      <c r="I2676" s="82"/>
      <c r="J2676" s="82"/>
      <c r="K2676" s="82"/>
      <c r="L2676" s="82"/>
      <c r="M2676" s="99"/>
      <c r="N2676" s="99"/>
      <c r="O2676" s="99"/>
      <c r="P2676" s="33"/>
    </row>
    <row r="2677" spans="1:16" ht="25.5">
      <c r="A2677" s="82">
        <v>91</v>
      </c>
      <c r="B2677" s="82" t="s">
        <v>89</v>
      </c>
      <c r="C2677" s="36" t="s">
        <v>3067</v>
      </c>
      <c r="D2677" s="82" t="s">
        <v>139</v>
      </c>
      <c r="E2677" s="99">
        <v>218761.33</v>
      </c>
      <c r="F2677" s="82">
        <v>1</v>
      </c>
      <c r="G2677" s="99">
        <f t="shared" si="131"/>
        <v>218761.33</v>
      </c>
      <c r="H2677" s="82"/>
      <c r="I2677" s="82"/>
      <c r="J2677" s="82"/>
      <c r="K2677" s="82"/>
      <c r="L2677" s="82"/>
      <c r="M2677" s="99"/>
      <c r="N2677" s="99"/>
      <c r="O2677" s="99"/>
      <c r="P2677" s="33"/>
    </row>
    <row r="2678" spans="1:16">
      <c r="A2678" s="82">
        <v>92</v>
      </c>
      <c r="B2678" s="82"/>
      <c r="C2678" s="36" t="s">
        <v>3068</v>
      </c>
      <c r="D2678" s="82" t="s">
        <v>139</v>
      </c>
      <c r="E2678" s="99">
        <v>1362</v>
      </c>
      <c r="F2678" s="82">
        <f>4-2</f>
        <v>2</v>
      </c>
      <c r="G2678" s="99">
        <f t="shared" si="131"/>
        <v>2724</v>
      </c>
      <c r="H2678" s="82"/>
      <c r="I2678" s="82"/>
      <c r="J2678" s="82"/>
      <c r="K2678" s="82"/>
      <c r="L2678" s="82"/>
      <c r="M2678" s="99"/>
      <c r="N2678" s="99"/>
      <c r="O2678" s="99"/>
      <c r="P2678" s="33"/>
    </row>
    <row r="2679" spans="1:16" ht="25.5">
      <c r="A2679" s="82">
        <v>93</v>
      </c>
      <c r="B2679" s="82" t="s">
        <v>3069</v>
      </c>
      <c r="C2679" s="36" t="s">
        <v>3070</v>
      </c>
      <c r="D2679" s="82" t="s">
        <v>139</v>
      </c>
      <c r="E2679" s="99">
        <v>588.20000000000005</v>
      </c>
      <c r="F2679" s="82">
        <v>2</v>
      </c>
      <c r="G2679" s="99">
        <f t="shared" si="131"/>
        <v>1176.4000000000001</v>
      </c>
      <c r="H2679" s="82"/>
      <c r="I2679" s="82"/>
      <c r="J2679" s="82"/>
      <c r="K2679" s="82"/>
      <c r="L2679" s="82"/>
      <c r="M2679" s="99"/>
      <c r="N2679" s="99"/>
      <c r="O2679" s="99"/>
      <c r="P2679" s="33"/>
    </row>
    <row r="2680" spans="1:16">
      <c r="A2680" s="82">
        <v>94</v>
      </c>
      <c r="B2680" s="82" t="s">
        <v>3071</v>
      </c>
      <c r="C2680" s="36" t="s">
        <v>3072</v>
      </c>
      <c r="D2680" s="82" t="s">
        <v>139</v>
      </c>
      <c r="E2680" s="99">
        <v>970</v>
      </c>
      <c r="F2680" s="82">
        <f>6-2</f>
        <v>4</v>
      </c>
      <c r="G2680" s="99">
        <f t="shared" si="131"/>
        <v>3880</v>
      </c>
      <c r="H2680" s="82"/>
      <c r="I2680" s="82"/>
      <c r="J2680" s="82"/>
      <c r="K2680" s="82"/>
      <c r="L2680" s="82"/>
      <c r="M2680" s="99"/>
      <c r="N2680" s="99"/>
      <c r="O2680" s="99"/>
      <c r="P2680" s="33"/>
    </row>
    <row r="2681" spans="1:16">
      <c r="A2681" s="82">
        <v>95</v>
      </c>
      <c r="B2681" s="82" t="s">
        <v>3073</v>
      </c>
      <c r="C2681" s="36" t="s">
        <v>3074</v>
      </c>
      <c r="D2681" s="82" t="s">
        <v>139</v>
      </c>
      <c r="E2681" s="99">
        <v>1177.5999999999999</v>
      </c>
      <c r="F2681" s="82">
        <v>5</v>
      </c>
      <c r="G2681" s="99">
        <f t="shared" si="131"/>
        <v>5888</v>
      </c>
      <c r="H2681" s="82"/>
      <c r="I2681" s="82"/>
      <c r="J2681" s="82"/>
      <c r="K2681" s="82"/>
      <c r="L2681" s="82"/>
      <c r="M2681" s="99"/>
      <c r="N2681" s="99"/>
      <c r="O2681" s="99"/>
      <c r="P2681" s="33"/>
    </row>
    <row r="2682" spans="1:16" ht="25.5">
      <c r="A2682" s="82">
        <v>96</v>
      </c>
      <c r="B2682" s="82" t="s">
        <v>3071</v>
      </c>
      <c r="C2682" s="36" t="s">
        <v>3075</v>
      </c>
      <c r="D2682" s="82" t="s">
        <v>139</v>
      </c>
      <c r="E2682" s="99">
        <v>11800</v>
      </c>
      <c r="F2682" s="82">
        <v>7</v>
      </c>
      <c r="G2682" s="99">
        <f t="shared" si="131"/>
        <v>82600</v>
      </c>
      <c r="H2682" s="82"/>
      <c r="I2682" s="82"/>
      <c r="J2682" s="82"/>
      <c r="K2682" s="82"/>
      <c r="L2682" s="82"/>
      <c r="M2682" s="99"/>
      <c r="N2682" s="99"/>
      <c r="O2682" s="99"/>
      <c r="P2682" s="33"/>
    </row>
    <row r="2683" spans="1:16" ht="25.5">
      <c r="A2683" s="82">
        <v>97</v>
      </c>
      <c r="B2683" s="121" t="s">
        <v>3076</v>
      </c>
      <c r="C2683" s="36" t="s">
        <v>3077</v>
      </c>
      <c r="D2683" s="82" t="s">
        <v>139</v>
      </c>
      <c r="E2683" s="99">
        <v>21210.5</v>
      </c>
      <c r="F2683" s="82">
        <v>3</v>
      </c>
      <c r="G2683" s="99">
        <f t="shared" si="131"/>
        <v>63631.5</v>
      </c>
      <c r="H2683" s="82"/>
      <c r="I2683" s="82"/>
      <c r="J2683" s="82"/>
      <c r="K2683" s="82"/>
      <c r="L2683" s="82"/>
      <c r="M2683" s="99"/>
      <c r="N2683" s="99"/>
      <c r="O2683" s="99"/>
      <c r="P2683" s="33"/>
    </row>
    <row r="2684" spans="1:16" ht="25.5">
      <c r="A2684" s="82">
        <v>98</v>
      </c>
      <c r="B2684" s="121" t="s">
        <v>3078</v>
      </c>
      <c r="C2684" s="36" t="s">
        <v>3079</v>
      </c>
      <c r="D2684" s="82" t="s">
        <v>139</v>
      </c>
      <c r="E2684" s="99">
        <v>17670.5</v>
      </c>
      <c r="F2684" s="82">
        <v>2</v>
      </c>
      <c r="G2684" s="99">
        <f t="shared" si="131"/>
        <v>35341</v>
      </c>
      <c r="H2684" s="82"/>
      <c r="I2684" s="82"/>
      <c r="J2684" s="82"/>
      <c r="K2684" s="82"/>
      <c r="L2684" s="82"/>
      <c r="M2684" s="99"/>
      <c r="N2684" s="99"/>
      <c r="O2684" s="99"/>
      <c r="P2684" s="33"/>
    </row>
    <row r="2685" spans="1:16" ht="25.5">
      <c r="A2685" s="82">
        <v>99</v>
      </c>
      <c r="B2685" s="82" t="s">
        <v>2984</v>
      </c>
      <c r="C2685" s="36" t="s">
        <v>3080</v>
      </c>
      <c r="D2685" s="82" t="s">
        <v>139</v>
      </c>
      <c r="E2685" s="99">
        <v>8804.4</v>
      </c>
      <c r="F2685" s="82">
        <v>5</v>
      </c>
      <c r="G2685" s="99">
        <f t="shared" si="131"/>
        <v>44022</v>
      </c>
      <c r="H2685" s="82"/>
      <c r="I2685" s="82"/>
      <c r="J2685" s="82"/>
      <c r="K2685" s="82"/>
      <c r="L2685" s="82"/>
      <c r="M2685" s="99"/>
      <c r="N2685" s="99"/>
      <c r="O2685" s="99"/>
      <c r="P2685" s="33"/>
    </row>
    <row r="2686" spans="1:16" ht="25.5">
      <c r="A2686" s="82">
        <v>100</v>
      </c>
      <c r="B2686" s="82" t="s">
        <v>3081</v>
      </c>
      <c r="C2686" s="36" t="s">
        <v>3082</v>
      </c>
      <c r="D2686" s="82" t="s">
        <v>139</v>
      </c>
      <c r="E2686" s="99">
        <v>11600</v>
      </c>
      <c r="F2686" s="82">
        <f>2-1</f>
        <v>1</v>
      </c>
      <c r="G2686" s="99">
        <f t="shared" si="131"/>
        <v>11600</v>
      </c>
      <c r="H2686" s="82"/>
      <c r="I2686" s="82"/>
      <c r="J2686" s="82"/>
      <c r="K2686" s="82"/>
      <c r="L2686" s="82"/>
      <c r="M2686" s="99"/>
      <c r="N2686" s="99"/>
      <c r="O2686" s="99"/>
      <c r="P2686" s="33"/>
    </row>
    <row r="2687" spans="1:16" ht="25.5">
      <c r="A2687" s="82">
        <v>101</v>
      </c>
      <c r="B2687" s="82" t="s">
        <v>3083</v>
      </c>
      <c r="C2687" s="36" t="s">
        <v>3084</v>
      </c>
      <c r="D2687" s="82" t="s">
        <v>25</v>
      </c>
      <c r="E2687" s="99">
        <v>15357.11</v>
      </c>
      <c r="F2687" s="82">
        <f>6-4</f>
        <v>2</v>
      </c>
      <c r="G2687" s="99">
        <f t="shared" si="131"/>
        <v>30714.22</v>
      </c>
      <c r="H2687" s="82"/>
      <c r="I2687" s="82"/>
      <c r="J2687" s="82"/>
      <c r="K2687" s="82"/>
      <c r="L2687" s="82"/>
      <c r="M2687" s="99"/>
      <c r="N2687" s="99"/>
      <c r="O2687" s="99"/>
      <c r="P2687" s="33"/>
    </row>
    <row r="2688" spans="1:16" ht="25.5">
      <c r="A2688" s="82">
        <v>102</v>
      </c>
      <c r="B2688" s="82" t="s">
        <v>3083</v>
      </c>
      <c r="C2688" s="36" t="s">
        <v>3085</v>
      </c>
      <c r="D2688" s="82" t="s">
        <v>3086</v>
      </c>
      <c r="E2688" s="99">
        <v>73.48</v>
      </c>
      <c r="F2688" s="82">
        <f>115-8-4-5-5</f>
        <v>93</v>
      </c>
      <c r="G2688" s="99">
        <f t="shared" si="131"/>
        <v>6833.64</v>
      </c>
      <c r="H2688" s="82"/>
      <c r="I2688" s="82"/>
      <c r="J2688" s="82"/>
      <c r="K2688" s="82"/>
      <c r="L2688" s="82"/>
      <c r="M2688" s="99"/>
      <c r="N2688" s="99"/>
      <c r="O2688" s="99"/>
      <c r="P2688" s="33"/>
    </row>
    <row r="2689" spans="1:16">
      <c r="A2689" s="82">
        <v>103</v>
      </c>
      <c r="B2689" s="82" t="s">
        <v>3083</v>
      </c>
      <c r="C2689" s="36" t="s">
        <v>3087</v>
      </c>
      <c r="D2689" s="82" t="s">
        <v>3086</v>
      </c>
      <c r="E2689" s="99">
        <v>25</v>
      </c>
      <c r="F2689" s="82">
        <f>1254+3090-2508-824-50-824-22-5-13-4-10</f>
        <v>84</v>
      </c>
      <c r="G2689" s="99">
        <f t="shared" si="131"/>
        <v>2100</v>
      </c>
      <c r="H2689" s="82"/>
      <c r="I2689" s="82"/>
      <c r="J2689" s="82"/>
      <c r="K2689" s="82"/>
      <c r="L2689" s="82"/>
      <c r="M2689" s="99"/>
      <c r="N2689" s="99"/>
      <c r="O2689" s="99"/>
      <c r="P2689" s="33"/>
    </row>
    <row r="2690" spans="1:16">
      <c r="A2690" s="82">
        <v>104</v>
      </c>
      <c r="B2690" s="82" t="s">
        <v>3088</v>
      </c>
      <c r="C2690" s="36" t="s">
        <v>3089</v>
      </c>
      <c r="D2690" s="82" t="s">
        <v>25</v>
      </c>
      <c r="E2690" s="99">
        <v>1469.1</v>
      </c>
      <c r="F2690" s="82">
        <v>3</v>
      </c>
      <c r="G2690" s="99">
        <f t="shared" si="131"/>
        <v>4407.2999999999993</v>
      </c>
      <c r="H2690" s="82"/>
      <c r="I2690" s="82"/>
      <c r="J2690" s="82"/>
      <c r="K2690" s="82"/>
      <c r="L2690" s="82"/>
      <c r="M2690" s="99"/>
      <c r="N2690" s="99"/>
      <c r="O2690" s="99"/>
      <c r="P2690" s="33"/>
    </row>
    <row r="2691" spans="1:16" ht="25.5">
      <c r="A2691" s="82">
        <v>105</v>
      </c>
      <c r="B2691" s="82"/>
      <c r="C2691" s="36" t="s">
        <v>3090</v>
      </c>
      <c r="D2691" s="82" t="s">
        <v>139</v>
      </c>
      <c r="E2691" s="99">
        <v>2940.56</v>
      </c>
      <c r="F2691" s="82">
        <v>1</v>
      </c>
      <c r="G2691" s="99">
        <f t="shared" si="131"/>
        <v>2940.56</v>
      </c>
      <c r="H2691" s="82"/>
      <c r="I2691" s="82"/>
      <c r="J2691" s="82"/>
      <c r="K2691" s="82"/>
      <c r="L2691" s="82"/>
      <c r="M2691" s="99"/>
      <c r="N2691" s="99"/>
      <c r="O2691" s="99"/>
      <c r="P2691" s="33"/>
    </row>
    <row r="2692" spans="1:16" ht="25.5">
      <c r="A2692" s="82">
        <v>106</v>
      </c>
      <c r="B2692" s="82" t="s">
        <v>3088</v>
      </c>
      <c r="C2692" s="36" t="s">
        <v>3091</v>
      </c>
      <c r="D2692" s="82" t="s">
        <v>139</v>
      </c>
      <c r="E2692" s="99">
        <v>1463.2</v>
      </c>
      <c r="F2692" s="82">
        <v>4</v>
      </c>
      <c r="G2692" s="99">
        <f t="shared" si="131"/>
        <v>5852.8</v>
      </c>
      <c r="H2692" s="82"/>
      <c r="I2692" s="82"/>
      <c r="J2692" s="82"/>
      <c r="K2692" s="82"/>
      <c r="L2692" s="82"/>
      <c r="M2692" s="99"/>
      <c r="N2692" s="99"/>
      <c r="O2692" s="99"/>
      <c r="P2692" s="33"/>
    </row>
    <row r="2693" spans="1:16">
      <c r="A2693" s="82">
        <v>107</v>
      </c>
      <c r="B2693" s="82"/>
      <c r="C2693" s="36" t="s">
        <v>910</v>
      </c>
      <c r="D2693" s="82" t="s">
        <v>1704</v>
      </c>
      <c r="E2693" s="99">
        <v>483800</v>
      </c>
      <c r="F2693" s="100">
        <f>0.13-0.005-0.01-0.01-0.005-0.016-0.01-0.004-0.035-0.011-0.01-0.01-0.004+0.48-0.005-0.025-0.01-0.062-0.011-0.017-0.018-0.012-0.032-0.045</f>
        <v>0.24299999999999994</v>
      </c>
      <c r="G2693" s="99">
        <f t="shared" si="131"/>
        <v>117563.39999999997</v>
      </c>
      <c r="H2693" s="82"/>
      <c r="I2693" s="82"/>
      <c r="J2693" s="82"/>
      <c r="K2693" s="82"/>
      <c r="L2693" s="82"/>
      <c r="M2693" s="99"/>
      <c r="N2693" s="99"/>
      <c r="O2693" s="99"/>
      <c r="P2693" s="33"/>
    </row>
    <row r="2694" spans="1:16" ht="25.5">
      <c r="A2694" s="82">
        <v>108</v>
      </c>
      <c r="B2694" s="82"/>
      <c r="C2694" s="36" t="s">
        <v>3092</v>
      </c>
      <c r="D2694" s="82" t="s">
        <v>139</v>
      </c>
      <c r="E2694" s="101">
        <v>1162.3</v>
      </c>
      <c r="F2694" s="82">
        <f>4-1</f>
        <v>3</v>
      </c>
      <c r="G2694" s="99">
        <f t="shared" si="131"/>
        <v>3486.8999999999996</v>
      </c>
      <c r="H2694" s="82"/>
      <c r="I2694" s="82"/>
      <c r="J2694" s="82"/>
      <c r="K2694" s="82"/>
      <c r="L2694" s="82"/>
      <c r="M2694" s="99"/>
      <c r="N2694" s="99"/>
      <c r="O2694" s="99"/>
      <c r="P2694" s="33"/>
    </row>
    <row r="2695" spans="1:16" ht="25.5">
      <c r="A2695" s="82">
        <v>109</v>
      </c>
      <c r="B2695" s="82"/>
      <c r="C2695" s="36" t="s">
        <v>3093</v>
      </c>
      <c r="D2695" s="82" t="s">
        <v>86</v>
      </c>
      <c r="E2695" s="99">
        <v>11741</v>
      </c>
      <c r="F2695" s="82">
        <v>16</v>
      </c>
      <c r="G2695" s="99">
        <f t="shared" si="131"/>
        <v>187856</v>
      </c>
      <c r="H2695" s="82"/>
      <c r="I2695" s="82"/>
      <c r="J2695" s="82"/>
      <c r="K2695" s="99"/>
      <c r="L2695" s="82"/>
      <c r="M2695" s="99"/>
      <c r="N2695" s="82"/>
      <c r="O2695" s="99"/>
      <c r="P2695" s="33"/>
    </row>
    <row r="2696" spans="1:16">
      <c r="A2696" s="82">
        <v>110</v>
      </c>
      <c r="B2696" s="82"/>
      <c r="C2696" s="36" t="s">
        <v>3094</v>
      </c>
      <c r="D2696" s="82" t="s">
        <v>86</v>
      </c>
      <c r="E2696" s="99">
        <v>7044.6</v>
      </c>
      <c r="F2696" s="82">
        <v>3</v>
      </c>
      <c r="G2696" s="99">
        <f t="shared" si="131"/>
        <v>21133.800000000003</v>
      </c>
      <c r="H2696" s="82"/>
      <c r="I2696" s="82"/>
      <c r="J2696" s="82"/>
      <c r="K2696" s="99"/>
      <c r="L2696" s="82"/>
      <c r="M2696" s="99"/>
      <c r="N2696" s="82"/>
      <c r="O2696" s="99"/>
      <c r="P2696" s="33"/>
    </row>
    <row r="2697" spans="1:16">
      <c r="A2697" s="82">
        <v>111</v>
      </c>
      <c r="B2697" s="82"/>
      <c r="C2697" s="36" t="s">
        <v>3095</v>
      </c>
      <c r="D2697" s="82" t="s">
        <v>86</v>
      </c>
      <c r="E2697" s="99">
        <v>7032.8</v>
      </c>
      <c r="F2697" s="82">
        <v>3</v>
      </c>
      <c r="G2697" s="99">
        <f t="shared" si="131"/>
        <v>21098.400000000001</v>
      </c>
      <c r="H2697" s="82"/>
      <c r="I2697" s="82"/>
      <c r="J2697" s="82" t="s">
        <v>563</v>
      </c>
      <c r="K2697" s="99"/>
      <c r="L2697" s="82"/>
      <c r="M2697" s="99"/>
      <c r="N2697" s="82"/>
      <c r="O2697" s="99"/>
      <c r="P2697" s="33"/>
    </row>
    <row r="2698" spans="1:16">
      <c r="A2698" s="82">
        <v>112</v>
      </c>
      <c r="B2698" s="82"/>
      <c r="C2698" s="36" t="s">
        <v>3096</v>
      </c>
      <c r="D2698" s="82" t="s">
        <v>86</v>
      </c>
      <c r="E2698" s="99">
        <v>47790</v>
      </c>
      <c r="F2698" s="82">
        <v>1</v>
      </c>
      <c r="G2698" s="99">
        <f t="shared" si="131"/>
        <v>47790</v>
      </c>
      <c r="H2698" s="82"/>
      <c r="I2698" s="82"/>
      <c r="J2698" s="82"/>
      <c r="K2698" s="99"/>
      <c r="L2698" s="82"/>
      <c r="M2698" s="99"/>
      <c r="N2698" s="82"/>
      <c r="O2698" s="99"/>
      <c r="P2698" s="33"/>
    </row>
    <row r="2699" spans="1:16">
      <c r="A2699" s="82">
        <v>113</v>
      </c>
      <c r="B2699" s="82"/>
      <c r="C2699" s="36" t="s">
        <v>3097</v>
      </c>
      <c r="D2699" s="82" t="s">
        <v>86</v>
      </c>
      <c r="E2699" s="99">
        <v>56463</v>
      </c>
      <c r="F2699" s="82">
        <v>3</v>
      </c>
      <c r="G2699" s="99">
        <f t="shared" si="131"/>
        <v>169389</v>
      </c>
      <c r="H2699" s="82"/>
      <c r="I2699" s="82"/>
      <c r="J2699" s="82"/>
      <c r="K2699" s="99"/>
      <c r="L2699" s="82"/>
      <c r="M2699" s="99"/>
      <c r="N2699" s="82"/>
      <c r="O2699" s="99"/>
      <c r="P2699" s="33"/>
    </row>
    <row r="2700" spans="1:16" ht="25.5">
      <c r="A2700" s="82">
        <v>114</v>
      </c>
      <c r="B2700" s="82"/>
      <c r="C2700" s="36" t="s">
        <v>3098</v>
      </c>
      <c r="D2700" s="82" t="s">
        <v>86</v>
      </c>
      <c r="E2700" s="99">
        <v>85491</v>
      </c>
      <c r="F2700" s="82">
        <f>40-1</f>
        <v>39</v>
      </c>
      <c r="G2700" s="99">
        <f t="shared" si="131"/>
        <v>3334149</v>
      </c>
      <c r="H2700" s="82"/>
      <c r="I2700" s="82"/>
      <c r="J2700" s="82"/>
      <c r="K2700" s="99"/>
      <c r="L2700" s="82"/>
      <c r="M2700" s="99"/>
      <c r="N2700" s="82"/>
      <c r="O2700" s="99"/>
      <c r="P2700" s="33"/>
    </row>
    <row r="2701" spans="1:16" ht="25.5">
      <c r="A2701" s="82">
        <v>115</v>
      </c>
      <c r="B2701" s="82"/>
      <c r="C2701" s="36" t="s">
        <v>3099</v>
      </c>
      <c r="D2701" s="82" t="s">
        <v>86</v>
      </c>
      <c r="E2701" s="99">
        <v>81125</v>
      </c>
      <c r="F2701" s="82">
        <v>4</v>
      </c>
      <c r="G2701" s="99">
        <f t="shared" si="131"/>
        <v>324500</v>
      </c>
      <c r="H2701" s="82"/>
      <c r="I2701" s="82"/>
      <c r="J2701" s="82"/>
      <c r="K2701" s="99"/>
      <c r="L2701" s="82"/>
      <c r="M2701" s="99"/>
      <c r="N2701" s="82"/>
      <c r="O2701" s="99"/>
      <c r="P2701" s="33"/>
    </row>
    <row r="2702" spans="1:16" ht="25.5">
      <c r="A2702" s="82">
        <v>116</v>
      </c>
      <c r="B2702" s="82"/>
      <c r="C2702" s="36" t="s">
        <v>3100</v>
      </c>
      <c r="D2702" s="82" t="s">
        <v>86</v>
      </c>
      <c r="E2702" s="99">
        <v>81125</v>
      </c>
      <c r="F2702" s="82">
        <v>2</v>
      </c>
      <c r="G2702" s="99">
        <f t="shared" si="131"/>
        <v>162250</v>
      </c>
      <c r="H2702" s="82"/>
      <c r="I2702" s="82"/>
      <c r="J2702" s="82"/>
      <c r="K2702" s="99"/>
      <c r="L2702" s="82"/>
      <c r="M2702" s="99"/>
      <c r="N2702" s="82"/>
      <c r="O2702" s="99"/>
      <c r="P2702" s="33"/>
    </row>
    <row r="2703" spans="1:16">
      <c r="A2703" s="82">
        <v>117</v>
      </c>
      <c r="B2703" s="82"/>
      <c r="C2703" s="36" t="s">
        <v>3101</v>
      </c>
      <c r="D2703" s="82" t="s">
        <v>86</v>
      </c>
      <c r="E2703" s="99">
        <v>53395</v>
      </c>
      <c r="F2703" s="82">
        <v>4</v>
      </c>
      <c r="G2703" s="99">
        <f t="shared" si="131"/>
        <v>213580</v>
      </c>
      <c r="H2703" s="82"/>
      <c r="I2703" s="82"/>
      <c r="J2703" s="82"/>
      <c r="K2703" s="99"/>
      <c r="L2703" s="82"/>
      <c r="M2703" s="99"/>
      <c r="N2703" s="82"/>
      <c r="O2703" s="99"/>
      <c r="P2703" s="33"/>
    </row>
    <row r="2704" spans="1:16">
      <c r="A2704" s="82">
        <v>118</v>
      </c>
      <c r="B2704" s="82"/>
      <c r="C2704" s="36" t="s">
        <v>3102</v>
      </c>
      <c r="D2704" s="82" t="s">
        <v>86</v>
      </c>
      <c r="E2704" s="99">
        <v>17995</v>
      </c>
      <c r="F2704" s="82">
        <v>4</v>
      </c>
      <c r="G2704" s="99">
        <f t="shared" si="131"/>
        <v>71980</v>
      </c>
      <c r="H2704" s="82"/>
      <c r="I2704" s="82"/>
      <c r="J2704" s="82"/>
      <c r="K2704" s="99"/>
      <c r="L2704" s="82"/>
      <c r="M2704" s="99"/>
      <c r="N2704" s="82"/>
      <c r="O2704" s="99"/>
      <c r="P2704" s="33"/>
    </row>
    <row r="2705" spans="1:16">
      <c r="A2705" s="82">
        <v>119</v>
      </c>
      <c r="B2705" s="82"/>
      <c r="C2705" s="36" t="s">
        <v>3103</v>
      </c>
      <c r="D2705" s="82" t="s">
        <v>86</v>
      </c>
      <c r="E2705" s="99">
        <v>12390</v>
      </c>
      <c r="F2705" s="82">
        <v>6</v>
      </c>
      <c r="G2705" s="99">
        <f t="shared" si="131"/>
        <v>74340</v>
      </c>
      <c r="H2705" s="82"/>
      <c r="I2705" s="82"/>
      <c r="J2705" s="82"/>
      <c r="K2705" s="99"/>
      <c r="L2705" s="82"/>
      <c r="M2705" s="99"/>
      <c r="N2705" s="82"/>
      <c r="O2705" s="99"/>
      <c r="P2705" s="33"/>
    </row>
    <row r="2706" spans="1:16">
      <c r="A2706" s="82">
        <v>120</v>
      </c>
      <c r="B2706" s="82"/>
      <c r="C2706" s="36" t="s">
        <v>3104</v>
      </c>
      <c r="D2706" s="82" t="s">
        <v>86</v>
      </c>
      <c r="E2706" s="99">
        <v>12095</v>
      </c>
      <c r="F2706" s="82">
        <v>6</v>
      </c>
      <c r="G2706" s="99">
        <f t="shared" si="131"/>
        <v>72570</v>
      </c>
      <c r="H2706" s="82"/>
      <c r="I2706" s="82"/>
      <c r="J2706" s="82"/>
      <c r="K2706" s="99"/>
      <c r="L2706" s="82"/>
      <c r="M2706" s="99"/>
      <c r="N2706" s="82"/>
      <c r="O2706" s="99"/>
      <c r="P2706" s="33"/>
    </row>
    <row r="2707" spans="1:16">
      <c r="A2707" s="82">
        <v>121</v>
      </c>
      <c r="B2707" s="82"/>
      <c r="C2707" s="36" t="s">
        <v>3105</v>
      </c>
      <c r="D2707" s="82" t="s">
        <v>86</v>
      </c>
      <c r="E2707" s="99">
        <v>10915</v>
      </c>
      <c r="F2707" s="82">
        <v>6</v>
      </c>
      <c r="G2707" s="99">
        <f t="shared" si="131"/>
        <v>65490</v>
      </c>
      <c r="H2707" s="82"/>
      <c r="I2707" s="82"/>
      <c r="J2707" s="82"/>
      <c r="K2707" s="99"/>
      <c r="L2707" s="82"/>
      <c r="M2707" s="99"/>
      <c r="N2707" s="82"/>
      <c r="O2707" s="99"/>
      <c r="P2707" s="33"/>
    </row>
    <row r="2708" spans="1:16">
      <c r="A2708" s="82">
        <v>122</v>
      </c>
      <c r="B2708" s="82"/>
      <c r="C2708" s="36" t="s">
        <v>3106</v>
      </c>
      <c r="D2708" s="82" t="s">
        <v>86</v>
      </c>
      <c r="E2708" s="99">
        <v>13571.18</v>
      </c>
      <c r="F2708" s="82">
        <v>6</v>
      </c>
      <c r="G2708" s="99">
        <f t="shared" si="131"/>
        <v>81427.08</v>
      </c>
      <c r="H2708" s="82"/>
      <c r="I2708" s="82"/>
      <c r="J2708" s="82"/>
      <c r="K2708" s="99"/>
      <c r="L2708" s="82"/>
      <c r="M2708" s="99"/>
      <c r="N2708" s="82"/>
      <c r="O2708" s="99"/>
      <c r="P2708" s="33"/>
    </row>
    <row r="2709" spans="1:16">
      <c r="A2709" s="82">
        <v>123</v>
      </c>
      <c r="B2709" s="82"/>
      <c r="C2709" s="36" t="s">
        <v>3107</v>
      </c>
      <c r="D2709" s="82" t="s">
        <v>86</v>
      </c>
      <c r="E2709" s="99">
        <v>15340</v>
      </c>
      <c r="F2709" s="82">
        <v>6</v>
      </c>
      <c r="G2709" s="99">
        <f t="shared" si="131"/>
        <v>92040</v>
      </c>
      <c r="H2709" s="82"/>
      <c r="I2709" s="82"/>
      <c r="J2709" s="82"/>
      <c r="K2709" s="99"/>
      <c r="L2709" s="82"/>
      <c r="M2709" s="99"/>
      <c r="N2709" s="82"/>
      <c r="O2709" s="99"/>
      <c r="P2709" s="33"/>
    </row>
    <row r="2710" spans="1:16" ht="25.5">
      <c r="A2710" s="82">
        <v>124</v>
      </c>
      <c r="B2710" s="82"/>
      <c r="C2710" s="36" t="s">
        <v>3108</v>
      </c>
      <c r="D2710" s="82" t="s">
        <v>86</v>
      </c>
      <c r="E2710" s="99">
        <v>767000</v>
      </c>
      <c r="F2710" s="82">
        <v>4</v>
      </c>
      <c r="G2710" s="99">
        <f t="shared" si="131"/>
        <v>3068000</v>
      </c>
      <c r="H2710" s="82"/>
      <c r="I2710" s="82"/>
      <c r="J2710" s="82"/>
      <c r="K2710" s="99"/>
      <c r="L2710" s="82"/>
      <c r="M2710" s="99"/>
      <c r="N2710" s="82"/>
      <c r="O2710" s="99"/>
      <c r="P2710" s="33"/>
    </row>
    <row r="2711" spans="1:16" ht="25.5">
      <c r="A2711" s="82">
        <v>125</v>
      </c>
      <c r="B2711" s="82"/>
      <c r="C2711" s="36" t="s">
        <v>3109</v>
      </c>
      <c r="D2711" s="82" t="s">
        <v>86</v>
      </c>
      <c r="E2711" s="99">
        <v>767000</v>
      </c>
      <c r="F2711" s="82">
        <v>2</v>
      </c>
      <c r="G2711" s="99">
        <f t="shared" si="131"/>
        <v>1534000</v>
      </c>
      <c r="H2711" s="82"/>
      <c r="I2711" s="82"/>
      <c r="J2711" s="82"/>
      <c r="K2711" s="99"/>
      <c r="L2711" s="82"/>
      <c r="M2711" s="99"/>
      <c r="N2711" s="82"/>
      <c r="O2711" s="99"/>
      <c r="P2711" s="33"/>
    </row>
    <row r="2712" spans="1:16" ht="25.5">
      <c r="A2712" s="82">
        <v>126</v>
      </c>
      <c r="B2712" s="82"/>
      <c r="C2712" s="36" t="s">
        <v>3110</v>
      </c>
      <c r="D2712" s="82" t="s">
        <v>86</v>
      </c>
      <c r="E2712" s="99">
        <v>14024.3</v>
      </c>
      <c r="F2712" s="82">
        <f>4-1</f>
        <v>3</v>
      </c>
      <c r="G2712" s="99">
        <f t="shared" si="131"/>
        <v>42072.899999999994</v>
      </c>
      <c r="H2712" s="82"/>
      <c r="I2712" s="82"/>
      <c r="J2712" s="82"/>
      <c r="K2712" s="99"/>
      <c r="L2712" s="82"/>
      <c r="M2712" s="99"/>
      <c r="N2712" s="82"/>
      <c r="O2712" s="99"/>
      <c r="P2712" s="33"/>
    </row>
    <row r="2713" spans="1:16" ht="25.5">
      <c r="A2713" s="82">
        <v>127</v>
      </c>
      <c r="B2713" s="82"/>
      <c r="C2713" s="36" t="s">
        <v>3111</v>
      </c>
      <c r="D2713" s="82" t="s">
        <v>86</v>
      </c>
      <c r="E2713" s="99">
        <v>15281</v>
      </c>
      <c r="F2713" s="82">
        <f>4-1</f>
        <v>3</v>
      </c>
      <c r="G2713" s="99">
        <f t="shared" si="131"/>
        <v>45843</v>
      </c>
      <c r="H2713" s="82"/>
      <c r="I2713" s="82"/>
      <c r="J2713" s="82"/>
      <c r="K2713" s="99"/>
      <c r="L2713" s="82"/>
      <c r="M2713" s="99"/>
      <c r="N2713" s="82"/>
      <c r="O2713" s="99"/>
      <c r="P2713" s="33"/>
    </row>
    <row r="2714" spans="1:16">
      <c r="A2714" s="82">
        <v>128</v>
      </c>
      <c r="B2714" s="82"/>
      <c r="C2714" s="36" t="s">
        <v>3112</v>
      </c>
      <c r="D2714" s="82" t="s">
        <v>86</v>
      </c>
      <c r="E2714" s="99">
        <v>500</v>
      </c>
      <c r="F2714" s="82"/>
      <c r="G2714" s="99"/>
      <c r="H2714" s="82">
        <f>1+1</f>
        <v>2</v>
      </c>
      <c r="I2714" s="99">
        <f>H2714*E2714</f>
        <v>1000</v>
      </c>
      <c r="J2714" s="82"/>
      <c r="K2714" s="82"/>
      <c r="L2714" s="82"/>
      <c r="M2714" s="99"/>
      <c r="N2714" s="82"/>
      <c r="O2714" s="99"/>
      <c r="P2714" s="33"/>
    </row>
    <row r="2715" spans="1:16">
      <c r="A2715" s="82">
        <v>129</v>
      </c>
      <c r="B2715" s="82"/>
      <c r="C2715" s="36" t="s">
        <v>3113</v>
      </c>
      <c r="D2715" s="82" t="s">
        <v>139</v>
      </c>
      <c r="E2715" s="99">
        <v>100</v>
      </c>
      <c r="F2715" s="82"/>
      <c r="G2715" s="99"/>
      <c r="H2715" s="82">
        <v>2</v>
      </c>
      <c r="I2715" s="99">
        <f>H2715*E2715</f>
        <v>200</v>
      </c>
      <c r="J2715" s="82"/>
      <c r="K2715" s="82"/>
      <c r="L2715" s="82"/>
      <c r="M2715" s="99"/>
      <c r="N2715" s="82"/>
      <c r="O2715" s="99"/>
      <c r="P2715" s="33"/>
    </row>
    <row r="2716" spans="1:16">
      <c r="A2716" s="82">
        <v>130</v>
      </c>
      <c r="B2716" s="82" t="s">
        <v>1765</v>
      </c>
      <c r="C2716" s="98" t="s">
        <v>3114</v>
      </c>
      <c r="D2716" s="82" t="s">
        <v>139</v>
      </c>
      <c r="E2716" s="99">
        <v>20342.5</v>
      </c>
      <c r="F2716" s="82"/>
      <c r="G2716" s="99"/>
      <c r="H2716" s="82"/>
      <c r="I2716" s="82"/>
      <c r="J2716" s="82">
        <v>1</v>
      </c>
      <c r="K2716" s="99">
        <f t="shared" ref="K2716:K2739" si="132">J2716*E2716</f>
        <v>20342.5</v>
      </c>
      <c r="L2716" s="82"/>
      <c r="M2716" s="99"/>
      <c r="N2716" s="99"/>
      <c r="O2716" s="99"/>
      <c r="P2716" s="33"/>
    </row>
    <row r="2717" spans="1:16">
      <c r="A2717" s="82">
        <v>131</v>
      </c>
      <c r="B2717" s="82" t="s">
        <v>1763</v>
      </c>
      <c r="C2717" s="98" t="s">
        <v>3115</v>
      </c>
      <c r="D2717" s="82" t="s">
        <v>86</v>
      </c>
      <c r="E2717" s="99">
        <v>16995</v>
      </c>
      <c r="F2717" s="82"/>
      <c r="G2717" s="99"/>
      <c r="H2717" s="82"/>
      <c r="I2717" s="82"/>
      <c r="J2717" s="82">
        <v>1</v>
      </c>
      <c r="K2717" s="99">
        <f t="shared" si="132"/>
        <v>16995</v>
      </c>
      <c r="L2717" s="82"/>
      <c r="M2717" s="99"/>
      <c r="N2717" s="99"/>
      <c r="O2717" s="99"/>
      <c r="P2717" s="33"/>
    </row>
    <row r="2718" spans="1:16">
      <c r="A2718" s="82">
        <v>132</v>
      </c>
      <c r="B2718" s="82" t="s">
        <v>2671</v>
      </c>
      <c r="C2718" s="102" t="s">
        <v>3116</v>
      </c>
      <c r="D2718" s="82" t="s">
        <v>86</v>
      </c>
      <c r="E2718" s="99">
        <v>92000</v>
      </c>
      <c r="F2718" s="82"/>
      <c r="G2718" s="99"/>
      <c r="H2718" s="82"/>
      <c r="I2718" s="82"/>
      <c r="J2718" s="82">
        <v>1</v>
      </c>
      <c r="K2718" s="99">
        <f t="shared" si="132"/>
        <v>92000</v>
      </c>
      <c r="L2718" s="82"/>
      <c r="M2718" s="99"/>
      <c r="N2718" s="99"/>
      <c r="O2718" s="99"/>
      <c r="P2718" s="33"/>
    </row>
    <row r="2719" spans="1:16">
      <c r="A2719" s="82">
        <v>133</v>
      </c>
      <c r="B2719" s="82" t="s">
        <v>3117</v>
      </c>
      <c r="C2719" s="98" t="s">
        <v>3118</v>
      </c>
      <c r="D2719" s="82" t="s">
        <v>139</v>
      </c>
      <c r="E2719" s="99">
        <v>6900</v>
      </c>
      <c r="F2719" s="82"/>
      <c r="G2719" s="99"/>
      <c r="H2719" s="82"/>
      <c r="I2719" s="82"/>
      <c r="J2719" s="82">
        <v>2</v>
      </c>
      <c r="K2719" s="99">
        <f t="shared" si="132"/>
        <v>13800</v>
      </c>
      <c r="L2719" s="82"/>
      <c r="M2719" s="99"/>
      <c r="N2719" s="99"/>
      <c r="O2719" s="99"/>
      <c r="P2719" s="33"/>
    </row>
    <row r="2720" spans="1:16">
      <c r="A2720" s="82">
        <v>134</v>
      </c>
      <c r="B2720" s="82" t="s">
        <v>3119</v>
      </c>
      <c r="C2720" s="98" t="s">
        <v>3120</v>
      </c>
      <c r="D2720" s="82" t="s">
        <v>86</v>
      </c>
      <c r="E2720" s="99">
        <v>1020</v>
      </c>
      <c r="F2720" s="82"/>
      <c r="G2720" s="99"/>
      <c r="H2720" s="82"/>
      <c r="I2720" s="82"/>
      <c r="J2720" s="82">
        <v>2</v>
      </c>
      <c r="K2720" s="99">
        <f t="shared" si="132"/>
        <v>2040</v>
      </c>
      <c r="L2720" s="82"/>
      <c r="M2720" s="99"/>
      <c r="N2720" s="99"/>
      <c r="O2720" s="99"/>
      <c r="P2720" s="33"/>
    </row>
    <row r="2721" spans="1:16">
      <c r="A2721" s="82">
        <v>135</v>
      </c>
      <c r="B2721" s="82" t="s">
        <v>2826</v>
      </c>
      <c r="C2721" s="98" t="s">
        <v>3121</v>
      </c>
      <c r="D2721" s="82" t="s">
        <v>86</v>
      </c>
      <c r="E2721" s="99">
        <v>500</v>
      </c>
      <c r="F2721" s="82"/>
      <c r="G2721" s="99"/>
      <c r="H2721" s="82"/>
      <c r="I2721" s="82"/>
      <c r="J2721" s="82">
        <v>2</v>
      </c>
      <c r="K2721" s="99">
        <f t="shared" si="132"/>
        <v>1000</v>
      </c>
      <c r="L2721" s="82"/>
      <c r="M2721" s="99"/>
      <c r="N2721" s="99"/>
      <c r="O2721" s="99"/>
      <c r="P2721" s="33"/>
    </row>
    <row r="2722" spans="1:16">
      <c r="A2722" s="82">
        <v>136</v>
      </c>
      <c r="B2722" s="82" t="s">
        <v>3122</v>
      </c>
      <c r="C2722" s="98" t="s">
        <v>3123</v>
      </c>
      <c r="D2722" s="82" t="s">
        <v>128</v>
      </c>
      <c r="E2722" s="99">
        <v>390</v>
      </c>
      <c r="F2722" s="82"/>
      <c r="G2722" s="99"/>
      <c r="H2722" s="82"/>
      <c r="I2722" s="82"/>
      <c r="J2722" s="82">
        <v>3</v>
      </c>
      <c r="K2722" s="99">
        <f t="shared" si="132"/>
        <v>1170</v>
      </c>
      <c r="L2722" s="82"/>
      <c r="M2722" s="99"/>
      <c r="N2722" s="99"/>
      <c r="O2722" s="99"/>
      <c r="P2722" s="33"/>
    </row>
    <row r="2723" spans="1:16">
      <c r="A2723" s="82">
        <v>137</v>
      </c>
      <c r="B2723" s="82" t="s">
        <v>3124</v>
      </c>
      <c r="C2723" s="98" t="s">
        <v>3125</v>
      </c>
      <c r="D2723" s="82" t="s">
        <v>86</v>
      </c>
      <c r="E2723" s="99">
        <v>1663</v>
      </c>
      <c r="F2723" s="82"/>
      <c r="G2723" s="99"/>
      <c r="H2723" s="82"/>
      <c r="I2723" s="82"/>
      <c r="J2723" s="82">
        <v>3</v>
      </c>
      <c r="K2723" s="99">
        <f t="shared" si="132"/>
        <v>4989</v>
      </c>
      <c r="L2723" s="82"/>
      <c r="M2723" s="99"/>
      <c r="N2723" s="99"/>
      <c r="O2723" s="99"/>
      <c r="P2723" s="33"/>
    </row>
    <row r="2724" spans="1:16">
      <c r="A2724" s="82">
        <v>138</v>
      </c>
      <c r="B2724" s="82" t="s">
        <v>3126</v>
      </c>
      <c r="C2724" s="98" t="s">
        <v>3127</v>
      </c>
      <c r="D2724" s="82" t="s">
        <v>139</v>
      </c>
      <c r="E2724" s="99">
        <v>18300</v>
      </c>
      <c r="F2724" s="82"/>
      <c r="G2724" s="99"/>
      <c r="H2724" s="82"/>
      <c r="I2724" s="82"/>
      <c r="J2724" s="82">
        <v>3</v>
      </c>
      <c r="K2724" s="99">
        <f t="shared" si="132"/>
        <v>54900</v>
      </c>
      <c r="L2724" s="82"/>
      <c r="M2724" s="99"/>
      <c r="N2724" s="99"/>
      <c r="O2724" s="99"/>
      <c r="P2724" s="33"/>
    </row>
    <row r="2725" spans="1:16">
      <c r="A2725" s="82">
        <v>139</v>
      </c>
      <c r="B2725" s="82" t="s">
        <v>3128</v>
      </c>
      <c r="C2725" s="98" t="s">
        <v>3129</v>
      </c>
      <c r="D2725" s="82" t="s">
        <v>139</v>
      </c>
      <c r="E2725" s="99">
        <v>300</v>
      </c>
      <c r="F2725" s="82"/>
      <c r="G2725" s="99"/>
      <c r="H2725" s="82"/>
      <c r="I2725" s="82"/>
      <c r="J2725" s="82">
        <v>3</v>
      </c>
      <c r="K2725" s="99">
        <f t="shared" si="132"/>
        <v>900</v>
      </c>
      <c r="L2725" s="82"/>
      <c r="M2725" s="99"/>
      <c r="N2725" s="99"/>
      <c r="O2725" s="99"/>
      <c r="P2725" s="33"/>
    </row>
    <row r="2726" spans="1:16">
      <c r="A2726" s="82">
        <v>140</v>
      </c>
      <c r="B2726" s="82" t="s">
        <v>3130</v>
      </c>
      <c r="C2726" s="98" t="s">
        <v>3131</v>
      </c>
      <c r="D2726" s="82" t="s">
        <v>139</v>
      </c>
      <c r="E2726" s="99">
        <v>82.5</v>
      </c>
      <c r="F2726" s="82"/>
      <c r="G2726" s="99"/>
      <c r="H2726" s="82"/>
      <c r="I2726" s="82"/>
      <c r="J2726" s="82">
        <v>42</v>
      </c>
      <c r="K2726" s="99">
        <f t="shared" si="132"/>
        <v>3465</v>
      </c>
      <c r="L2726" s="82"/>
      <c r="M2726" s="99"/>
      <c r="N2726" s="99"/>
      <c r="O2726" s="99"/>
      <c r="P2726" s="33"/>
    </row>
    <row r="2727" spans="1:16">
      <c r="A2727" s="82">
        <v>141</v>
      </c>
      <c r="B2727" s="82"/>
      <c r="C2727" s="98" t="s">
        <v>3132</v>
      </c>
      <c r="D2727" s="82" t="s">
        <v>86</v>
      </c>
      <c r="E2727" s="99">
        <v>3299</v>
      </c>
      <c r="F2727" s="82"/>
      <c r="G2727" s="99"/>
      <c r="H2727" s="82"/>
      <c r="I2727" s="82"/>
      <c r="J2727" s="82">
        <v>3</v>
      </c>
      <c r="K2727" s="99">
        <f t="shared" si="132"/>
        <v>9897</v>
      </c>
      <c r="L2727" s="82"/>
      <c r="M2727" s="99"/>
      <c r="N2727" s="99"/>
      <c r="O2727" s="99"/>
      <c r="P2727" s="33"/>
    </row>
    <row r="2728" spans="1:16">
      <c r="A2728" s="82">
        <v>142</v>
      </c>
      <c r="B2728" s="82"/>
      <c r="C2728" s="98" t="s">
        <v>3133</v>
      </c>
      <c r="D2728" s="82" t="s">
        <v>86</v>
      </c>
      <c r="E2728" s="99">
        <v>2370</v>
      </c>
      <c r="F2728" s="82"/>
      <c r="G2728" s="99"/>
      <c r="H2728" s="82"/>
      <c r="I2728" s="82"/>
      <c r="J2728" s="82">
        <v>2</v>
      </c>
      <c r="K2728" s="99">
        <f t="shared" si="132"/>
        <v>4740</v>
      </c>
      <c r="L2728" s="82"/>
      <c r="M2728" s="99"/>
      <c r="N2728" s="99"/>
      <c r="O2728" s="99"/>
      <c r="P2728" s="33"/>
    </row>
    <row r="2729" spans="1:16">
      <c r="A2729" s="82">
        <v>143</v>
      </c>
      <c r="B2729" s="82" t="s">
        <v>3134</v>
      </c>
      <c r="C2729" s="98" t="s">
        <v>3135</v>
      </c>
      <c r="D2729" s="82" t="s">
        <v>86</v>
      </c>
      <c r="E2729" s="99">
        <v>100000</v>
      </c>
      <c r="F2729" s="82"/>
      <c r="G2729" s="99"/>
      <c r="H2729" s="82"/>
      <c r="I2729" s="82"/>
      <c r="J2729" s="82">
        <v>3</v>
      </c>
      <c r="K2729" s="99">
        <f t="shared" si="132"/>
        <v>300000</v>
      </c>
      <c r="L2729" s="82"/>
      <c r="M2729" s="99"/>
      <c r="N2729" s="99"/>
      <c r="O2729" s="99"/>
      <c r="P2729" s="33"/>
    </row>
    <row r="2730" spans="1:16">
      <c r="A2730" s="82">
        <v>144</v>
      </c>
      <c r="B2730" s="82" t="s">
        <v>3136</v>
      </c>
      <c r="C2730" s="98" t="s">
        <v>3137</v>
      </c>
      <c r="D2730" s="82" t="s">
        <v>3138</v>
      </c>
      <c r="E2730" s="99">
        <v>222</v>
      </c>
      <c r="F2730" s="82"/>
      <c r="G2730" s="99"/>
      <c r="H2730" s="82"/>
      <c r="I2730" s="82"/>
      <c r="J2730" s="82">
        <v>360</v>
      </c>
      <c r="K2730" s="99">
        <f t="shared" si="132"/>
        <v>79920</v>
      </c>
      <c r="L2730" s="82"/>
      <c r="M2730" s="99"/>
      <c r="N2730" s="99"/>
      <c r="O2730" s="99"/>
      <c r="P2730" s="33"/>
    </row>
    <row r="2731" spans="1:16">
      <c r="A2731" s="82">
        <v>145</v>
      </c>
      <c r="B2731" s="82" t="s">
        <v>3139</v>
      </c>
      <c r="C2731" s="98" t="s">
        <v>3140</v>
      </c>
      <c r="D2731" s="82" t="s">
        <v>139</v>
      </c>
      <c r="E2731" s="99">
        <v>410</v>
      </c>
      <c r="F2731" s="82"/>
      <c r="G2731" s="99"/>
      <c r="H2731" s="82"/>
      <c r="I2731" s="82"/>
      <c r="J2731" s="82">
        <v>20</v>
      </c>
      <c r="K2731" s="99">
        <f t="shared" si="132"/>
        <v>8200</v>
      </c>
      <c r="L2731" s="82"/>
      <c r="M2731" s="99"/>
      <c r="N2731" s="99"/>
      <c r="O2731" s="99"/>
      <c r="P2731" s="33"/>
    </row>
    <row r="2732" spans="1:16">
      <c r="A2732" s="82">
        <v>146</v>
      </c>
      <c r="B2732" s="82" t="s">
        <v>3141</v>
      </c>
      <c r="C2732" s="98" t="s">
        <v>3142</v>
      </c>
      <c r="D2732" s="82" t="s">
        <v>139</v>
      </c>
      <c r="E2732" s="99">
        <v>3400</v>
      </c>
      <c r="F2732" s="82"/>
      <c r="G2732" s="99"/>
      <c r="H2732" s="82"/>
      <c r="I2732" s="82"/>
      <c r="J2732" s="82">
        <v>15</v>
      </c>
      <c r="K2732" s="99">
        <f t="shared" si="132"/>
        <v>51000</v>
      </c>
      <c r="L2732" s="82"/>
      <c r="M2732" s="99"/>
      <c r="N2732" s="99"/>
      <c r="O2732" s="99"/>
      <c r="P2732" s="33"/>
    </row>
    <row r="2733" spans="1:16">
      <c r="A2733" s="82">
        <v>147</v>
      </c>
      <c r="B2733" s="82" t="s">
        <v>2933</v>
      </c>
      <c r="C2733" s="98" t="s">
        <v>3143</v>
      </c>
      <c r="D2733" s="82" t="s">
        <v>86</v>
      </c>
      <c r="E2733" s="99">
        <v>5448</v>
      </c>
      <c r="F2733" s="82"/>
      <c r="G2733" s="99"/>
      <c r="H2733" s="82"/>
      <c r="I2733" s="82"/>
      <c r="J2733" s="82">
        <v>1</v>
      </c>
      <c r="K2733" s="99">
        <f t="shared" si="132"/>
        <v>5448</v>
      </c>
      <c r="L2733" s="82"/>
      <c r="M2733" s="99"/>
      <c r="N2733" s="99"/>
      <c r="O2733" s="99"/>
      <c r="P2733" s="33"/>
    </row>
    <row r="2734" spans="1:16" ht="25.5">
      <c r="A2734" s="82">
        <v>148</v>
      </c>
      <c r="B2734" s="82"/>
      <c r="C2734" s="98" t="s">
        <v>3144</v>
      </c>
      <c r="D2734" s="82" t="s">
        <v>86</v>
      </c>
      <c r="E2734" s="99">
        <v>158900</v>
      </c>
      <c r="F2734" s="82"/>
      <c r="G2734" s="99"/>
      <c r="H2734" s="82"/>
      <c r="I2734" s="82"/>
      <c r="J2734" s="82">
        <v>1</v>
      </c>
      <c r="K2734" s="99">
        <f t="shared" si="132"/>
        <v>158900</v>
      </c>
      <c r="L2734" s="82"/>
      <c r="M2734" s="99"/>
      <c r="N2734" s="99"/>
      <c r="O2734" s="99"/>
      <c r="P2734" s="33"/>
    </row>
    <row r="2735" spans="1:16">
      <c r="A2735" s="82">
        <v>149</v>
      </c>
      <c r="B2735" s="82"/>
      <c r="C2735" s="98" t="s">
        <v>3145</v>
      </c>
      <c r="D2735" s="82" t="s">
        <v>86</v>
      </c>
      <c r="E2735" s="99">
        <v>45400</v>
      </c>
      <c r="F2735" s="82"/>
      <c r="G2735" s="99"/>
      <c r="H2735" s="82"/>
      <c r="I2735" s="82"/>
      <c r="J2735" s="82">
        <v>1</v>
      </c>
      <c r="K2735" s="99">
        <f t="shared" si="132"/>
        <v>45400</v>
      </c>
      <c r="L2735" s="82"/>
      <c r="M2735" s="99"/>
      <c r="N2735" s="99"/>
      <c r="O2735" s="99"/>
      <c r="P2735" s="33"/>
    </row>
    <row r="2736" spans="1:16">
      <c r="A2736" s="82">
        <v>150</v>
      </c>
      <c r="B2736" s="82" t="s">
        <v>3146</v>
      </c>
      <c r="C2736" s="98" t="s">
        <v>3147</v>
      </c>
      <c r="D2736" s="82" t="s">
        <v>139</v>
      </c>
      <c r="E2736" s="99">
        <v>15.21</v>
      </c>
      <c r="F2736" s="82"/>
      <c r="G2736" s="99"/>
      <c r="H2736" s="82"/>
      <c r="I2736" s="82"/>
      <c r="J2736" s="82">
        <v>255</v>
      </c>
      <c r="K2736" s="99">
        <f t="shared" si="132"/>
        <v>3878.55</v>
      </c>
      <c r="L2736" s="82"/>
      <c r="M2736" s="99"/>
      <c r="N2736" s="99"/>
      <c r="O2736" s="99"/>
      <c r="P2736" s="33"/>
    </row>
    <row r="2737" spans="1:16">
      <c r="A2737" s="82">
        <v>151</v>
      </c>
      <c r="B2737" s="82" t="s">
        <v>3148</v>
      </c>
      <c r="C2737" s="98" t="s">
        <v>3149</v>
      </c>
      <c r="D2737" s="82" t="s">
        <v>139</v>
      </c>
      <c r="E2737" s="99">
        <v>16.579999999999998</v>
      </c>
      <c r="F2737" s="82"/>
      <c r="G2737" s="99"/>
      <c r="H2737" s="82"/>
      <c r="I2737" s="82"/>
      <c r="J2737" s="82">
        <v>105</v>
      </c>
      <c r="K2737" s="99">
        <f t="shared" si="132"/>
        <v>1740.8999999999999</v>
      </c>
      <c r="L2737" s="82"/>
      <c r="M2737" s="99"/>
      <c r="N2737" s="99"/>
      <c r="O2737" s="99"/>
      <c r="P2737" s="33"/>
    </row>
    <row r="2738" spans="1:16">
      <c r="A2738" s="82">
        <v>152</v>
      </c>
      <c r="B2738" s="82" t="s">
        <v>3150</v>
      </c>
      <c r="C2738" s="36" t="s">
        <v>3151</v>
      </c>
      <c r="D2738" s="82" t="s">
        <v>139</v>
      </c>
      <c r="E2738" s="99">
        <v>95908</v>
      </c>
      <c r="F2738" s="82"/>
      <c r="G2738" s="99"/>
      <c r="H2738" s="82"/>
      <c r="I2738" s="82"/>
      <c r="J2738" s="82">
        <v>1</v>
      </c>
      <c r="K2738" s="99">
        <f t="shared" si="132"/>
        <v>95908</v>
      </c>
      <c r="L2738" s="82"/>
      <c r="M2738" s="99"/>
      <c r="N2738" s="99"/>
      <c r="O2738" s="99"/>
      <c r="P2738" s="33"/>
    </row>
    <row r="2739" spans="1:16">
      <c r="A2739" s="82">
        <v>153</v>
      </c>
      <c r="B2739" s="82" t="s">
        <v>3152</v>
      </c>
      <c r="C2739" s="36" t="s">
        <v>3153</v>
      </c>
      <c r="D2739" s="82" t="s">
        <v>1704</v>
      </c>
      <c r="E2739" s="99">
        <v>495000</v>
      </c>
      <c r="F2739" s="82"/>
      <c r="G2739" s="99"/>
      <c r="H2739" s="82"/>
      <c r="I2739" s="82"/>
      <c r="J2739" s="82">
        <v>9.5240000000000005E-2</v>
      </c>
      <c r="K2739" s="99">
        <f t="shared" si="132"/>
        <v>47143.8</v>
      </c>
      <c r="L2739" s="82"/>
      <c r="M2739" s="99"/>
      <c r="N2739" s="99"/>
      <c r="O2739" s="99"/>
      <c r="P2739" s="33"/>
    </row>
    <row r="2740" spans="1:16">
      <c r="A2740" s="82">
        <v>154</v>
      </c>
      <c r="B2740" s="82" t="s">
        <v>3154</v>
      </c>
      <c r="C2740" s="36" t="s">
        <v>3155</v>
      </c>
      <c r="D2740" s="82" t="s">
        <v>139</v>
      </c>
      <c r="E2740" s="99">
        <v>3782.04</v>
      </c>
      <c r="F2740" s="82"/>
      <c r="G2740" s="99"/>
      <c r="H2740" s="82"/>
      <c r="I2740" s="82"/>
      <c r="J2740" s="82"/>
      <c r="K2740" s="99"/>
      <c r="L2740" s="82">
        <v>5</v>
      </c>
      <c r="M2740" s="99">
        <f t="shared" ref="M2740:M2747" si="133">L2740*E2740</f>
        <v>18910.2</v>
      </c>
      <c r="N2740" s="99"/>
      <c r="O2740" s="99"/>
      <c r="P2740" s="33"/>
    </row>
    <row r="2741" spans="1:16">
      <c r="A2741" s="82">
        <v>155</v>
      </c>
      <c r="B2741" s="82" t="s">
        <v>3156</v>
      </c>
      <c r="C2741" s="36" t="s">
        <v>3157</v>
      </c>
      <c r="D2741" s="82" t="s">
        <v>139</v>
      </c>
      <c r="E2741" s="99">
        <v>401.13</v>
      </c>
      <c r="F2741" s="82"/>
      <c r="G2741" s="99"/>
      <c r="H2741" s="82"/>
      <c r="I2741" s="82"/>
      <c r="J2741" s="82"/>
      <c r="K2741" s="99"/>
      <c r="L2741" s="82">
        <v>9</v>
      </c>
      <c r="M2741" s="99">
        <f t="shared" si="133"/>
        <v>3610.17</v>
      </c>
      <c r="N2741" s="99"/>
      <c r="O2741" s="99"/>
      <c r="P2741" s="33"/>
    </row>
    <row r="2742" spans="1:16">
      <c r="A2742" s="82">
        <v>156</v>
      </c>
      <c r="B2742" s="82" t="s">
        <v>3158</v>
      </c>
      <c r="C2742" s="36" t="s">
        <v>3159</v>
      </c>
      <c r="D2742" s="82" t="s">
        <v>139</v>
      </c>
      <c r="E2742" s="99">
        <v>5157.32</v>
      </c>
      <c r="F2742" s="82"/>
      <c r="G2742" s="99"/>
      <c r="H2742" s="82"/>
      <c r="I2742" s="82"/>
      <c r="J2742" s="82"/>
      <c r="K2742" s="99"/>
      <c r="L2742" s="82">
        <v>7</v>
      </c>
      <c r="M2742" s="99">
        <f t="shared" si="133"/>
        <v>36101.24</v>
      </c>
      <c r="N2742" s="99"/>
      <c r="O2742" s="99"/>
      <c r="P2742" s="33"/>
    </row>
    <row r="2743" spans="1:16">
      <c r="A2743" s="82">
        <v>157</v>
      </c>
      <c r="B2743" s="82" t="s">
        <v>3158</v>
      </c>
      <c r="C2743" s="36" t="s">
        <v>3160</v>
      </c>
      <c r="D2743" s="82" t="s">
        <v>139</v>
      </c>
      <c r="E2743" s="99">
        <v>5796.6</v>
      </c>
      <c r="F2743" s="82"/>
      <c r="G2743" s="99"/>
      <c r="H2743" s="82"/>
      <c r="I2743" s="82"/>
      <c r="J2743" s="82"/>
      <c r="K2743" s="99"/>
      <c r="L2743" s="82">
        <v>6</v>
      </c>
      <c r="M2743" s="99">
        <f t="shared" si="133"/>
        <v>34779.600000000006</v>
      </c>
      <c r="N2743" s="99"/>
      <c r="O2743" s="99"/>
      <c r="P2743" s="33"/>
    </row>
    <row r="2744" spans="1:16">
      <c r="A2744" s="82">
        <v>158</v>
      </c>
      <c r="B2744" s="82" t="s">
        <v>3161</v>
      </c>
      <c r="C2744" s="36" t="s">
        <v>3162</v>
      </c>
      <c r="D2744" s="82" t="s">
        <v>86</v>
      </c>
      <c r="E2744" s="99">
        <v>63.5</v>
      </c>
      <c r="F2744" s="82"/>
      <c r="G2744" s="99"/>
      <c r="H2744" s="82"/>
      <c r="I2744" s="82"/>
      <c r="J2744" s="82"/>
      <c r="K2744" s="99"/>
      <c r="L2744" s="82">
        <v>1</v>
      </c>
      <c r="M2744" s="99">
        <f t="shared" si="133"/>
        <v>63.5</v>
      </c>
      <c r="N2744" s="99"/>
      <c r="O2744" s="99"/>
      <c r="P2744" s="33"/>
    </row>
    <row r="2745" spans="1:16" ht="25.5">
      <c r="A2745" s="82">
        <v>159</v>
      </c>
      <c r="B2745" s="82" t="s">
        <v>3163</v>
      </c>
      <c r="C2745" s="36" t="s">
        <v>3164</v>
      </c>
      <c r="D2745" s="82" t="s">
        <v>3086</v>
      </c>
      <c r="E2745" s="99">
        <v>1078.25</v>
      </c>
      <c r="F2745" s="82"/>
      <c r="G2745" s="99"/>
      <c r="H2745" s="82"/>
      <c r="I2745" s="82"/>
      <c r="J2745" s="82"/>
      <c r="K2745" s="99"/>
      <c r="L2745" s="82">
        <v>27</v>
      </c>
      <c r="M2745" s="99">
        <f t="shared" si="133"/>
        <v>29112.75</v>
      </c>
      <c r="N2745" s="99"/>
      <c r="O2745" s="99"/>
      <c r="P2745" s="33"/>
    </row>
    <row r="2746" spans="1:16">
      <c r="A2746" s="82">
        <v>160</v>
      </c>
      <c r="B2746" s="82"/>
      <c r="C2746" s="36" t="s">
        <v>3165</v>
      </c>
      <c r="D2746" s="82" t="s">
        <v>139</v>
      </c>
      <c r="E2746" s="99">
        <v>100</v>
      </c>
      <c r="F2746" s="82"/>
      <c r="G2746" s="99"/>
      <c r="H2746" s="82"/>
      <c r="I2746" s="82"/>
      <c r="J2746" s="82"/>
      <c r="K2746" s="99"/>
      <c r="L2746" s="82">
        <v>27</v>
      </c>
      <c r="M2746" s="99">
        <f t="shared" si="133"/>
        <v>2700</v>
      </c>
      <c r="N2746" s="99"/>
      <c r="O2746" s="99"/>
      <c r="P2746" s="33"/>
    </row>
    <row r="2747" spans="1:16">
      <c r="A2747" s="82">
        <v>161</v>
      </c>
      <c r="B2747" s="82"/>
      <c r="C2747" s="36" t="s">
        <v>3166</v>
      </c>
      <c r="D2747" s="82" t="s">
        <v>86</v>
      </c>
      <c r="E2747" s="99">
        <v>500</v>
      </c>
      <c r="F2747" s="82"/>
      <c r="G2747" s="99"/>
      <c r="H2747" s="82"/>
      <c r="I2747" s="82"/>
      <c r="J2747" s="82"/>
      <c r="K2747" s="99"/>
      <c r="L2747" s="82">
        <v>4</v>
      </c>
      <c r="M2747" s="99">
        <f t="shared" si="133"/>
        <v>2000</v>
      </c>
      <c r="N2747" s="99"/>
      <c r="O2747" s="99"/>
      <c r="P2747" s="33"/>
    </row>
    <row r="2748" spans="1:16">
      <c r="A2748" s="82">
        <v>162</v>
      </c>
      <c r="B2748" s="82"/>
      <c r="C2748" s="36" t="s">
        <v>3167</v>
      </c>
      <c r="D2748" s="82" t="s">
        <v>139</v>
      </c>
      <c r="E2748" s="99">
        <v>250</v>
      </c>
      <c r="F2748" s="82"/>
      <c r="G2748" s="99"/>
      <c r="H2748" s="82"/>
      <c r="I2748" s="82"/>
      <c r="J2748" s="82"/>
      <c r="K2748" s="82"/>
      <c r="L2748" s="82"/>
      <c r="M2748" s="99"/>
      <c r="N2748" s="82">
        <v>4</v>
      </c>
      <c r="O2748" s="99">
        <f t="shared" ref="O2748:O2776" si="134">N2748*E2748</f>
        <v>1000</v>
      </c>
      <c r="P2748" s="33"/>
    </row>
    <row r="2749" spans="1:16">
      <c r="A2749" s="82">
        <v>163</v>
      </c>
      <c r="B2749" s="82"/>
      <c r="C2749" s="36" t="s">
        <v>3168</v>
      </c>
      <c r="D2749" s="82" t="s">
        <v>86</v>
      </c>
      <c r="E2749" s="99">
        <v>300</v>
      </c>
      <c r="F2749" s="82"/>
      <c r="G2749" s="99"/>
      <c r="H2749" s="82"/>
      <c r="I2749" s="82"/>
      <c r="J2749" s="82"/>
      <c r="K2749" s="82"/>
      <c r="L2749" s="82"/>
      <c r="M2749" s="99"/>
      <c r="N2749" s="82">
        <v>2</v>
      </c>
      <c r="O2749" s="99">
        <f t="shared" si="134"/>
        <v>600</v>
      </c>
      <c r="P2749" s="33"/>
    </row>
    <row r="2750" spans="1:16">
      <c r="A2750" s="82">
        <v>164</v>
      </c>
      <c r="B2750" s="82"/>
      <c r="C2750" s="36" t="s">
        <v>544</v>
      </c>
      <c r="D2750" s="82" t="s">
        <v>139</v>
      </c>
      <c r="E2750" s="99">
        <v>200</v>
      </c>
      <c r="F2750" s="82"/>
      <c r="G2750" s="99"/>
      <c r="H2750" s="82"/>
      <c r="I2750" s="82"/>
      <c r="J2750" s="82"/>
      <c r="K2750" s="99"/>
      <c r="L2750" s="82"/>
      <c r="M2750" s="99"/>
      <c r="N2750" s="82">
        <f>792+6+6+15-759-4+20+5</f>
        <v>81</v>
      </c>
      <c r="O2750" s="99">
        <f t="shared" si="134"/>
        <v>16200</v>
      </c>
      <c r="P2750" s="33"/>
    </row>
    <row r="2751" spans="1:16">
      <c r="A2751" s="82">
        <v>165</v>
      </c>
      <c r="B2751" s="82" t="s">
        <v>3169</v>
      </c>
      <c r="C2751" s="36" t="s">
        <v>3170</v>
      </c>
      <c r="D2751" s="82" t="s">
        <v>139</v>
      </c>
      <c r="E2751" s="99">
        <v>100</v>
      </c>
      <c r="F2751" s="82"/>
      <c r="G2751" s="99"/>
      <c r="H2751" s="82"/>
      <c r="I2751" s="82"/>
      <c r="J2751" s="82"/>
      <c r="K2751" s="99"/>
      <c r="L2751" s="82"/>
      <c r="M2751" s="99"/>
      <c r="N2751" s="103">
        <f>4+1</f>
        <v>5</v>
      </c>
      <c r="O2751" s="99">
        <f t="shared" si="134"/>
        <v>500</v>
      </c>
      <c r="P2751" s="33"/>
    </row>
    <row r="2752" spans="1:16" ht="25.5">
      <c r="A2752" s="82">
        <v>166</v>
      </c>
      <c r="B2752" s="82" t="s">
        <v>3171</v>
      </c>
      <c r="C2752" s="36" t="s">
        <v>3172</v>
      </c>
      <c r="D2752" s="82" t="s">
        <v>86</v>
      </c>
      <c r="E2752" s="99">
        <v>1000</v>
      </c>
      <c r="F2752" s="82"/>
      <c r="G2752" s="99"/>
      <c r="H2752" s="82"/>
      <c r="I2752" s="82"/>
      <c r="J2752" s="82"/>
      <c r="K2752" s="99"/>
      <c r="L2752" s="82"/>
      <c r="M2752" s="99"/>
      <c r="N2752" s="82">
        <v>2</v>
      </c>
      <c r="O2752" s="99">
        <f t="shared" si="134"/>
        <v>2000</v>
      </c>
      <c r="P2752" s="33"/>
    </row>
    <row r="2753" spans="1:16">
      <c r="A2753" s="82">
        <v>167</v>
      </c>
      <c r="B2753" s="82"/>
      <c r="C2753" s="36" t="s">
        <v>3173</v>
      </c>
      <c r="D2753" s="82" t="s">
        <v>139</v>
      </c>
      <c r="E2753" s="99">
        <v>200</v>
      </c>
      <c r="F2753" s="82"/>
      <c r="G2753" s="99"/>
      <c r="H2753" s="82"/>
      <c r="I2753" s="82"/>
      <c r="J2753" s="82"/>
      <c r="K2753" s="99"/>
      <c r="L2753" s="82"/>
      <c r="M2753" s="99"/>
      <c r="N2753" s="82">
        <v>3</v>
      </c>
      <c r="O2753" s="99">
        <f t="shared" si="134"/>
        <v>600</v>
      </c>
      <c r="P2753" s="33"/>
    </row>
    <row r="2754" spans="1:16" ht="25.5">
      <c r="A2754" s="82">
        <v>168</v>
      </c>
      <c r="B2754" s="82" t="s">
        <v>3174</v>
      </c>
      <c r="C2754" s="36" t="s">
        <v>3175</v>
      </c>
      <c r="D2754" s="82" t="s">
        <v>86</v>
      </c>
      <c r="E2754" s="99">
        <v>2000</v>
      </c>
      <c r="F2754" s="82"/>
      <c r="G2754" s="99"/>
      <c r="H2754" s="82"/>
      <c r="I2754" s="82"/>
      <c r="J2754" s="82"/>
      <c r="K2754" s="99"/>
      <c r="L2754" s="82"/>
      <c r="M2754" s="99"/>
      <c r="N2754" s="82">
        <v>1</v>
      </c>
      <c r="O2754" s="99">
        <f t="shared" si="134"/>
        <v>2000</v>
      </c>
      <c r="P2754" s="33"/>
    </row>
    <row r="2755" spans="1:16">
      <c r="A2755" s="82">
        <v>169</v>
      </c>
      <c r="B2755" s="82"/>
      <c r="C2755" s="36" t="s">
        <v>3176</v>
      </c>
      <c r="D2755" s="82" t="s">
        <v>86</v>
      </c>
      <c r="E2755" s="99">
        <v>2000</v>
      </c>
      <c r="F2755" s="82"/>
      <c r="G2755" s="99"/>
      <c r="H2755" s="82"/>
      <c r="I2755" s="82"/>
      <c r="J2755" s="82"/>
      <c r="K2755" s="99"/>
      <c r="L2755" s="82"/>
      <c r="M2755" s="99"/>
      <c r="N2755" s="82">
        <v>1</v>
      </c>
      <c r="O2755" s="99">
        <f t="shared" si="134"/>
        <v>2000</v>
      </c>
      <c r="P2755" s="33"/>
    </row>
    <row r="2756" spans="1:16">
      <c r="A2756" s="82">
        <v>170</v>
      </c>
      <c r="B2756" s="82"/>
      <c r="C2756" s="36" t="s">
        <v>3177</v>
      </c>
      <c r="D2756" s="82" t="s">
        <v>86</v>
      </c>
      <c r="E2756" s="99">
        <v>200</v>
      </c>
      <c r="F2756" s="82"/>
      <c r="G2756" s="99"/>
      <c r="H2756" s="82"/>
      <c r="I2756" s="82"/>
      <c r="J2756" s="82"/>
      <c r="K2756" s="99"/>
      <c r="L2756" s="82"/>
      <c r="M2756" s="99"/>
      <c r="N2756" s="82">
        <f>4+2</f>
        <v>6</v>
      </c>
      <c r="O2756" s="99">
        <f t="shared" si="134"/>
        <v>1200</v>
      </c>
      <c r="P2756" s="33"/>
    </row>
    <row r="2757" spans="1:16">
      <c r="A2757" s="82">
        <v>171</v>
      </c>
      <c r="B2757" s="82" t="s">
        <v>2285</v>
      </c>
      <c r="C2757" s="36" t="s">
        <v>3178</v>
      </c>
      <c r="D2757" s="82" t="s">
        <v>86</v>
      </c>
      <c r="E2757" s="99">
        <v>10000</v>
      </c>
      <c r="F2757" s="82"/>
      <c r="G2757" s="99"/>
      <c r="H2757" s="82"/>
      <c r="I2757" s="82"/>
      <c r="J2757" s="82"/>
      <c r="K2757" s="99"/>
      <c r="L2757" s="82"/>
      <c r="M2757" s="99"/>
      <c r="N2757" s="82">
        <v>2</v>
      </c>
      <c r="O2757" s="99">
        <f t="shared" si="134"/>
        <v>20000</v>
      </c>
      <c r="P2757" s="33"/>
    </row>
    <row r="2758" spans="1:16">
      <c r="A2758" s="82">
        <v>172</v>
      </c>
      <c r="B2758" s="82"/>
      <c r="C2758" s="36" t="s">
        <v>3179</v>
      </c>
      <c r="D2758" s="82" t="s">
        <v>86</v>
      </c>
      <c r="E2758" s="99">
        <v>40</v>
      </c>
      <c r="F2758" s="82"/>
      <c r="G2758" s="99"/>
      <c r="H2758" s="82"/>
      <c r="I2758" s="82"/>
      <c r="J2758" s="82"/>
      <c r="K2758" s="99"/>
      <c r="L2758" s="82"/>
      <c r="M2758" s="99"/>
      <c r="N2758" s="82">
        <f>1+4</f>
        <v>5</v>
      </c>
      <c r="O2758" s="99">
        <f t="shared" si="134"/>
        <v>200</v>
      </c>
      <c r="P2758" s="33"/>
    </row>
    <row r="2759" spans="1:16">
      <c r="A2759" s="82">
        <v>173</v>
      </c>
      <c r="B2759" s="82"/>
      <c r="C2759" s="36" t="s">
        <v>3112</v>
      </c>
      <c r="D2759" s="82" t="s">
        <v>86</v>
      </c>
      <c r="E2759" s="99">
        <v>200</v>
      </c>
      <c r="F2759" s="82"/>
      <c r="G2759" s="99"/>
      <c r="H2759" s="82"/>
      <c r="I2759" s="82"/>
      <c r="J2759" s="82"/>
      <c r="K2759" s="99"/>
      <c r="L2759" s="82"/>
      <c r="M2759" s="99"/>
      <c r="N2759" s="82">
        <f>5+1+1</f>
        <v>7</v>
      </c>
      <c r="O2759" s="99">
        <f t="shared" si="134"/>
        <v>1400</v>
      </c>
      <c r="P2759" s="33"/>
    </row>
    <row r="2760" spans="1:16" ht="25.5">
      <c r="A2760" s="82">
        <v>174</v>
      </c>
      <c r="B2760" s="82" t="s">
        <v>1815</v>
      </c>
      <c r="C2760" s="36" t="s">
        <v>3180</v>
      </c>
      <c r="D2760" s="82" t="s">
        <v>86</v>
      </c>
      <c r="E2760" s="99">
        <v>50</v>
      </c>
      <c r="F2760" s="82"/>
      <c r="G2760" s="99"/>
      <c r="H2760" s="82"/>
      <c r="I2760" s="82"/>
      <c r="J2760" s="82"/>
      <c r="K2760" s="99"/>
      <c r="L2760" s="82"/>
      <c r="M2760" s="99"/>
      <c r="N2760" s="82">
        <v>2</v>
      </c>
      <c r="O2760" s="99">
        <f t="shared" si="134"/>
        <v>100</v>
      </c>
      <c r="P2760" s="33"/>
    </row>
    <row r="2761" spans="1:16">
      <c r="A2761" s="82">
        <v>175</v>
      </c>
      <c r="B2761" s="82"/>
      <c r="C2761" s="36" t="s">
        <v>3181</v>
      </c>
      <c r="D2761" s="82" t="s">
        <v>86</v>
      </c>
      <c r="E2761" s="99">
        <v>5</v>
      </c>
      <c r="F2761" s="82"/>
      <c r="G2761" s="99"/>
      <c r="H2761" s="82"/>
      <c r="I2761" s="82"/>
      <c r="J2761" s="82"/>
      <c r="K2761" s="99"/>
      <c r="L2761" s="82"/>
      <c r="M2761" s="99"/>
      <c r="N2761" s="82">
        <v>1</v>
      </c>
      <c r="O2761" s="99">
        <f t="shared" si="134"/>
        <v>5</v>
      </c>
      <c r="P2761" s="33"/>
    </row>
    <row r="2762" spans="1:16">
      <c r="A2762" s="82">
        <v>176</v>
      </c>
      <c r="B2762" s="82"/>
      <c r="C2762" s="36" t="s">
        <v>3182</v>
      </c>
      <c r="D2762" s="82" t="s">
        <v>28</v>
      </c>
      <c r="E2762" s="99">
        <v>100</v>
      </c>
      <c r="F2762" s="82"/>
      <c r="G2762" s="99"/>
      <c r="H2762" s="82"/>
      <c r="I2762" s="82"/>
      <c r="J2762" s="82"/>
      <c r="K2762" s="99"/>
      <c r="L2762" s="82"/>
      <c r="M2762" s="99"/>
      <c r="N2762" s="100">
        <f>3+1+6+0.2</f>
        <v>10.199999999999999</v>
      </c>
      <c r="O2762" s="99">
        <f t="shared" si="134"/>
        <v>1019.9999999999999</v>
      </c>
      <c r="P2762" s="33"/>
    </row>
    <row r="2763" spans="1:16">
      <c r="A2763" s="82">
        <v>177</v>
      </c>
      <c r="B2763" s="82"/>
      <c r="C2763" s="36" t="s">
        <v>248</v>
      </c>
      <c r="D2763" s="82" t="s">
        <v>28</v>
      </c>
      <c r="E2763" s="99">
        <v>200</v>
      </c>
      <c r="F2763" s="82"/>
      <c r="G2763" s="99"/>
      <c r="H2763" s="82"/>
      <c r="I2763" s="82"/>
      <c r="J2763" s="82"/>
      <c r="K2763" s="99"/>
      <c r="L2763" s="82"/>
      <c r="M2763" s="99"/>
      <c r="N2763" s="100">
        <f>1-0.5+3+1.6</f>
        <v>5.0999999999999996</v>
      </c>
      <c r="O2763" s="99">
        <f t="shared" si="134"/>
        <v>1019.9999999999999</v>
      </c>
      <c r="P2763" s="33"/>
    </row>
    <row r="2764" spans="1:16">
      <c r="A2764" s="82">
        <v>178</v>
      </c>
      <c r="B2764" s="82" t="s">
        <v>3183</v>
      </c>
      <c r="C2764" s="36" t="s">
        <v>3184</v>
      </c>
      <c r="D2764" s="82" t="s">
        <v>86</v>
      </c>
      <c r="E2764" s="99">
        <v>10000</v>
      </c>
      <c r="F2764" s="82"/>
      <c r="G2764" s="99"/>
      <c r="H2764" s="82"/>
      <c r="I2764" s="82"/>
      <c r="J2764" s="82"/>
      <c r="K2764" s="99"/>
      <c r="L2764" s="82"/>
      <c r="M2764" s="99"/>
      <c r="N2764" s="82">
        <f>2+2</f>
        <v>4</v>
      </c>
      <c r="O2764" s="99">
        <f t="shared" si="134"/>
        <v>40000</v>
      </c>
      <c r="P2764" s="33"/>
    </row>
    <row r="2765" spans="1:16" ht="25.5">
      <c r="A2765" s="82">
        <v>179</v>
      </c>
      <c r="B2765" s="82" t="s">
        <v>3174</v>
      </c>
      <c r="C2765" s="36" t="s">
        <v>3185</v>
      </c>
      <c r="D2765" s="82" t="s">
        <v>86</v>
      </c>
      <c r="E2765" s="99">
        <v>1000</v>
      </c>
      <c r="F2765" s="82"/>
      <c r="G2765" s="99"/>
      <c r="H2765" s="82"/>
      <c r="I2765" s="82"/>
      <c r="J2765" s="82"/>
      <c r="K2765" s="99"/>
      <c r="L2765" s="82"/>
      <c r="M2765" s="99"/>
      <c r="N2765" s="82">
        <v>1</v>
      </c>
      <c r="O2765" s="99">
        <f t="shared" si="134"/>
        <v>1000</v>
      </c>
      <c r="P2765" s="33"/>
    </row>
    <row r="2766" spans="1:16">
      <c r="A2766" s="82">
        <v>180</v>
      </c>
      <c r="B2766" s="82" t="s">
        <v>3186</v>
      </c>
      <c r="C2766" s="36" t="s">
        <v>3187</v>
      </c>
      <c r="D2766" s="82" t="s">
        <v>86</v>
      </c>
      <c r="E2766" s="99">
        <v>2</v>
      </c>
      <c r="F2766" s="82"/>
      <c r="G2766" s="99"/>
      <c r="H2766" s="82"/>
      <c r="I2766" s="82"/>
      <c r="J2766" s="82"/>
      <c r="K2766" s="99"/>
      <c r="L2766" s="82"/>
      <c r="M2766" s="99"/>
      <c r="N2766" s="82">
        <v>38</v>
      </c>
      <c r="O2766" s="99">
        <f t="shared" si="134"/>
        <v>76</v>
      </c>
      <c r="P2766" s="33"/>
    </row>
    <row r="2767" spans="1:16">
      <c r="A2767" s="82">
        <v>181</v>
      </c>
      <c r="B2767" s="82"/>
      <c r="C2767" s="36" t="s">
        <v>3188</v>
      </c>
      <c r="D2767" s="82" t="s">
        <v>86</v>
      </c>
      <c r="E2767" s="99">
        <v>5</v>
      </c>
      <c r="F2767" s="82"/>
      <c r="G2767" s="99"/>
      <c r="H2767" s="82"/>
      <c r="I2767" s="82"/>
      <c r="J2767" s="82"/>
      <c r="K2767" s="99"/>
      <c r="L2767" s="82"/>
      <c r="M2767" s="99"/>
      <c r="N2767" s="82">
        <v>2</v>
      </c>
      <c r="O2767" s="99">
        <f t="shared" si="134"/>
        <v>10</v>
      </c>
      <c r="P2767" s="33"/>
    </row>
    <row r="2768" spans="1:16">
      <c r="A2768" s="82">
        <v>182</v>
      </c>
      <c r="B2768" s="82"/>
      <c r="C2768" s="36" t="s">
        <v>3189</v>
      </c>
      <c r="D2768" s="82" t="s">
        <v>86</v>
      </c>
      <c r="E2768" s="99">
        <v>100</v>
      </c>
      <c r="F2768" s="82"/>
      <c r="G2768" s="99"/>
      <c r="H2768" s="82"/>
      <c r="I2768" s="82"/>
      <c r="J2768" s="82"/>
      <c r="K2768" s="99"/>
      <c r="L2768" s="82"/>
      <c r="M2768" s="99"/>
      <c r="N2768" s="82">
        <v>28</v>
      </c>
      <c r="O2768" s="99">
        <f t="shared" si="134"/>
        <v>2800</v>
      </c>
      <c r="P2768" s="33"/>
    </row>
    <row r="2769" spans="1:16">
      <c r="A2769" s="82">
        <v>183</v>
      </c>
      <c r="B2769" s="82"/>
      <c r="C2769" s="36" t="s">
        <v>3190</v>
      </c>
      <c r="D2769" s="82" t="s">
        <v>86</v>
      </c>
      <c r="E2769" s="99">
        <v>20</v>
      </c>
      <c r="F2769" s="82"/>
      <c r="G2769" s="99"/>
      <c r="H2769" s="82"/>
      <c r="I2769" s="82"/>
      <c r="J2769" s="82"/>
      <c r="K2769" s="99"/>
      <c r="L2769" s="82"/>
      <c r="M2769" s="99"/>
      <c r="N2769" s="82">
        <v>17</v>
      </c>
      <c r="O2769" s="99">
        <f t="shared" si="134"/>
        <v>340</v>
      </c>
      <c r="P2769" s="33"/>
    </row>
    <row r="2770" spans="1:16">
      <c r="A2770" s="82">
        <v>184</v>
      </c>
      <c r="B2770" s="82"/>
      <c r="C2770" s="36" t="s">
        <v>3191</v>
      </c>
      <c r="D2770" s="82" t="s">
        <v>86</v>
      </c>
      <c r="E2770" s="99">
        <v>1</v>
      </c>
      <c r="F2770" s="82"/>
      <c r="G2770" s="99"/>
      <c r="H2770" s="82"/>
      <c r="I2770" s="82"/>
      <c r="J2770" s="82"/>
      <c r="K2770" s="99"/>
      <c r="L2770" s="82"/>
      <c r="M2770" s="99"/>
      <c r="N2770" s="82">
        <v>150</v>
      </c>
      <c r="O2770" s="99">
        <f t="shared" si="134"/>
        <v>150</v>
      </c>
      <c r="P2770" s="33"/>
    </row>
    <row r="2771" spans="1:16">
      <c r="A2771" s="82">
        <v>185</v>
      </c>
      <c r="B2771" s="82"/>
      <c r="C2771" s="36" t="s">
        <v>3192</v>
      </c>
      <c r="D2771" s="82" t="s">
        <v>86</v>
      </c>
      <c r="E2771" s="99">
        <v>10</v>
      </c>
      <c r="F2771" s="82"/>
      <c r="G2771" s="99"/>
      <c r="H2771" s="82"/>
      <c r="I2771" s="82"/>
      <c r="J2771" s="82"/>
      <c r="K2771" s="99"/>
      <c r="L2771" s="82"/>
      <c r="M2771" s="99"/>
      <c r="N2771" s="82">
        <v>17</v>
      </c>
      <c r="O2771" s="99">
        <f t="shared" si="134"/>
        <v>170</v>
      </c>
      <c r="P2771" s="33"/>
    </row>
    <row r="2772" spans="1:16" ht="25.5">
      <c r="A2772" s="82">
        <v>186</v>
      </c>
      <c r="B2772" s="82" t="s">
        <v>3193</v>
      </c>
      <c r="C2772" s="36" t="s">
        <v>3194</v>
      </c>
      <c r="D2772" s="82" t="s">
        <v>86</v>
      </c>
      <c r="E2772" s="99">
        <v>100</v>
      </c>
      <c r="F2772" s="82"/>
      <c r="G2772" s="99"/>
      <c r="H2772" s="82"/>
      <c r="I2772" s="82"/>
      <c r="J2772" s="82"/>
      <c r="K2772" s="99"/>
      <c r="L2772" s="82"/>
      <c r="M2772" s="99"/>
      <c r="N2772" s="82">
        <v>28</v>
      </c>
      <c r="O2772" s="99">
        <f t="shared" si="134"/>
        <v>2800</v>
      </c>
      <c r="P2772" s="33"/>
    </row>
    <row r="2773" spans="1:16">
      <c r="A2773" s="82">
        <v>187</v>
      </c>
      <c r="B2773" s="82"/>
      <c r="C2773" s="36" t="s">
        <v>3195</v>
      </c>
      <c r="D2773" s="82" t="s">
        <v>86</v>
      </c>
      <c r="E2773" s="99">
        <v>10</v>
      </c>
      <c r="F2773" s="82"/>
      <c r="G2773" s="99"/>
      <c r="H2773" s="82"/>
      <c r="I2773" s="82"/>
      <c r="J2773" s="82"/>
      <c r="K2773" s="99"/>
      <c r="L2773" s="82"/>
      <c r="M2773" s="99"/>
      <c r="N2773" s="82">
        <v>2</v>
      </c>
      <c r="O2773" s="99">
        <f t="shared" si="134"/>
        <v>20</v>
      </c>
      <c r="P2773" s="33"/>
    </row>
    <row r="2774" spans="1:16" ht="25.5">
      <c r="A2774" s="82">
        <v>188</v>
      </c>
      <c r="B2774" s="82" t="s">
        <v>3196</v>
      </c>
      <c r="C2774" s="36" t="s">
        <v>3175</v>
      </c>
      <c r="D2774" s="82" t="s">
        <v>86</v>
      </c>
      <c r="E2774" s="99">
        <v>2000</v>
      </c>
      <c r="F2774" s="82"/>
      <c r="G2774" s="99"/>
      <c r="H2774" s="82"/>
      <c r="I2774" s="82"/>
      <c r="J2774" s="82" t="s">
        <v>563</v>
      </c>
      <c r="K2774" s="99"/>
      <c r="L2774" s="82"/>
      <c r="M2774" s="99"/>
      <c r="N2774" s="82">
        <f>3+1</f>
        <v>4</v>
      </c>
      <c r="O2774" s="99">
        <f t="shared" si="134"/>
        <v>8000</v>
      </c>
      <c r="P2774" s="33"/>
    </row>
    <row r="2775" spans="1:16">
      <c r="A2775" s="82">
        <v>189</v>
      </c>
      <c r="B2775" s="82"/>
      <c r="C2775" s="36" t="s">
        <v>3197</v>
      </c>
      <c r="D2775" s="82" t="s">
        <v>139</v>
      </c>
      <c r="E2775" s="99">
        <v>50</v>
      </c>
      <c r="F2775" s="82"/>
      <c r="G2775" s="99"/>
      <c r="H2775" s="82"/>
      <c r="I2775" s="82"/>
      <c r="J2775" s="82"/>
      <c r="K2775" s="99"/>
      <c r="L2775" s="82"/>
      <c r="M2775" s="99"/>
      <c r="N2775" s="82">
        <v>4</v>
      </c>
      <c r="O2775" s="99">
        <f t="shared" si="134"/>
        <v>200</v>
      </c>
      <c r="P2775" s="33"/>
    </row>
    <row r="2776" spans="1:16">
      <c r="A2776" s="82">
        <v>190</v>
      </c>
      <c r="B2776" s="82" t="s">
        <v>3198</v>
      </c>
      <c r="C2776" s="36" t="s">
        <v>3012</v>
      </c>
      <c r="D2776" s="82" t="s">
        <v>86</v>
      </c>
      <c r="E2776" s="99">
        <v>10</v>
      </c>
      <c r="F2776" s="82"/>
      <c r="G2776" s="99"/>
      <c r="H2776" s="82"/>
      <c r="I2776" s="82"/>
      <c r="J2776" s="82"/>
      <c r="K2776" s="99"/>
      <c r="L2776" s="82"/>
      <c r="M2776" s="99"/>
      <c r="N2776" s="82">
        <v>1</v>
      </c>
      <c r="O2776" s="99">
        <f t="shared" si="134"/>
        <v>10</v>
      </c>
      <c r="P2776" s="33"/>
    </row>
    <row r="2777" spans="1:16">
      <c r="A2777" s="82">
        <v>191</v>
      </c>
      <c r="B2777" s="82" t="s">
        <v>3199</v>
      </c>
      <c r="C2777" s="36" t="s">
        <v>3200</v>
      </c>
      <c r="D2777" s="82" t="s">
        <v>86</v>
      </c>
      <c r="E2777" s="104">
        <v>350401.62</v>
      </c>
      <c r="F2777" s="82">
        <v>1</v>
      </c>
      <c r="G2777" s="105">
        <f>F2777*E2777</f>
        <v>350401.62</v>
      </c>
      <c r="H2777" s="82"/>
      <c r="I2777" s="82"/>
      <c r="J2777" s="82"/>
      <c r="K2777" s="82"/>
      <c r="L2777" s="82"/>
      <c r="M2777" s="99"/>
      <c r="N2777" s="99"/>
      <c r="O2777" s="99"/>
      <c r="P2777" s="33"/>
    </row>
    <row r="2778" spans="1:16" ht="25.5">
      <c r="A2778" s="82">
        <v>192</v>
      </c>
      <c r="B2778" s="82" t="s">
        <v>1697</v>
      </c>
      <c r="C2778" s="36" t="s">
        <v>3201</v>
      </c>
      <c r="D2778" s="106" t="s">
        <v>139</v>
      </c>
      <c r="E2778" s="107">
        <v>24645</v>
      </c>
      <c r="F2778" s="121">
        <v>3</v>
      </c>
      <c r="G2778" s="29">
        <f t="shared" ref="G2778:G2790" si="135">F2778*E2778</f>
        <v>73935</v>
      </c>
      <c r="H2778" s="82"/>
      <c r="I2778" s="82"/>
      <c r="J2778" s="82"/>
      <c r="K2778" s="82"/>
      <c r="L2778" s="82"/>
      <c r="M2778" s="99"/>
      <c r="N2778" s="99"/>
      <c r="O2778" s="99"/>
      <c r="P2778" s="33"/>
    </row>
    <row r="2779" spans="1:16" ht="25.5">
      <c r="A2779" s="82">
        <v>193</v>
      </c>
      <c r="B2779" s="82" t="s">
        <v>3202</v>
      </c>
      <c r="C2779" s="98" t="s">
        <v>3203</v>
      </c>
      <c r="D2779" s="106" t="s">
        <v>139</v>
      </c>
      <c r="E2779" s="107">
        <v>16105</v>
      </c>
      <c r="F2779" s="108">
        <v>2</v>
      </c>
      <c r="G2779" s="29">
        <f t="shared" si="135"/>
        <v>32210</v>
      </c>
      <c r="H2779" s="82"/>
      <c r="I2779" s="82"/>
      <c r="J2779" s="82"/>
      <c r="K2779" s="82"/>
      <c r="L2779" s="82"/>
      <c r="M2779" s="99"/>
      <c r="N2779" s="99"/>
      <c r="O2779" s="99"/>
      <c r="P2779" s="33"/>
    </row>
    <row r="2780" spans="1:16" ht="25.5">
      <c r="A2780" s="82">
        <v>194</v>
      </c>
      <c r="B2780" s="82" t="s">
        <v>2992</v>
      </c>
      <c r="C2780" s="109" t="s">
        <v>3204</v>
      </c>
      <c r="D2780" s="106" t="s">
        <v>139</v>
      </c>
      <c r="E2780" s="107">
        <v>15890</v>
      </c>
      <c r="F2780" s="108">
        <v>3</v>
      </c>
      <c r="G2780" s="29">
        <f t="shared" si="135"/>
        <v>47670</v>
      </c>
      <c r="H2780" s="82"/>
      <c r="I2780" s="82"/>
      <c r="J2780" s="82"/>
      <c r="K2780" s="82"/>
      <c r="L2780" s="82"/>
      <c r="M2780" s="99"/>
      <c r="N2780" s="99"/>
      <c r="O2780" s="99"/>
      <c r="P2780" s="33"/>
    </row>
    <row r="2781" spans="1:16">
      <c r="A2781" s="82">
        <v>195</v>
      </c>
      <c r="B2781" s="90" t="s">
        <v>2579</v>
      </c>
      <c r="C2781" s="110" t="s">
        <v>3205</v>
      </c>
      <c r="D2781" s="111" t="s">
        <v>1704</v>
      </c>
      <c r="E2781" s="112">
        <v>84665</v>
      </c>
      <c r="F2781" s="113">
        <f>1-0.13</f>
        <v>0.87</v>
      </c>
      <c r="G2781" s="29">
        <f t="shared" si="135"/>
        <v>73658.55</v>
      </c>
      <c r="H2781" s="82"/>
      <c r="I2781" s="82"/>
      <c r="J2781" s="82"/>
      <c r="K2781" s="82"/>
      <c r="L2781" s="82"/>
      <c r="M2781" s="99"/>
      <c r="N2781" s="99"/>
      <c r="O2781" s="99"/>
      <c r="P2781" s="33"/>
    </row>
    <row r="2782" spans="1:16">
      <c r="A2782" s="82">
        <v>196</v>
      </c>
      <c r="B2782" s="90" t="s">
        <v>2585</v>
      </c>
      <c r="C2782" s="110" t="s">
        <v>3206</v>
      </c>
      <c r="D2782" s="111" t="s">
        <v>1704</v>
      </c>
      <c r="E2782" s="112">
        <v>193520</v>
      </c>
      <c r="F2782" s="113">
        <v>0.98599999999999999</v>
      </c>
      <c r="G2782" s="29">
        <f t="shared" si="135"/>
        <v>190810.72</v>
      </c>
      <c r="H2782" s="82"/>
      <c r="I2782" s="82"/>
      <c r="J2782" s="82"/>
      <c r="K2782" s="82"/>
      <c r="L2782" s="82"/>
      <c r="M2782" s="99"/>
      <c r="N2782" s="99"/>
      <c r="O2782" s="99"/>
      <c r="P2782" s="33"/>
    </row>
    <row r="2783" spans="1:16">
      <c r="A2783" s="82">
        <v>197</v>
      </c>
      <c r="B2783" s="90" t="s">
        <v>3207</v>
      </c>
      <c r="C2783" s="114" t="s">
        <v>3208</v>
      </c>
      <c r="D2783" s="111" t="s">
        <v>3209</v>
      </c>
      <c r="E2783" s="112">
        <v>1589</v>
      </c>
      <c r="F2783" s="115">
        <v>127.05</v>
      </c>
      <c r="G2783" s="29">
        <f t="shared" si="135"/>
        <v>201882.44999999998</v>
      </c>
      <c r="H2783" s="82"/>
      <c r="I2783" s="82"/>
      <c r="J2783" s="82"/>
      <c r="K2783" s="82"/>
      <c r="L2783" s="82"/>
      <c r="M2783" s="99"/>
      <c r="N2783" s="99"/>
      <c r="O2783" s="99"/>
      <c r="P2783" s="33"/>
    </row>
    <row r="2784" spans="1:16">
      <c r="A2784" s="82">
        <v>198</v>
      </c>
      <c r="B2784" s="82" t="s">
        <v>3210</v>
      </c>
      <c r="C2784" s="36" t="s">
        <v>3211</v>
      </c>
      <c r="D2784" s="106" t="s">
        <v>86</v>
      </c>
      <c r="E2784" s="107">
        <v>25000</v>
      </c>
      <c r="F2784" s="121">
        <v>1</v>
      </c>
      <c r="G2784" s="29">
        <f t="shared" si="135"/>
        <v>25000</v>
      </c>
      <c r="H2784" s="82"/>
      <c r="I2784" s="82"/>
      <c r="J2784" s="82"/>
      <c r="K2784" s="82"/>
      <c r="L2784" s="82"/>
      <c r="M2784" s="99"/>
      <c r="N2784" s="99"/>
      <c r="O2784" s="99"/>
      <c r="P2784" s="33"/>
    </row>
    <row r="2785" spans="1:16">
      <c r="A2785" s="82">
        <v>199</v>
      </c>
      <c r="B2785" s="82" t="s">
        <v>3212</v>
      </c>
      <c r="C2785" s="98" t="s">
        <v>3213</v>
      </c>
      <c r="D2785" s="82" t="s">
        <v>139</v>
      </c>
      <c r="E2785" s="104">
        <v>5.62</v>
      </c>
      <c r="F2785" s="82">
        <v>500</v>
      </c>
      <c r="G2785" s="29">
        <f t="shared" si="135"/>
        <v>2810</v>
      </c>
      <c r="H2785" s="82"/>
      <c r="I2785" s="82"/>
      <c r="J2785" s="82"/>
      <c r="K2785" s="82"/>
      <c r="L2785" s="82"/>
      <c r="M2785" s="99"/>
      <c r="N2785" s="99"/>
      <c r="O2785" s="99"/>
      <c r="P2785" s="33"/>
    </row>
    <row r="2786" spans="1:16" ht="25.5">
      <c r="A2786" s="82">
        <v>200</v>
      </c>
      <c r="B2786" s="82"/>
      <c r="C2786" s="109" t="s">
        <v>3214</v>
      </c>
      <c r="D2786" s="82" t="s">
        <v>139</v>
      </c>
      <c r="E2786" s="104">
        <v>1360.87</v>
      </c>
      <c r="F2786" s="82">
        <v>3</v>
      </c>
      <c r="G2786" s="29">
        <f t="shared" si="135"/>
        <v>4082.6099999999997</v>
      </c>
      <c r="H2786" s="82"/>
      <c r="I2786" s="82"/>
      <c r="J2786" s="82"/>
      <c r="K2786" s="82"/>
      <c r="L2786" s="82"/>
      <c r="M2786" s="99"/>
      <c r="N2786" s="99"/>
      <c r="O2786" s="99"/>
      <c r="P2786" s="33"/>
    </row>
    <row r="2787" spans="1:16">
      <c r="A2787" s="82">
        <v>201</v>
      </c>
      <c r="B2787" s="82" t="s">
        <v>2972</v>
      </c>
      <c r="C2787" s="109" t="s">
        <v>3215</v>
      </c>
      <c r="D2787" s="82" t="s">
        <v>139</v>
      </c>
      <c r="E2787" s="104">
        <v>1700.23</v>
      </c>
      <c r="F2787" s="82">
        <v>2</v>
      </c>
      <c r="G2787" s="29">
        <f t="shared" si="135"/>
        <v>3400.46</v>
      </c>
      <c r="H2787" s="82"/>
      <c r="I2787" s="82"/>
      <c r="J2787" s="82"/>
      <c r="K2787" s="82"/>
      <c r="L2787" s="82"/>
      <c r="M2787" s="99"/>
      <c r="N2787" s="99"/>
      <c r="O2787" s="99"/>
      <c r="P2787" s="33"/>
    </row>
    <row r="2788" spans="1:16">
      <c r="A2788" s="82">
        <v>202</v>
      </c>
      <c r="B2788" s="82" t="s">
        <v>3056</v>
      </c>
      <c r="C2788" s="109" t="s">
        <v>3216</v>
      </c>
      <c r="D2788" s="106" t="s">
        <v>86</v>
      </c>
      <c r="E2788" s="104">
        <v>1702.5</v>
      </c>
      <c r="F2788" s="82">
        <v>1</v>
      </c>
      <c r="G2788" s="29">
        <f t="shared" si="135"/>
        <v>1702.5</v>
      </c>
      <c r="H2788" s="82"/>
      <c r="I2788" s="82"/>
      <c r="J2788" s="82"/>
      <c r="K2788" s="82"/>
      <c r="L2788" s="82"/>
      <c r="M2788" s="99"/>
      <c r="N2788" s="99"/>
      <c r="O2788" s="99"/>
      <c r="P2788" s="33"/>
    </row>
    <row r="2789" spans="1:16" ht="25.5">
      <c r="A2789" s="82">
        <v>203</v>
      </c>
      <c r="B2789" s="82"/>
      <c r="C2789" s="109" t="s">
        <v>3217</v>
      </c>
      <c r="D2789" s="106" t="s">
        <v>86</v>
      </c>
      <c r="E2789" s="104">
        <v>136021</v>
      </c>
      <c r="F2789" s="82">
        <v>1</v>
      </c>
      <c r="G2789" s="29">
        <f t="shared" si="135"/>
        <v>136021</v>
      </c>
      <c r="H2789" s="82"/>
      <c r="I2789" s="82"/>
      <c r="J2789" s="82"/>
      <c r="K2789" s="82"/>
      <c r="L2789" s="82"/>
      <c r="M2789" s="99"/>
      <c r="N2789" s="99"/>
      <c r="O2789" s="99"/>
      <c r="P2789" s="33"/>
    </row>
    <row r="2790" spans="1:16">
      <c r="A2790" s="82">
        <v>204</v>
      </c>
      <c r="B2790" s="82"/>
      <c r="C2790" s="109" t="s">
        <v>3218</v>
      </c>
      <c r="D2790" s="106" t="s">
        <v>74</v>
      </c>
      <c r="E2790" s="104">
        <v>41397</v>
      </c>
      <c r="F2790" s="82">
        <v>0.73499999999999999</v>
      </c>
      <c r="G2790" s="29">
        <f t="shared" si="135"/>
        <v>30426.794999999998</v>
      </c>
      <c r="H2790" s="82"/>
      <c r="I2790" s="82"/>
      <c r="J2790" s="82"/>
      <c r="K2790" s="82"/>
      <c r="L2790" s="82"/>
      <c r="M2790" s="99"/>
      <c r="N2790" s="99"/>
      <c r="O2790" s="99"/>
      <c r="P2790" s="33"/>
    </row>
    <row r="2791" spans="1:16">
      <c r="A2791" s="82"/>
      <c r="B2791" s="82"/>
      <c r="C2791" s="116" t="s">
        <v>3219</v>
      </c>
      <c r="D2791" s="82"/>
      <c r="E2791" s="104"/>
      <c r="F2791" s="82"/>
      <c r="G2791" s="105">
        <f>SUM(G2587:G2790)</f>
        <v>18415110.895</v>
      </c>
      <c r="H2791" s="82"/>
      <c r="I2791" s="105">
        <f>SUM(I2587:I2790)</f>
        <v>1200</v>
      </c>
      <c r="J2791" s="82"/>
      <c r="K2791" s="105">
        <f>SUM(K2587:K2790)</f>
        <v>1023777.7500000001</v>
      </c>
      <c r="L2791" s="82"/>
      <c r="M2791" s="99">
        <f>SUM(M2587:M2790)</f>
        <v>127277.46</v>
      </c>
      <c r="N2791" s="104"/>
      <c r="O2791" s="99">
        <f>SUM(O2587:O2790)</f>
        <v>105421</v>
      </c>
      <c r="P2791" s="33"/>
    </row>
    <row r="2792" spans="1:16">
      <c r="A2792" s="278" t="s">
        <v>1105</v>
      </c>
      <c r="B2792" s="279"/>
      <c r="C2792" s="279"/>
      <c r="D2792" s="279"/>
      <c r="E2792" s="280"/>
      <c r="F2792" s="281">
        <f>G2791+I2791+K2791+M2791+O2791</f>
        <v>19672787.105</v>
      </c>
      <c r="G2792" s="282"/>
      <c r="H2792" s="282"/>
      <c r="I2792" s="282"/>
      <c r="J2792" s="282"/>
      <c r="K2792" s="282"/>
      <c r="L2792" s="282"/>
      <c r="M2792" s="282"/>
      <c r="N2792" s="282"/>
      <c r="O2792" s="282"/>
      <c r="P2792" s="283"/>
    </row>
    <row r="2793" spans="1:16">
      <c r="A2793" s="117"/>
      <c r="B2793" s="117"/>
      <c r="C2793" s="117"/>
      <c r="D2793" s="117"/>
      <c r="E2793" s="117"/>
      <c r="F2793" s="117"/>
      <c r="G2793" s="117"/>
      <c r="H2793" s="117"/>
      <c r="I2793" s="117"/>
      <c r="J2793" s="117"/>
      <c r="K2793" s="118"/>
      <c r="L2793" s="117"/>
      <c r="M2793" s="118"/>
      <c r="N2793" s="117"/>
      <c r="O2793" s="117"/>
      <c r="P2793" s="117"/>
    </row>
    <row r="2795" spans="1:16">
      <c r="A2795" s="139"/>
      <c r="B2795" s="139"/>
      <c r="C2795" s="139"/>
      <c r="D2795" s="139"/>
      <c r="E2795" s="139"/>
      <c r="F2795" s="139"/>
      <c r="G2795" s="139"/>
      <c r="H2795" s="139"/>
      <c r="I2795" s="139"/>
      <c r="J2795" s="139"/>
      <c r="K2795" s="139"/>
      <c r="L2795" s="139"/>
      <c r="M2795" s="139"/>
      <c r="N2795" s="139"/>
      <c r="O2795" s="139"/>
      <c r="P2795" s="139"/>
    </row>
    <row r="2796" spans="1:16">
      <c r="A2796" s="204"/>
      <c r="B2796" s="204" t="s">
        <v>3228</v>
      </c>
      <c r="C2796" s="204"/>
      <c r="D2796" s="204"/>
      <c r="E2796" s="378"/>
      <c r="F2796" s="378"/>
      <c r="G2796" s="378"/>
      <c r="H2796" s="204"/>
      <c r="I2796" s="204"/>
      <c r="J2796" s="204"/>
      <c r="K2796" s="204"/>
      <c r="L2796" s="204"/>
      <c r="M2796" s="204"/>
      <c r="N2796" s="204"/>
      <c r="O2796" s="204"/>
      <c r="P2796" s="204"/>
    </row>
    <row r="2797" spans="1:16">
      <c r="A2797" s="133"/>
      <c r="B2797" s="133"/>
      <c r="C2797" s="208" t="s">
        <v>2919</v>
      </c>
      <c r="D2797" s="134"/>
      <c r="E2797" s="134"/>
      <c r="F2797" s="134"/>
      <c r="G2797" s="134"/>
      <c r="H2797" s="134"/>
      <c r="I2797" s="134"/>
      <c r="J2797" s="134"/>
      <c r="K2797" s="134"/>
      <c r="L2797" s="134"/>
      <c r="M2797" s="95"/>
      <c r="N2797" s="95"/>
      <c r="O2797" s="95"/>
      <c r="P2797" s="208"/>
    </row>
    <row r="2798" spans="1:16">
      <c r="A2798" s="276" t="s">
        <v>949</v>
      </c>
      <c r="B2798" s="276" t="s">
        <v>11</v>
      </c>
      <c r="C2798" s="276" t="s">
        <v>2921</v>
      </c>
      <c r="D2798" s="276" t="s">
        <v>2922</v>
      </c>
      <c r="E2798" s="137"/>
      <c r="F2798" s="284" t="s">
        <v>15</v>
      </c>
      <c r="G2798" s="284"/>
      <c r="H2798" s="284" t="s">
        <v>118</v>
      </c>
      <c r="I2798" s="284"/>
      <c r="J2798" s="285" t="s">
        <v>17</v>
      </c>
      <c r="K2798" s="286"/>
      <c r="L2798" s="274" t="s">
        <v>18</v>
      </c>
      <c r="M2798" s="275"/>
      <c r="N2798" s="274" t="s">
        <v>238</v>
      </c>
      <c r="O2798" s="275"/>
      <c r="P2798" s="276" t="s">
        <v>2924</v>
      </c>
    </row>
    <row r="2799" spans="1:16" ht="63.75">
      <c r="A2799" s="277"/>
      <c r="B2799" s="277"/>
      <c r="C2799" s="277"/>
      <c r="D2799" s="277"/>
      <c r="E2799" s="136" t="s">
        <v>21</v>
      </c>
      <c r="F2799" s="114" t="s">
        <v>2923</v>
      </c>
      <c r="G2799" s="136" t="s">
        <v>23</v>
      </c>
      <c r="H2799" s="136" t="s">
        <v>21</v>
      </c>
      <c r="I2799" s="136" t="s">
        <v>23</v>
      </c>
      <c r="J2799" s="136" t="s">
        <v>21</v>
      </c>
      <c r="K2799" s="136" t="s">
        <v>23</v>
      </c>
      <c r="L2799" s="136" t="s">
        <v>21</v>
      </c>
      <c r="M2799" s="136" t="s">
        <v>23</v>
      </c>
      <c r="N2799" s="136" t="s">
        <v>21</v>
      </c>
      <c r="O2799" s="136" t="s">
        <v>23</v>
      </c>
      <c r="P2799" s="277"/>
    </row>
    <row r="2800" spans="1:16">
      <c r="A2800" s="82">
        <v>1</v>
      </c>
      <c r="B2800" s="82"/>
      <c r="C2800" s="98" t="s">
        <v>3229</v>
      </c>
      <c r="D2800" s="82" t="s">
        <v>28</v>
      </c>
      <c r="E2800" s="82"/>
      <c r="F2800" s="99">
        <v>10</v>
      </c>
      <c r="G2800" s="99"/>
      <c r="H2800" s="82"/>
      <c r="I2800" s="82"/>
      <c r="J2800" s="82"/>
      <c r="K2800" s="82"/>
      <c r="L2800" s="82"/>
      <c r="M2800" s="99"/>
      <c r="N2800" s="99">
        <v>23.8</v>
      </c>
      <c r="O2800" s="99">
        <f>N2800*F2800</f>
        <v>238</v>
      </c>
      <c r="P2800" s="33"/>
    </row>
    <row r="2801" spans="1:16">
      <c r="A2801" s="82">
        <v>2</v>
      </c>
      <c r="B2801" s="82"/>
      <c r="C2801" s="98" t="s">
        <v>3230</v>
      </c>
      <c r="D2801" s="82" t="s">
        <v>28</v>
      </c>
      <c r="E2801" s="82"/>
      <c r="F2801" s="99">
        <v>20</v>
      </c>
      <c r="G2801" s="99"/>
      <c r="H2801" s="82"/>
      <c r="I2801" s="82"/>
      <c r="J2801" s="82"/>
      <c r="K2801" s="82"/>
      <c r="L2801" s="82"/>
      <c r="M2801" s="99"/>
      <c r="N2801" s="99">
        <v>76.8</v>
      </c>
      <c r="O2801" s="99">
        <f>N2801*F2801</f>
        <v>1536</v>
      </c>
      <c r="P2801" s="33"/>
    </row>
    <row r="2802" spans="1:16">
      <c r="A2802" s="82">
        <v>3</v>
      </c>
      <c r="B2802" s="82" t="s">
        <v>2276</v>
      </c>
      <c r="C2802" s="98" t="s">
        <v>3231</v>
      </c>
      <c r="D2802" s="82" t="s">
        <v>25</v>
      </c>
      <c r="E2802" s="82">
        <v>102</v>
      </c>
      <c r="F2802" s="99">
        <v>30</v>
      </c>
      <c r="G2802" s="99">
        <f t="shared" ref="G2802:G2865" si="136">F2802*E2802</f>
        <v>3060</v>
      </c>
      <c r="H2802" s="82"/>
      <c r="I2802" s="82"/>
      <c r="J2802" s="82"/>
      <c r="K2802" s="82"/>
      <c r="L2802" s="82"/>
      <c r="M2802" s="99"/>
      <c r="N2802" s="99"/>
      <c r="O2802" s="99"/>
      <c r="P2802" s="33"/>
    </row>
    <row r="2803" spans="1:16" ht="25.5">
      <c r="A2803" s="82">
        <v>4</v>
      </c>
      <c r="B2803" s="82"/>
      <c r="C2803" s="98" t="s">
        <v>3232</v>
      </c>
      <c r="D2803" s="82" t="s">
        <v>86</v>
      </c>
      <c r="E2803" s="82">
        <v>5</v>
      </c>
      <c r="F2803" s="99">
        <v>4278.95</v>
      </c>
      <c r="G2803" s="99">
        <f t="shared" si="136"/>
        <v>21394.75</v>
      </c>
      <c r="H2803" s="82"/>
      <c r="I2803" s="82"/>
      <c r="J2803" s="82"/>
      <c r="K2803" s="82"/>
      <c r="L2803" s="82"/>
      <c r="M2803" s="99"/>
      <c r="N2803" s="99"/>
      <c r="O2803" s="99"/>
      <c r="P2803" s="33"/>
    </row>
    <row r="2804" spans="1:16">
      <c r="A2804" s="82">
        <v>5</v>
      </c>
      <c r="B2804" s="82" t="s">
        <v>3233</v>
      </c>
      <c r="C2804" s="98" t="s">
        <v>3234</v>
      </c>
      <c r="D2804" s="82" t="s">
        <v>86</v>
      </c>
      <c r="E2804" s="82">
        <v>2</v>
      </c>
      <c r="F2804" s="99">
        <v>2031.65</v>
      </c>
      <c r="G2804" s="99">
        <f t="shared" si="136"/>
        <v>4063.3</v>
      </c>
      <c r="H2804" s="82"/>
      <c r="I2804" s="82"/>
      <c r="J2804" s="82"/>
      <c r="K2804" s="82"/>
      <c r="L2804" s="82"/>
      <c r="M2804" s="99"/>
      <c r="N2804" s="99"/>
      <c r="O2804" s="99"/>
      <c r="P2804" s="33"/>
    </row>
    <row r="2805" spans="1:16" ht="25.5">
      <c r="A2805" s="82">
        <v>6</v>
      </c>
      <c r="B2805" s="82"/>
      <c r="C2805" s="98" t="s">
        <v>3235</v>
      </c>
      <c r="D2805" s="82" t="s">
        <v>86</v>
      </c>
      <c r="E2805" s="82">
        <v>10</v>
      </c>
      <c r="F2805" s="99">
        <v>2213.25</v>
      </c>
      <c r="G2805" s="99">
        <f t="shared" si="136"/>
        <v>22132.5</v>
      </c>
      <c r="H2805" s="82"/>
      <c r="I2805" s="82"/>
      <c r="J2805" s="82"/>
      <c r="K2805" s="82"/>
      <c r="L2805" s="82"/>
      <c r="M2805" s="99"/>
      <c r="N2805" s="99"/>
      <c r="O2805" s="99"/>
      <c r="P2805" s="33"/>
    </row>
    <row r="2806" spans="1:16">
      <c r="A2806" s="82">
        <v>7</v>
      </c>
      <c r="B2806" s="82"/>
      <c r="C2806" s="98" t="s">
        <v>3236</v>
      </c>
      <c r="D2806" s="82" t="s">
        <v>86</v>
      </c>
      <c r="E2806" s="82">
        <v>10</v>
      </c>
      <c r="F2806" s="99">
        <v>1010.15</v>
      </c>
      <c r="G2806" s="99">
        <f t="shared" si="136"/>
        <v>10101.5</v>
      </c>
      <c r="H2806" s="82"/>
      <c r="I2806" s="82"/>
      <c r="J2806" s="82"/>
      <c r="K2806" s="82"/>
      <c r="L2806" s="82"/>
      <c r="M2806" s="99"/>
      <c r="N2806" s="99"/>
      <c r="O2806" s="99"/>
      <c r="P2806" s="33"/>
    </row>
    <row r="2807" spans="1:16">
      <c r="A2807" s="82">
        <v>8</v>
      </c>
      <c r="B2807" s="82" t="s">
        <v>3237</v>
      </c>
      <c r="C2807" s="98" t="s">
        <v>3238</v>
      </c>
      <c r="D2807" s="82" t="s">
        <v>86</v>
      </c>
      <c r="E2807" s="82">
        <v>2</v>
      </c>
      <c r="F2807" s="99">
        <v>1356.33</v>
      </c>
      <c r="G2807" s="99">
        <f t="shared" si="136"/>
        <v>2712.66</v>
      </c>
      <c r="H2807" s="82"/>
      <c r="I2807" s="82"/>
      <c r="J2807" s="82"/>
      <c r="K2807" s="82"/>
      <c r="L2807" s="82"/>
      <c r="M2807" s="99"/>
      <c r="N2807" s="99"/>
      <c r="O2807" s="99"/>
      <c r="P2807" s="33"/>
    </row>
    <row r="2808" spans="1:16">
      <c r="A2808" s="82">
        <v>9</v>
      </c>
      <c r="B2808" s="82" t="s">
        <v>3239</v>
      </c>
      <c r="C2808" s="98" t="s">
        <v>3240</v>
      </c>
      <c r="D2808" s="82" t="s">
        <v>86</v>
      </c>
      <c r="E2808" s="82">
        <v>8</v>
      </c>
      <c r="F2808" s="99">
        <v>1359.73</v>
      </c>
      <c r="G2808" s="99">
        <f t="shared" si="136"/>
        <v>10877.84</v>
      </c>
      <c r="H2808" s="82"/>
      <c r="I2808" s="82"/>
      <c r="J2808" s="82"/>
      <c r="K2808" s="82"/>
      <c r="L2808" s="82"/>
      <c r="M2808" s="99"/>
      <c r="N2808" s="99"/>
      <c r="O2808" s="99"/>
      <c r="P2808" s="33"/>
    </row>
    <row r="2809" spans="1:16">
      <c r="A2809" s="82">
        <v>10</v>
      </c>
      <c r="B2809" s="82" t="s">
        <v>3241</v>
      </c>
      <c r="C2809" s="98" t="s">
        <v>3242</v>
      </c>
      <c r="D2809" s="82" t="s">
        <v>139</v>
      </c>
      <c r="E2809" s="82">
        <v>3</v>
      </c>
      <c r="F2809" s="99">
        <v>1700.23</v>
      </c>
      <c r="G2809" s="99">
        <f t="shared" si="136"/>
        <v>5100.6900000000005</v>
      </c>
      <c r="H2809" s="82"/>
      <c r="I2809" s="82"/>
      <c r="J2809" s="82"/>
      <c r="K2809" s="82"/>
      <c r="L2809" s="82"/>
      <c r="M2809" s="99"/>
      <c r="N2809" s="99"/>
      <c r="O2809" s="99"/>
      <c r="P2809" s="33"/>
    </row>
    <row r="2810" spans="1:16">
      <c r="A2810" s="82">
        <v>11</v>
      </c>
      <c r="B2810" s="82"/>
      <c r="C2810" s="98" t="s">
        <v>3243</v>
      </c>
      <c r="D2810" s="82" t="s">
        <v>139</v>
      </c>
      <c r="E2810" s="82">
        <v>3</v>
      </c>
      <c r="F2810" s="99">
        <v>565.23</v>
      </c>
      <c r="G2810" s="99">
        <f t="shared" si="136"/>
        <v>1695.69</v>
      </c>
      <c r="H2810" s="82"/>
      <c r="I2810" s="82"/>
      <c r="J2810" s="82"/>
      <c r="K2810" s="82"/>
      <c r="L2810" s="82"/>
      <c r="M2810" s="99"/>
      <c r="N2810" s="99"/>
      <c r="O2810" s="99"/>
      <c r="P2810" s="33"/>
    </row>
    <row r="2811" spans="1:16">
      <c r="A2811" s="82">
        <v>12</v>
      </c>
      <c r="B2811" s="82"/>
      <c r="C2811" s="98" t="s">
        <v>3244</v>
      </c>
      <c r="D2811" s="82" t="s">
        <v>25</v>
      </c>
      <c r="E2811" s="82">
        <v>10</v>
      </c>
      <c r="F2811" s="99">
        <v>566.37</v>
      </c>
      <c r="G2811" s="99">
        <f t="shared" si="136"/>
        <v>5663.7</v>
      </c>
      <c r="H2811" s="82"/>
      <c r="I2811" s="82"/>
      <c r="J2811" s="82"/>
      <c r="K2811" s="82"/>
      <c r="L2811" s="82"/>
      <c r="M2811" s="99"/>
      <c r="N2811" s="99"/>
      <c r="O2811" s="99"/>
      <c r="P2811" s="33"/>
    </row>
    <row r="2812" spans="1:16">
      <c r="A2812" s="82">
        <v>13</v>
      </c>
      <c r="B2812" s="82" t="s">
        <v>3245</v>
      </c>
      <c r="C2812" s="98" t="s">
        <v>3246</v>
      </c>
      <c r="D2812" s="82" t="s">
        <v>28</v>
      </c>
      <c r="E2812" s="82">
        <v>0.10199999999999999</v>
      </c>
      <c r="F2812" s="99">
        <v>339285</v>
      </c>
      <c r="G2812" s="99">
        <f t="shared" si="136"/>
        <v>34607.07</v>
      </c>
      <c r="H2812" s="82"/>
      <c r="I2812" s="82"/>
      <c r="J2812" s="82"/>
      <c r="K2812" s="82"/>
      <c r="L2812" s="82"/>
      <c r="M2812" s="99"/>
      <c r="N2812" s="99"/>
      <c r="O2812" s="99"/>
      <c r="P2812" s="33"/>
    </row>
    <row r="2813" spans="1:16">
      <c r="A2813" s="82">
        <v>14</v>
      </c>
      <c r="B2813" s="82"/>
      <c r="C2813" s="98" t="s">
        <v>3247</v>
      </c>
      <c r="D2813" s="82" t="s">
        <v>3138</v>
      </c>
      <c r="E2813" s="82">
        <v>200</v>
      </c>
      <c r="F2813" s="99">
        <v>275</v>
      </c>
      <c r="G2813" s="99">
        <f t="shared" si="136"/>
        <v>55000</v>
      </c>
      <c r="H2813" s="82"/>
      <c r="I2813" s="82"/>
      <c r="J2813" s="82"/>
      <c r="K2813" s="82"/>
      <c r="L2813" s="82"/>
      <c r="M2813" s="99"/>
      <c r="N2813" s="99"/>
      <c r="O2813" s="99"/>
      <c r="P2813" s="33"/>
    </row>
    <row r="2814" spans="1:16" ht="25.5">
      <c r="A2814" s="82">
        <v>15</v>
      </c>
      <c r="B2814" s="82" t="s">
        <v>3248</v>
      </c>
      <c r="C2814" s="98" t="s">
        <v>3249</v>
      </c>
      <c r="D2814" s="82" t="s">
        <v>139</v>
      </c>
      <c r="E2814" s="82">
        <v>175</v>
      </c>
      <c r="F2814" s="99">
        <v>75</v>
      </c>
      <c r="G2814" s="99">
        <f t="shared" si="136"/>
        <v>13125</v>
      </c>
      <c r="H2814" s="82"/>
      <c r="I2814" s="82"/>
      <c r="J2814" s="82"/>
      <c r="K2814" s="82"/>
      <c r="L2814" s="82"/>
      <c r="M2814" s="99"/>
      <c r="N2814" s="99"/>
      <c r="O2814" s="99"/>
      <c r="P2814" s="33"/>
    </row>
    <row r="2815" spans="1:16">
      <c r="A2815" s="82">
        <v>16</v>
      </c>
      <c r="B2815" s="82" t="s">
        <v>3250</v>
      </c>
      <c r="C2815" s="98" t="s">
        <v>3251</v>
      </c>
      <c r="D2815" s="82" t="s">
        <v>139</v>
      </c>
      <c r="E2815" s="82">
        <v>845</v>
      </c>
      <c r="F2815" s="99">
        <v>50</v>
      </c>
      <c r="G2815" s="99">
        <f t="shared" si="136"/>
        <v>42250</v>
      </c>
      <c r="H2815" s="82"/>
      <c r="I2815" s="82"/>
      <c r="J2815" s="82"/>
      <c r="K2815" s="82"/>
      <c r="L2815" s="82"/>
      <c r="M2815" s="99"/>
      <c r="N2815" s="99"/>
      <c r="O2815" s="99"/>
      <c r="P2815" s="33"/>
    </row>
    <row r="2816" spans="1:16">
      <c r="A2816" s="82">
        <v>17</v>
      </c>
      <c r="B2816" s="82" t="s">
        <v>3252</v>
      </c>
      <c r="C2816" s="98" t="s">
        <v>3253</v>
      </c>
      <c r="D2816" s="82" t="s">
        <v>74</v>
      </c>
      <c r="E2816" s="82">
        <v>1.5640000000000001</v>
      </c>
      <c r="F2816" s="99">
        <v>117653.15</v>
      </c>
      <c r="G2816" s="99">
        <f t="shared" si="136"/>
        <v>184009.52660000001</v>
      </c>
      <c r="H2816" s="82"/>
      <c r="I2816" s="82"/>
      <c r="J2816" s="82"/>
      <c r="K2816" s="82"/>
      <c r="L2816" s="82"/>
      <c r="M2816" s="99"/>
      <c r="N2816" s="99"/>
      <c r="O2816" s="99"/>
      <c r="P2816" s="33"/>
    </row>
    <row r="2817" spans="1:16">
      <c r="A2817" s="82">
        <v>18</v>
      </c>
      <c r="B2817" s="82"/>
      <c r="C2817" s="98" t="s">
        <v>3254</v>
      </c>
      <c r="D2817" s="82" t="s">
        <v>139</v>
      </c>
      <c r="E2817" s="82">
        <v>2</v>
      </c>
      <c r="F2817" s="99">
        <v>302.81</v>
      </c>
      <c r="G2817" s="99">
        <f t="shared" si="136"/>
        <v>605.62</v>
      </c>
      <c r="H2817" s="82"/>
      <c r="I2817" s="82"/>
      <c r="J2817" s="82"/>
      <c r="K2817" s="82"/>
      <c r="L2817" s="82"/>
      <c r="M2817" s="99"/>
      <c r="N2817" s="99"/>
      <c r="O2817" s="99"/>
      <c r="P2817" s="33"/>
    </row>
    <row r="2818" spans="1:16" ht="25.5">
      <c r="A2818" s="82">
        <v>19</v>
      </c>
      <c r="B2818" s="82" t="s">
        <v>2276</v>
      </c>
      <c r="C2818" s="98" t="s">
        <v>3255</v>
      </c>
      <c r="D2818" s="82" t="s">
        <v>86</v>
      </c>
      <c r="E2818" s="82">
        <v>18</v>
      </c>
      <c r="F2818" s="99">
        <v>50</v>
      </c>
      <c r="G2818" s="99">
        <f t="shared" si="136"/>
        <v>900</v>
      </c>
      <c r="H2818" s="82"/>
      <c r="I2818" s="82"/>
      <c r="J2818" s="82"/>
      <c r="K2818" s="82"/>
      <c r="L2818" s="82"/>
      <c r="M2818" s="99"/>
      <c r="N2818" s="99"/>
      <c r="O2818" s="99"/>
      <c r="P2818" s="33"/>
    </row>
    <row r="2819" spans="1:16" ht="25.5">
      <c r="A2819" s="82">
        <v>20</v>
      </c>
      <c r="B2819" s="82" t="s">
        <v>3256</v>
      </c>
      <c r="C2819" s="98" t="s">
        <v>3257</v>
      </c>
      <c r="D2819" s="82" t="s">
        <v>86</v>
      </c>
      <c r="E2819" s="82">
        <v>15</v>
      </c>
      <c r="F2819" s="99">
        <v>100</v>
      </c>
      <c r="G2819" s="99">
        <f t="shared" si="136"/>
        <v>1500</v>
      </c>
      <c r="H2819" s="82"/>
      <c r="I2819" s="82"/>
      <c r="J2819" s="82"/>
      <c r="K2819" s="82"/>
      <c r="L2819" s="82"/>
      <c r="M2819" s="99"/>
      <c r="N2819" s="99"/>
      <c r="O2819" s="99"/>
      <c r="P2819" s="33"/>
    </row>
    <row r="2820" spans="1:16" ht="25.5">
      <c r="A2820" s="82">
        <v>21</v>
      </c>
      <c r="B2820" s="82"/>
      <c r="C2820" s="98" t="s">
        <v>3258</v>
      </c>
      <c r="D2820" s="82" t="s">
        <v>86</v>
      </c>
      <c r="E2820" s="82">
        <v>28</v>
      </c>
      <c r="F2820" s="99">
        <v>50</v>
      </c>
      <c r="G2820" s="99">
        <f t="shared" si="136"/>
        <v>1400</v>
      </c>
      <c r="H2820" s="82"/>
      <c r="I2820" s="82"/>
      <c r="J2820" s="82"/>
      <c r="K2820" s="82"/>
      <c r="L2820" s="82"/>
      <c r="M2820" s="99"/>
      <c r="N2820" s="99"/>
      <c r="O2820" s="99"/>
      <c r="P2820" s="33"/>
    </row>
    <row r="2821" spans="1:16">
      <c r="A2821" s="82">
        <v>22</v>
      </c>
      <c r="B2821" s="82" t="s">
        <v>249</v>
      </c>
      <c r="C2821" s="98" t="s">
        <v>3259</v>
      </c>
      <c r="D2821" s="82" t="s">
        <v>3138</v>
      </c>
      <c r="E2821" s="82"/>
      <c r="F2821" s="99">
        <v>55</v>
      </c>
      <c r="G2821" s="99"/>
      <c r="H2821" s="82"/>
      <c r="I2821" s="82"/>
      <c r="J2821" s="82"/>
      <c r="K2821" s="82"/>
      <c r="L2821" s="82"/>
      <c r="M2821" s="99"/>
      <c r="N2821" s="379">
        <v>650</v>
      </c>
      <c r="O2821" s="99">
        <f>N2821*F2821</f>
        <v>35750</v>
      </c>
      <c r="P2821" s="33"/>
    </row>
    <row r="2822" spans="1:16">
      <c r="A2822" s="82">
        <v>23</v>
      </c>
      <c r="B2822" s="82" t="s">
        <v>3260</v>
      </c>
      <c r="C2822" s="98" t="s">
        <v>3261</v>
      </c>
      <c r="D2822" s="82" t="s">
        <v>74</v>
      </c>
      <c r="E2822" s="82">
        <v>2.5350000000000001</v>
      </c>
      <c r="F2822" s="99">
        <v>45000</v>
      </c>
      <c r="G2822" s="99">
        <f t="shared" si="136"/>
        <v>114075</v>
      </c>
      <c r="H2822" s="82"/>
      <c r="I2822" s="82"/>
      <c r="J2822" s="82"/>
      <c r="K2822" s="82"/>
      <c r="L2822" s="82"/>
      <c r="M2822" s="99"/>
      <c r="N2822" s="99"/>
      <c r="O2822" s="99"/>
      <c r="P2822" s="33"/>
    </row>
    <row r="2823" spans="1:16">
      <c r="A2823" s="82">
        <v>24</v>
      </c>
      <c r="B2823" s="82" t="s">
        <v>3262</v>
      </c>
      <c r="C2823" s="98" t="s">
        <v>3263</v>
      </c>
      <c r="D2823" s="82" t="s">
        <v>28</v>
      </c>
      <c r="E2823" s="82">
        <v>98</v>
      </c>
      <c r="F2823" s="99">
        <v>102</v>
      </c>
      <c r="G2823" s="99">
        <f t="shared" si="136"/>
        <v>9996</v>
      </c>
      <c r="H2823" s="82"/>
      <c r="I2823" s="82"/>
      <c r="J2823" s="82"/>
      <c r="K2823" s="82"/>
      <c r="L2823" s="82"/>
      <c r="M2823" s="99"/>
      <c r="N2823" s="99"/>
      <c r="O2823" s="99"/>
      <c r="P2823" s="33"/>
    </row>
    <row r="2824" spans="1:16">
      <c r="A2824" s="82">
        <v>25</v>
      </c>
      <c r="B2824" s="82" t="s">
        <v>3264</v>
      </c>
      <c r="C2824" s="98" t="s">
        <v>3265</v>
      </c>
      <c r="D2824" s="82" t="s">
        <v>139</v>
      </c>
      <c r="E2824" s="82">
        <v>4</v>
      </c>
      <c r="F2824" s="99">
        <v>1142.7</v>
      </c>
      <c r="G2824" s="99">
        <f t="shared" si="136"/>
        <v>4570.8</v>
      </c>
      <c r="H2824" s="82"/>
      <c r="I2824" s="82"/>
      <c r="J2824" s="82"/>
      <c r="K2824" s="82"/>
      <c r="L2824" s="82"/>
      <c r="M2824" s="99"/>
      <c r="N2824" s="99"/>
      <c r="O2824" s="99"/>
      <c r="P2824" s="33"/>
    </row>
    <row r="2825" spans="1:16" ht="25.5">
      <c r="A2825" s="82">
        <v>26</v>
      </c>
      <c r="B2825" s="82" t="s">
        <v>3266</v>
      </c>
      <c r="C2825" s="98" t="s">
        <v>3267</v>
      </c>
      <c r="D2825" s="82" t="s">
        <v>139</v>
      </c>
      <c r="E2825" s="82">
        <v>3</v>
      </c>
      <c r="F2825" s="99">
        <v>16520</v>
      </c>
      <c r="G2825" s="99">
        <f t="shared" si="136"/>
        <v>49560</v>
      </c>
      <c r="H2825" s="82"/>
      <c r="I2825" s="82"/>
      <c r="J2825" s="82"/>
      <c r="K2825" s="82"/>
      <c r="L2825" s="82"/>
      <c r="M2825" s="99"/>
      <c r="N2825" s="99"/>
      <c r="O2825" s="99"/>
      <c r="P2825" s="33"/>
    </row>
    <row r="2826" spans="1:16" ht="25.5">
      <c r="A2826" s="82">
        <v>27</v>
      </c>
      <c r="B2826" s="82" t="s">
        <v>3268</v>
      </c>
      <c r="C2826" s="98" t="s">
        <v>3269</v>
      </c>
      <c r="D2826" s="82" t="s">
        <v>139</v>
      </c>
      <c r="E2826" s="82">
        <v>5</v>
      </c>
      <c r="F2826" s="99">
        <v>9204</v>
      </c>
      <c r="G2826" s="99">
        <f t="shared" si="136"/>
        <v>46020</v>
      </c>
      <c r="H2826" s="82"/>
      <c r="I2826" s="82"/>
      <c r="J2826" s="82"/>
      <c r="K2826" s="82"/>
      <c r="L2826" s="82"/>
      <c r="M2826" s="99"/>
      <c r="N2826" s="99"/>
      <c r="O2826" s="99"/>
      <c r="P2826" s="33"/>
    </row>
    <row r="2827" spans="1:16">
      <c r="A2827" s="82">
        <v>28</v>
      </c>
      <c r="B2827" s="82"/>
      <c r="C2827" s="98" t="s">
        <v>3270</v>
      </c>
      <c r="D2827" s="82" t="s">
        <v>139</v>
      </c>
      <c r="E2827" s="82">
        <v>5</v>
      </c>
      <c r="F2827" s="99">
        <v>7788</v>
      </c>
      <c r="G2827" s="99">
        <f t="shared" si="136"/>
        <v>38940</v>
      </c>
      <c r="H2827" s="82"/>
      <c r="I2827" s="82"/>
      <c r="J2827" s="82"/>
      <c r="K2827" s="82"/>
      <c r="L2827" s="82"/>
      <c r="M2827" s="99"/>
      <c r="N2827" s="99"/>
      <c r="O2827" s="99"/>
      <c r="P2827" s="33"/>
    </row>
    <row r="2828" spans="1:16" ht="25.5">
      <c r="A2828" s="82">
        <v>29</v>
      </c>
      <c r="B2828" s="82" t="s">
        <v>3271</v>
      </c>
      <c r="C2828" s="98" t="s">
        <v>3272</v>
      </c>
      <c r="D2828" s="82" t="s">
        <v>139</v>
      </c>
      <c r="E2828" s="82">
        <v>3</v>
      </c>
      <c r="F2828" s="99">
        <v>1416</v>
      </c>
      <c r="G2828" s="99">
        <f t="shared" si="136"/>
        <v>4248</v>
      </c>
      <c r="H2828" s="82"/>
      <c r="I2828" s="82"/>
      <c r="J2828" s="82"/>
      <c r="K2828" s="82"/>
      <c r="L2828" s="82"/>
      <c r="M2828" s="99"/>
      <c r="N2828" s="99"/>
      <c r="O2828" s="99"/>
      <c r="P2828" s="33"/>
    </row>
    <row r="2829" spans="1:16">
      <c r="A2829" s="82">
        <v>30</v>
      </c>
      <c r="B2829" s="82" t="s">
        <v>51</v>
      </c>
      <c r="C2829" s="98" t="s">
        <v>3273</v>
      </c>
      <c r="D2829" s="82" t="s">
        <v>139</v>
      </c>
      <c r="E2829" s="82">
        <v>5</v>
      </c>
      <c r="F2829" s="99">
        <v>1062</v>
      </c>
      <c r="G2829" s="99">
        <f t="shared" si="136"/>
        <v>5310</v>
      </c>
      <c r="H2829" s="82"/>
      <c r="I2829" s="82"/>
      <c r="J2829" s="82"/>
      <c r="K2829" s="82"/>
      <c r="L2829" s="82"/>
      <c r="M2829" s="99"/>
      <c r="N2829" s="99"/>
      <c r="O2829" s="99"/>
      <c r="P2829" s="33"/>
    </row>
    <row r="2830" spans="1:16" ht="25.5">
      <c r="A2830" s="82">
        <v>31</v>
      </c>
      <c r="B2830" s="82"/>
      <c r="C2830" s="98" t="s">
        <v>3274</v>
      </c>
      <c r="D2830" s="82" t="s">
        <v>139</v>
      </c>
      <c r="E2830" s="82">
        <v>3</v>
      </c>
      <c r="F2830" s="99">
        <v>4956</v>
      </c>
      <c r="G2830" s="99">
        <f t="shared" si="136"/>
        <v>14868</v>
      </c>
      <c r="H2830" s="82"/>
      <c r="I2830" s="82"/>
      <c r="J2830" s="82"/>
      <c r="K2830" s="82"/>
      <c r="L2830" s="82"/>
      <c r="M2830" s="99"/>
      <c r="N2830" s="99"/>
      <c r="O2830" s="99"/>
      <c r="P2830" s="33"/>
    </row>
    <row r="2831" spans="1:16" ht="25.5">
      <c r="A2831" s="82">
        <v>32</v>
      </c>
      <c r="B2831" s="82" t="s">
        <v>3256</v>
      </c>
      <c r="C2831" s="98" t="s">
        <v>3275</v>
      </c>
      <c r="D2831" s="82" t="s">
        <v>139</v>
      </c>
      <c r="E2831" s="82">
        <v>2</v>
      </c>
      <c r="F2831" s="99">
        <v>4130</v>
      </c>
      <c r="G2831" s="99">
        <f t="shared" si="136"/>
        <v>8260</v>
      </c>
      <c r="H2831" s="82"/>
      <c r="I2831" s="82"/>
      <c r="J2831" s="82"/>
      <c r="K2831" s="82"/>
      <c r="L2831" s="82"/>
      <c r="M2831" s="99"/>
      <c r="N2831" s="99"/>
      <c r="O2831" s="99"/>
      <c r="P2831" s="33"/>
    </row>
    <row r="2832" spans="1:16">
      <c r="A2832" s="82">
        <v>33</v>
      </c>
      <c r="B2832" s="82" t="s">
        <v>3276</v>
      </c>
      <c r="C2832" s="98" t="s">
        <v>3277</v>
      </c>
      <c r="D2832" s="82" t="s">
        <v>139</v>
      </c>
      <c r="E2832" s="82">
        <v>16</v>
      </c>
      <c r="F2832" s="99">
        <v>3339.4</v>
      </c>
      <c r="G2832" s="99">
        <f t="shared" si="136"/>
        <v>53430.400000000001</v>
      </c>
      <c r="H2832" s="82"/>
      <c r="I2832" s="82"/>
      <c r="J2832" s="82"/>
      <c r="K2832" s="82"/>
      <c r="L2832" s="82"/>
      <c r="M2832" s="99"/>
      <c r="N2832" s="99"/>
      <c r="O2832" s="99"/>
      <c r="P2832" s="33"/>
    </row>
    <row r="2833" spans="1:16">
      <c r="A2833" s="82">
        <v>34</v>
      </c>
      <c r="B2833" s="82"/>
      <c r="C2833" s="98" t="s">
        <v>3278</v>
      </c>
      <c r="D2833" s="82" t="s">
        <v>74</v>
      </c>
      <c r="E2833" s="82">
        <v>0.4</v>
      </c>
      <c r="F2833" s="99">
        <v>50000</v>
      </c>
      <c r="G2833" s="99">
        <f t="shared" si="136"/>
        <v>20000</v>
      </c>
      <c r="H2833" s="82"/>
      <c r="I2833" s="82"/>
      <c r="J2833" s="82"/>
      <c r="K2833" s="82"/>
      <c r="L2833" s="82"/>
      <c r="M2833" s="99"/>
      <c r="N2833" s="99"/>
      <c r="O2833" s="99"/>
      <c r="P2833" s="33"/>
    </row>
    <row r="2834" spans="1:16">
      <c r="A2834" s="82">
        <v>35</v>
      </c>
      <c r="B2834" s="82" t="s">
        <v>3262</v>
      </c>
      <c r="C2834" s="36" t="s">
        <v>3279</v>
      </c>
      <c r="D2834" s="82" t="s">
        <v>28</v>
      </c>
      <c r="E2834" s="82">
        <v>251</v>
      </c>
      <c r="F2834" s="99">
        <v>30</v>
      </c>
      <c r="G2834" s="99">
        <f t="shared" si="136"/>
        <v>7530</v>
      </c>
      <c r="H2834" s="82"/>
      <c r="I2834" s="82"/>
      <c r="J2834" s="82"/>
      <c r="K2834" s="82"/>
      <c r="L2834" s="82"/>
      <c r="M2834" s="99"/>
      <c r="N2834" s="99"/>
      <c r="O2834" s="99"/>
      <c r="P2834" s="33"/>
    </row>
    <row r="2835" spans="1:16">
      <c r="A2835" s="82">
        <v>36</v>
      </c>
      <c r="B2835" s="82" t="s">
        <v>3256</v>
      </c>
      <c r="C2835" s="36" t="s">
        <v>3280</v>
      </c>
      <c r="D2835" s="82" t="s">
        <v>139</v>
      </c>
      <c r="E2835" s="380">
        <v>3</v>
      </c>
      <c r="F2835" s="82">
        <v>1965.88</v>
      </c>
      <c r="G2835" s="99">
        <f>F2835*E2835</f>
        <v>5897.64</v>
      </c>
      <c r="H2835" s="82"/>
      <c r="I2835" s="82"/>
      <c r="J2835" s="82"/>
      <c r="K2835" s="82"/>
      <c r="L2835" s="82"/>
      <c r="M2835" s="99"/>
      <c r="N2835" s="99"/>
      <c r="O2835" s="99"/>
      <c r="P2835" s="33"/>
    </row>
    <row r="2836" spans="1:16" ht="25.5">
      <c r="A2836" s="82">
        <v>37</v>
      </c>
      <c r="B2836" s="82" t="s">
        <v>3281</v>
      </c>
      <c r="C2836" s="36" t="s">
        <v>3282</v>
      </c>
      <c r="D2836" s="82" t="s">
        <v>78</v>
      </c>
      <c r="E2836" s="82">
        <v>29.4</v>
      </c>
      <c r="F2836" s="99">
        <v>13</v>
      </c>
      <c r="G2836" s="99">
        <f t="shared" si="136"/>
        <v>382.2</v>
      </c>
      <c r="H2836" s="82"/>
      <c r="I2836" s="82"/>
      <c r="J2836" s="82"/>
      <c r="K2836" s="82"/>
      <c r="L2836" s="82"/>
      <c r="M2836" s="99"/>
      <c r="N2836" s="99"/>
      <c r="O2836" s="99"/>
      <c r="P2836" s="33"/>
    </row>
    <row r="2837" spans="1:16">
      <c r="A2837" s="82">
        <v>38</v>
      </c>
      <c r="B2837" s="82" t="s">
        <v>3283</v>
      </c>
      <c r="C2837" s="36" t="s">
        <v>3284</v>
      </c>
      <c r="D2837" s="82" t="s">
        <v>86</v>
      </c>
      <c r="E2837" s="103">
        <v>8</v>
      </c>
      <c r="F2837" s="82">
        <v>1416</v>
      </c>
      <c r="G2837" s="99">
        <f>E2837*F2837</f>
        <v>11328</v>
      </c>
      <c r="H2837" s="82"/>
      <c r="I2837" s="82"/>
      <c r="J2837" s="381"/>
      <c r="K2837" s="82"/>
      <c r="L2837" s="82"/>
      <c r="M2837" s="99"/>
      <c r="N2837" s="99"/>
      <c r="O2837" s="99"/>
      <c r="P2837" s="33"/>
    </row>
    <row r="2838" spans="1:16">
      <c r="A2838" s="82">
        <v>39</v>
      </c>
      <c r="B2838" s="82" t="s">
        <v>3283</v>
      </c>
      <c r="C2838" s="36" t="s">
        <v>3284</v>
      </c>
      <c r="D2838" s="82" t="s">
        <v>139</v>
      </c>
      <c r="E2838" s="82">
        <v>10</v>
      </c>
      <c r="F2838" s="99">
        <v>882</v>
      </c>
      <c r="G2838" s="99">
        <f t="shared" si="136"/>
        <v>8820</v>
      </c>
      <c r="H2838" s="82"/>
      <c r="I2838" s="82"/>
      <c r="J2838" s="82"/>
      <c r="K2838" s="82"/>
      <c r="L2838" s="82"/>
      <c r="M2838" s="99"/>
      <c r="N2838" s="99"/>
      <c r="O2838" s="99"/>
      <c r="P2838" s="33"/>
    </row>
    <row r="2839" spans="1:16">
      <c r="A2839" s="82">
        <v>40</v>
      </c>
      <c r="B2839" s="82" t="s">
        <v>3285</v>
      </c>
      <c r="C2839" s="36" t="s">
        <v>3286</v>
      </c>
      <c r="D2839" s="82" t="s">
        <v>139</v>
      </c>
      <c r="E2839" s="82">
        <v>2</v>
      </c>
      <c r="F2839" s="99">
        <v>15</v>
      </c>
      <c r="G2839" s="99">
        <f t="shared" si="136"/>
        <v>30</v>
      </c>
      <c r="H2839" s="82"/>
      <c r="I2839" s="82"/>
      <c r="J2839" s="82"/>
      <c r="K2839" s="82"/>
      <c r="L2839" s="82"/>
      <c r="M2839" s="99"/>
      <c r="N2839" s="99"/>
      <c r="O2839" s="99"/>
      <c r="P2839" s="33"/>
    </row>
    <row r="2840" spans="1:16">
      <c r="A2840" s="82">
        <v>41</v>
      </c>
      <c r="B2840" s="82" t="s">
        <v>51</v>
      </c>
      <c r="C2840" s="36" t="s">
        <v>3287</v>
      </c>
      <c r="D2840" s="82" t="s">
        <v>139</v>
      </c>
      <c r="E2840" s="82">
        <v>20</v>
      </c>
      <c r="F2840" s="99">
        <v>296</v>
      </c>
      <c r="G2840" s="99">
        <f t="shared" si="136"/>
        <v>5920</v>
      </c>
      <c r="H2840" s="82"/>
      <c r="I2840" s="82"/>
      <c r="J2840" s="82"/>
      <c r="K2840" s="82"/>
      <c r="L2840" s="82"/>
      <c r="M2840" s="99"/>
      <c r="N2840" s="99"/>
      <c r="O2840" s="99"/>
      <c r="P2840" s="33"/>
    </row>
    <row r="2841" spans="1:16">
      <c r="A2841" s="82">
        <v>42</v>
      </c>
      <c r="B2841" s="82" t="s">
        <v>3288</v>
      </c>
      <c r="C2841" s="36" t="s">
        <v>3289</v>
      </c>
      <c r="D2841" s="82" t="s">
        <v>139</v>
      </c>
      <c r="E2841" s="82">
        <v>1</v>
      </c>
      <c r="F2841" s="99">
        <v>300</v>
      </c>
      <c r="G2841" s="99">
        <f t="shared" si="136"/>
        <v>300</v>
      </c>
      <c r="H2841" s="82"/>
      <c r="I2841" s="82"/>
      <c r="J2841" s="82"/>
      <c r="K2841" s="82"/>
      <c r="L2841" s="82"/>
      <c r="M2841" s="99"/>
      <c r="N2841" s="99"/>
      <c r="O2841" s="99"/>
      <c r="P2841" s="33"/>
    </row>
    <row r="2842" spans="1:16">
      <c r="A2842" s="82">
        <v>43</v>
      </c>
      <c r="B2842" s="82"/>
      <c r="C2842" s="36" t="s">
        <v>3182</v>
      </c>
      <c r="D2842" s="82" t="s">
        <v>850</v>
      </c>
      <c r="E2842" s="82">
        <v>30</v>
      </c>
      <c r="F2842" s="99">
        <v>100</v>
      </c>
      <c r="G2842" s="99">
        <f t="shared" si="136"/>
        <v>3000</v>
      </c>
      <c r="H2842" s="82"/>
      <c r="I2842" s="82"/>
      <c r="J2842" s="82"/>
      <c r="K2842" s="82"/>
      <c r="L2842" s="82"/>
      <c r="M2842" s="99"/>
      <c r="N2842" s="99"/>
      <c r="O2842" s="99"/>
      <c r="P2842" s="33"/>
    </row>
    <row r="2843" spans="1:16" ht="25.5">
      <c r="A2843" s="82">
        <v>44</v>
      </c>
      <c r="B2843" s="82" t="s">
        <v>3290</v>
      </c>
      <c r="C2843" s="36" t="s">
        <v>3291</v>
      </c>
      <c r="D2843" s="82" t="s">
        <v>139</v>
      </c>
      <c r="E2843" s="82">
        <v>5</v>
      </c>
      <c r="F2843" s="99">
        <v>1172</v>
      </c>
      <c r="G2843" s="99">
        <f t="shared" si="136"/>
        <v>5860</v>
      </c>
      <c r="H2843" s="82"/>
      <c r="I2843" s="82"/>
      <c r="J2843" s="82"/>
      <c r="K2843" s="82"/>
      <c r="L2843" s="82"/>
      <c r="M2843" s="99"/>
      <c r="N2843" s="99"/>
      <c r="O2843" s="99"/>
      <c r="P2843" s="33"/>
    </row>
    <row r="2844" spans="1:16" ht="25.5">
      <c r="A2844" s="82">
        <v>45</v>
      </c>
      <c r="B2844" s="82" t="s">
        <v>3292</v>
      </c>
      <c r="C2844" s="36" t="s">
        <v>3293</v>
      </c>
      <c r="D2844" s="82" t="s">
        <v>139</v>
      </c>
      <c r="E2844" s="82">
        <v>4</v>
      </c>
      <c r="F2844" s="99">
        <v>3253.8</v>
      </c>
      <c r="G2844" s="99">
        <f t="shared" si="136"/>
        <v>13015.2</v>
      </c>
      <c r="H2844" s="82"/>
      <c r="I2844" s="82"/>
      <c r="J2844" s="82"/>
      <c r="K2844" s="82"/>
      <c r="L2844" s="82"/>
      <c r="M2844" s="99"/>
      <c r="N2844" s="99"/>
      <c r="O2844" s="99"/>
      <c r="P2844" s="33"/>
    </row>
    <row r="2845" spans="1:16">
      <c r="A2845" s="82">
        <v>46</v>
      </c>
      <c r="B2845" s="117"/>
      <c r="C2845" s="36" t="s">
        <v>3294</v>
      </c>
      <c r="D2845" s="82" t="s">
        <v>139</v>
      </c>
      <c r="E2845" s="82">
        <v>4</v>
      </c>
      <c r="F2845" s="99">
        <v>909</v>
      </c>
      <c r="G2845" s="99">
        <f t="shared" si="136"/>
        <v>3636</v>
      </c>
      <c r="H2845" s="82"/>
      <c r="I2845" s="82"/>
      <c r="J2845" s="82"/>
      <c r="K2845" s="82"/>
      <c r="L2845" s="82"/>
      <c r="M2845" s="99"/>
      <c r="N2845" s="99"/>
      <c r="O2845" s="99"/>
      <c r="P2845" s="33"/>
    </row>
    <row r="2846" spans="1:16">
      <c r="A2846" s="82">
        <v>47</v>
      </c>
      <c r="B2846" s="82" t="s">
        <v>84</v>
      </c>
      <c r="C2846" s="36" t="s">
        <v>3295</v>
      </c>
      <c r="D2846" s="82" t="s">
        <v>25</v>
      </c>
      <c r="E2846" s="82">
        <v>6</v>
      </c>
      <c r="F2846" s="82">
        <v>10</v>
      </c>
      <c r="G2846" s="99">
        <f t="shared" si="136"/>
        <v>60</v>
      </c>
      <c r="H2846" s="82"/>
      <c r="I2846" s="82"/>
      <c r="J2846" s="82"/>
      <c r="K2846" s="82"/>
      <c r="L2846" s="82"/>
      <c r="M2846" s="99"/>
      <c r="N2846" s="99"/>
      <c r="O2846" s="99"/>
      <c r="P2846" s="33"/>
    </row>
    <row r="2847" spans="1:16">
      <c r="A2847" s="82">
        <v>48</v>
      </c>
      <c r="B2847" s="82"/>
      <c r="C2847" s="36" t="s">
        <v>3296</v>
      </c>
      <c r="D2847" s="82" t="s">
        <v>1618</v>
      </c>
      <c r="E2847" s="82">
        <v>24</v>
      </c>
      <c r="F2847" s="82">
        <v>100</v>
      </c>
      <c r="G2847" s="99">
        <f t="shared" si="136"/>
        <v>2400</v>
      </c>
      <c r="H2847" s="82"/>
      <c r="I2847" s="82"/>
      <c r="J2847" s="82"/>
      <c r="K2847" s="82"/>
      <c r="L2847" s="82"/>
      <c r="M2847" s="99"/>
      <c r="N2847" s="99"/>
      <c r="O2847" s="99"/>
      <c r="P2847" s="33"/>
    </row>
    <row r="2848" spans="1:16" ht="25.5">
      <c r="A2848" s="82">
        <v>49</v>
      </c>
      <c r="B2848" s="82" t="s">
        <v>3297</v>
      </c>
      <c r="C2848" s="36" t="s">
        <v>3298</v>
      </c>
      <c r="D2848" s="82" t="s">
        <v>139</v>
      </c>
      <c r="E2848" s="82">
        <v>2</v>
      </c>
      <c r="F2848" s="82">
        <v>1470.28</v>
      </c>
      <c r="G2848" s="99">
        <f t="shared" si="136"/>
        <v>2940.56</v>
      </c>
      <c r="H2848" s="82"/>
      <c r="I2848" s="82"/>
      <c r="J2848" s="82"/>
      <c r="K2848" s="82"/>
      <c r="L2848" s="82"/>
      <c r="M2848" s="99"/>
      <c r="N2848" s="99"/>
      <c r="O2848" s="99"/>
      <c r="P2848" s="33"/>
    </row>
    <row r="2849" spans="1:16">
      <c r="A2849" s="82">
        <v>50</v>
      </c>
      <c r="B2849" s="82"/>
      <c r="C2849" s="36" t="s">
        <v>3287</v>
      </c>
      <c r="D2849" s="82" t="s">
        <v>139</v>
      </c>
      <c r="E2849" s="82">
        <v>10</v>
      </c>
      <c r="F2849" s="82">
        <v>296</v>
      </c>
      <c r="G2849" s="99">
        <f t="shared" si="136"/>
        <v>2960</v>
      </c>
      <c r="H2849" s="82"/>
      <c r="I2849" s="82"/>
      <c r="J2849" s="82"/>
      <c r="K2849" s="82"/>
      <c r="L2849" s="82"/>
      <c r="M2849" s="99"/>
      <c r="N2849" s="99"/>
      <c r="O2849" s="99"/>
      <c r="P2849" s="33"/>
    </row>
    <row r="2850" spans="1:16" ht="25.5">
      <c r="A2850" s="82">
        <v>51</v>
      </c>
      <c r="B2850" s="82" t="s">
        <v>3299</v>
      </c>
      <c r="C2850" s="36" t="s">
        <v>3300</v>
      </c>
      <c r="D2850" s="82" t="s">
        <v>25</v>
      </c>
      <c r="E2850" s="82">
        <v>5</v>
      </c>
      <c r="F2850" s="82">
        <v>1175.28</v>
      </c>
      <c r="G2850" s="99">
        <f t="shared" si="136"/>
        <v>5876.4</v>
      </c>
      <c r="H2850" s="82"/>
      <c r="I2850" s="82"/>
      <c r="J2850" s="82"/>
      <c r="K2850" s="82"/>
      <c r="L2850" s="82"/>
      <c r="M2850" s="99"/>
      <c r="N2850" s="99"/>
      <c r="O2850" s="99"/>
      <c r="P2850" s="33"/>
    </row>
    <row r="2851" spans="1:16">
      <c r="A2851" s="82">
        <v>52</v>
      </c>
      <c r="B2851" s="82" t="s">
        <v>3301</v>
      </c>
      <c r="C2851" s="36" t="s">
        <v>3302</v>
      </c>
      <c r="D2851" s="82" t="s">
        <v>139</v>
      </c>
      <c r="E2851" s="82">
        <v>10</v>
      </c>
      <c r="F2851" s="82">
        <v>587.64</v>
      </c>
      <c r="G2851" s="99">
        <f t="shared" si="136"/>
        <v>5876.4</v>
      </c>
      <c r="H2851" s="82"/>
      <c r="I2851" s="82"/>
      <c r="J2851" s="82"/>
      <c r="K2851" s="82"/>
      <c r="L2851" s="82"/>
      <c r="M2851" s="99"/>
      <c r="N2851" s="99"/>
      <c r="O2851" s="99"/>
      <c r="P2851" s="33"/>
    </row>
    <row r="2852" spans="1:16" ht="25.5">
      <c r="A2852" s="82">
        <v>53</v>
      </c>
      <c r="B2852" s="117"/>
      <c r="C2852" s="36" t="s">
        <v>3303</v>
      </c>
      <c r="D2852" s="82" t="s">
        <v>139</v>
      </c>
      <c r="E2852" s="82">
        <v>5</v>
      </c>
      <c r="F2852" s="82">
        <v>1170.56</v>
      </c>
      <c r="G2852" s="99">
        <f t="shared" si="136"/>
        <v>5852.7999999999993</v>
      </c>
      <c r="H2852" s="82"/>
      <c r="I2852" s="82"/>
      <c r="J2852" s="82"/>
      <c r="K2852" s="82"/>
      <c r="L2852" s="82"/>
      <c r="M2852" s="99"/>
      <c r="N2852" s="99"/>
      <c r="O2852" s="99"/>
      <c r="P2852" s="33"/>
    </row>
    <row r="2853" spans="1:16" ht="25.5">
      <c r="A2853" s="82">
        <v>54</v>
      </c>
      <c r="B2853" s="136" t="s">
        <v>3304</v>
      </c>
      <c r="C2853" s="36" t="s">
        <v>3305</v>
      </c>
      <c r="D2853" s="82" t="s">
        <v>139</v>
      </c>
      <c r="E2853" s="82">
        <v>4</v>
      </c>
      <c r="F2853" s="82">
        <v>729.24</v>
      </c>
      <c r="G2853" s="99">
        <f t="shared" si="136"/>
        <v>2916.96</v>
      </c>
      <c r="H2853" s="82"/>
      <c r="I2853" s="82"/>
      <c r="J2853" s="82"/>
      <c r="K2853" s="82"/>
      <c r="L2853" s="82"/>
      <c r="M2853" s="99"/>
      <c r="N2853" s="99"/>
      <c r="O2853" s="99"/>
      <c r="P2853" s="33"/>
    </row>
    <row r="2854" spans="1:16">
      <c r="A2854" s="82">
        <v>55</v>
      </c>
      <c r="B2854" s="117"/>
      <c r="C2854" s="36" t="s">
        <v>3306</v>
      </c>
      <c r="D2854" s="82" t="s">
        <v>139</v>
      </c>
      <c r="E2854" s="82">
        <v>4</v>
      </c>
      <c r="F2854" s="82">
        <v>1770</v>
      </c>
      <c r="G2854" s="99">
        <f t="shared" si="136"/>
        <v>7080</v>
      </c>
      <c r="H2854" s="82"/>
      <c r="I2854" s="82"/>
      <c r="J2854" s="82"/>
      <c r="K2854" s="82"/>
      <c r="L2854" s="82"/>
      <c r="M2854" s="99"/>
      <c r="N2854" s="99"/>
      <c r="O2854" s="99"/>
      <c r="P2854" s="33"/>
    </row>
    <row r="2855" spans="1:16" ht="25.5">
      <c r="A2855" s="82">
        <v>56</v>
      </c>
      <c r="B2855" s="82" t="s">
        <v>3307</v>
      </c>
      <c r="C2855" s="36" t="s">
        <v>3308</v>
      </c>
      <c r="D2855" s="82" t="s">
        <v>25</v>
      </c>
      <c r="E2855" s="82">
        <v>3</v>
      </c>
      <c r="F2855" s="82">
        <v>5310</v>
      </c>
      <c r="G2855" s="99">
        <f t="shared" si="136"/>
        <v>15930</v>
      </c>
      <c r="H2855" s="82"/>
      <c r="I2855" s="82"/>
      <c r="J2855" s="82"/>
      <c r="K2855" s="82"/>
      <c r="L2855" s="82"/>
      <c r="M2855" s="99"/>
      <c r="N2855" s="99"/>
      <c r="O2855" s="99"/>
      <c r="P2855" s="33"/>
    </row>
    <row r="2856" spans="1:16">
      <c r="A2856" s="82">
        <v>57</v>
      </c>
      <c r="B2856" s="82" t="s">
        <v>2276</v>
      </c>
      <c r="C2856" s="36" t="s">
        <v>3309</v>
      </c>
      <c r="D2856" s="82" t="s">
        <v>139</v>
      </c>
      <c r="E2856" s="82">
        <v>6</v>
      </c>
      <c r="F2856" s="82">
        <v>944</v>
      </c>
      <c r="G2856" s="99">
        <f t="shared" si="136"/>
        <v>5664</v>
      </c>
      <c r="H2856" s="82"/>
      <c r="I2856" s="82"/>
      <c r="J2856" s="82"/>
      <c r="K2856" s="82"/>
      <c r="L2856" s="82"/>
      <c r="M2856" s="99"/>
      <c r="N2856" s="99"/>
      <c r="O2856" s="99"/>
      <c r="P2856" s="33"/>
    </row>
    <row r="2857" spans="1:16">
      <c r="A2857" s="82">
        <v>58</v>
      </c>
      <c r="B2857" s="82" t="s">
        <v>249</v>
      </c>
      <c r="C2857" s="36" t="s">
        <v>3310</v>
      </c>
      <c r="D2857" s="135" t="s">
        <v>68</v>
      </c>
      <c r="E2857" s="82">
        <v>0.88200000000000001</v>
      </c>
      <c r="F2857" s="82">
        <v>230100</v>
      </c>
      <c r="G2857" s="99">
        <f t="shared" si="136"/>
        <v>202948.2</v>
      </c>
      <c r="H2857" s="82"/>
      <c r="I2857" s="82"/>
      <c r="J2857" s="82"/>
      <c r="K2857" s="82"/>
      <c r="L2857" s="82"/>
      <c r="M2857" s="99"/>
      <c r="N2857" s="99"/>
      <c r="O2857" s="99"/>
      <c r="P2857" s="33"/>
    </row>
    <row r="2858" spans="1:16">
      <c r="A2858" s="82">
        <v>59</v>
      </c>
      <c r="B2858" s="82" t="s">
        <v>84</v>
      </c>
      <c r="C2858" s="36" t="s">
        <v>3311</v>
      </c>
      <c r="D2858" s="82" t="s">
        <v>25</v>
      </c>
      <c r="E2858" s="82">
        <v>22</v>
      </c>
      <c r="F2858" s="82">
        <v>1121</v>
      </c>
      <c r="G2858" s="99">
        <f t="shared" si="136"/>
        <v>24662</v>
      </c>
      <c r="H2858" s="82"/>
      <c r="I2858" s="82"/>
      <c r="J2858" s="82"/>
      <c r="K2858" s="82"/>
      <c r="L2858" s="82"/>
      <c r="M2858" s="99"/>
      <c r="N2858" s="99"/>
      <c r="O2858" s="99"/>
      <c r="P2858" s="33"/>
    </row>
    <row r="2859" spans="1:16">
      <c r="A2859" s="82">
        <v>61</v>
      </c>
      <c r="B2859" s="82" t="s">
        <v>3312</v>
      </c>
      <c r="C2859" s="36" t="s">
        <v>3313</v>
      </c>
      <c r="D2859" s="82" t="s">
        <v>28</v>
      </c>
      <c r="E2859" s="82">
        <v>2000</v>
      </c>
      <c r="F2859" s="82">
        <v>45</v>
      </c>
      <c r="G2859" s="99">
        <f t="shared" si="136"/>
        <v>90000</v>
      </c>
      <c r="H2859" s="82"/>
      <c r="I2859" s="82"/>
      <c r="J2859" s="82"/>
      <c r="K2859" s="82"/>
      <c r="L2859" s="82"/>
      <c r="M2859" s="99"/>
      <c r="N2859" s="99"/>
      <c r="O2859" s="99"/>
      <c r="P2859" s="33"/>
    </row>
    <row r="2860" spans="1:16">
      <c r="A2860" s="82">
        <v>62</v>
      </c>
      <c r="B2860" s="82" t="s">
        <v>3312</v>
      </c>
      <c r="C2860" s="36" t="s">
        <v>3314</v>
      </c>
      <c r="D2860" s="82" t="s">
        <v>28</v>
      </c>
      <c r="E2860" s="82">
        <v>7520</v>
      </c>
      <c r="F2860" s="82">
        <v>45</v>
      </c>
      <c r="G2860" s="99">
        <f t="shared" si="136"/>
        <v>338400</v>
      </c>
      <c r="H2860" s="82"/>
      <c r="I2860" s="82"/>
      <c r="J2860" s="82"/>
      <c r="K2860" s="82"/>
      <c r="L2860" s="82"/>
      <c r="M2860" s="99"/>
      <c r="N2860" s="99"/>
      <c r="O2860" s="99"/>
      <c r="P2860" s="33"/>
    </row>
    <row r="2861" spans="1:16">
      <c r="A2861" s="82">
        <v>63</v>
      </c>
      <c r="B2861" s="82" t="s">
        <v>249</v>
      </c>
      <c r="C2861" s="36" t="s">
        <v>3315</v>
      </c>
      <c r="D2861" s="82" t="s">
        <v>28</v>
      </c>
      <c r="E2861" s="82">
        <v>23.28</v>
      </c>
      <c r="F2861" s="82">
        <v>100</v>
      </c>
      <c r="G2861" s="99">
        <f t="shared" si="136"/>
        <v>2328</v>
      </c>
      <c r="H2861" s="82"/>
      <c r="I2861" s="82"/>
      <c r="J2861" s="82"/>
      <c r="K2861" s="82"/>
      <c r="L2861" s="82"/>
      <c r="M2861" s="99"/>
      <c r="N2861" s="99"/>
      <c r="O2861" s="99"/>
      <c r="P2861" s="33"/>
    </row>
    <row r="2862" spans="1:16">
      <c r="A2862" s="82">
        <v>65</v>
      </c>
      <c r="B2862" s="82" t="s">
        <v>836</v>
      </c>
      <c r="C2862" s="36" t="s">
        <v>3316</v>
      </c>
      <c r="D2862" s="82" t="s">
        <v>139</v>
      </c>
      <c r="E2862" s="82">
        <v>10</v>
      </c>
      <c r="F2862" s="82">
        <v>934.56</v>
      </c>
      <c r="G2862" s="99">
        <f t="shared" si="136"/>
        <v>9345.5999999999985</v>
      </c>
      <c r="H2862" s="82"/>
      <c r="I2862" s="82"/>
      <c r="J2862" s="82"/>
      <c r="K2862" s="82"/>
      <c r="L2862" s="82"/>
      <c r="M2862" s="99"/>
      <c r="N2862" s="99"/>
      <c r="O2862" s="99"/>
      <c r="P2862" s="33"/>
    </row>
    <row r="2863" spans="1:16" ht="25.5">
      <c r="A2863" s="82">
        <v>66</v>
      </c>
      <c r="B2863" s="82" t="s">
        <v>3256</v>
      </c>
      <c r="C2863" s="36" t="s">
        <v>3317</v>
      </c>
      <c r="D2863" s="82" t="s">
        <v>139</v>
      </c>
      <c r="E2863" s="82">
        <v>23</v>
      </c>
      <c r="F2863" s="82">
        <v>8260</v>
      </c>
      <c r="G2863" s="99">
        <f t="shared" si="136"/>
        <v>189980</v>
      </c>
      <c r="H2863" s="82"/>
      <c r="I2863" s="82"/>
      <c r="J2863" s="82"/>
      <c r="K2863" s="82"/>
      <c r="L2863" s="82"/>
      <c r="M2863" s="99"/>
      <c r="N2863" s="99"/>
      <c r="O2863" s="99"/>
      <c r="P2863" s="33"/>
    </row>
    <row r="2864" spans="1:16" ht="25.5">
      <c r="A2864" s="82">
        <v>67</v>
      </c>
      <c r="B2864" s="82"/>
      <c r="C2864" s="36" t="s">
        <v>3318</v>
      </c>
      <c r="D2864" s="82" t="s">
        <v>139</v>
      </c>
      <c r="E2864" s="82">
        <v>11</v>
      </c>
      <c r="F2864" s="82">
        <v>1416</v>
      </c>
      <c r="G2864" s="99">
        <f t="shared" si="136"/>
        <v>15576</v>
      </c>
      <c r="H2864" s="82"/>
      <c r="I2864" s="82"/>
      <c r="J2864" s="82"/>
      <c r="K2864" s="82"/>
      <c r="L2864" s="82"/>
      <c r="M2864" s="99"/>
      <c r="N2864" s="99"/>
      <c r="O2864" s="99"/>
      <c r="P2864" s="33"/>
    </row>
    <row r="2865" spans="1:16">
      <c r="A2865" s="82">
        <v>68</v>
      </c>
      <c r="B2865" s="82"/>
      <c r="C2865" s="36" t="s">
        <v>3309</v>
      </c>
      <c r="D2865" s="82" t="s">
        <v>139</v>
      </c>
      <c r="E2865" s="82">
        <v>20</v>
      </c>
      <c r="F2865" s="82">
        <v>1534</v>
      </c>
      <c r="G2865" s="99">
        <f t="shared" si="136"/>
        <v>30680</v>
      </c>
      <c r="H2865" s="82"/>
      <c r="I2865" s="82"/>
      <c r="J2865" s="82"/>
      <c r="K2865" s="82"/>
      <c r="L2865" s="82"/>
      <c r="M2865" s="99"/>
      <c r="N2865" s="99"/>
      <c r="O2865" s="99"/>
      <c r="P2865" s="33"/>
    </row>
    <row r="2866" spans="1:16">
      <c r="A2866" s="82">
        <v>69</v>
      </c>
      <c r="B2866" s="82" t="s">
        <v>249</v>
      </c>
      <c r="C2866" s="36" t="s">
        <v>3319</v>
      </c>
      <c r="D2866" s="135" t="s">
        <v>1704</v>
      </c>
      <c r="E2866" s="135">
        <v>1.6240000000000001</v>
      </c>
      <c r="F2866" s="82">
        <v>274350</v>
      </c>
      <c r="G2866" s="99">
        <f t="shared" ref="G2866:G2870" si="137">F2866*E2866</f>
        <v>445544.4</v>
      </c>
      <c r="H2866" s="82"/>
      <c r="I2866" s="82"/>
      <c r="J2866" s="82"/>
      <c r="K2866" s="82"/>
      <c r="L2866" s="82"/>
      <c r="M2866" s="99"/>
      <c r="N2866" s="99"/>
      <c r="O2866" s="99"/>
      <c r="P2866" s="33"/>
    </row>
    <row r="2867" spans="1:16" ht="25.5">
      <c r="A2867" s="82">
        <v>70</v>
      </c>
      <c r="B2867" s="82"/>
      <c r="C2867" s="36" t="s">
        <v>3320</v>
      </c>
      <c r="D2867" s="82" t="s">
        <v>139</v>
      </c>
      <c r="E2867" s="82">
        <v>12</v>
      </c>
      <c r="F2867" s="82">
        <v>20</v>
      </c>
      <c r="G2867" s="99">
        <f t="shared" si="137"/>
        <v>240</v>
      </c>
      <c r="H2867" s="82"/>
      <c r="I2867" s="82"/>
      <c r="J2867" s="82"/>
      <c r="K2867" s="82"/>
      <c r="L2867" s="82"/>
      <c r="M2867" s="99"/>
      <c r="N2867" s="99"/>
      <c r="O2867" s="99"/>
      <c r="P2867" s="33"/>
    </row>
    <row r="2868" spans="1:16" ht="25.5">
      <c r="A2868" s="82">
        <v>71</v>
      </c>
      <c r="B2868" s="82" t="s">
        <v>2276</v>
      </c>
      <c r="C2868" s="36" t="s">
        <v>3321</v>
      </c>
      <c r="D2868" s="82" t="s">
        <v>139</v>
      </c>
      <c r="E2868" s="82"/>
      <c r="F2868" s="82">
        <v>20</v>
      </c>
      <c r="G2868" s="99"/>
      <c r="H2868" s="82"/>
      <c r="I2868" s="82"/>
      <c r="J2868" s="82"/>
      <c r="K2868" s="82"/>
      <c r="L2868" s="82">
        <v>21</v>
      </c>
      <c r="M2868" s="99">
        <f>L2868*F2868</f>
        <v>420</v>
      </c>
      <c r="N2868" s="99"/>
      <c r="O2868" s="381"/>
      <c r="P2868" s="33"/>
    </row>
    <row r="2869" spans="1:16">
      <c r="A2869" s="82">
        <v>72</v>
      </c>
      <c r="B2869" s="82" t="s">
        <v>249</v>
      </c>
      <c r="C2869" s="36" t="s">
        <v>3315</v>
      </c>
      <c r="D2869" s="135" t="s">
        <v>28</v>
      </c>
      <c r="E2869" s="82"/>
      <c r="F2869" s="82">
        <v>40</v>
      </c>
      <c r="G2869" s="99"/>
      <c r="H2869" s="82"/>
      <c r="I2869" s="82"/>
      <c r="J2869" s="82"/>
      <c r="K2869" s="82"/>
      <c r="L2869" s="82"/>
      <c r="M2869" s="99"/>
      <c r="N2869" s="99">
        <v>5200</v>
      </c>
      <c r="O2869" s="99">
        <f>N2869*F2869</f>
        <v>208000</v>
      </c>
      <c r="P2869" s="33"/>
    </row>
    <row r="2870" spans="1:16" ht="25.5">
      <c r="A2870" s="82">
        <v>73</v>
      </c>
      <c r="B2870" s="82" t="s">
        <v>3322</v>
      </c>
      <c r="C2870" s="36" t="s">
        <v>3323</v>
      </c>
      <c r="D2870" s="82" t="s">
        <v>139</v>
      </c>
      <c r="E2870" s="82">
        <v>50</v>
      </c>
      <c r="F2870" s="82">
        <v>2631.4</v>
      </c>
      <c r="G2870" s="99">
        <f t="shared" si="137"/>
        <v>131570</v>
      </c>
      <c r="H2870" s="82"/>
      <c r="I2870" s="82"/>
      <c r="J2870" s="82"/>
      <c r="K2870" s="82"/>
      <c r="L2870" s="82"/>
      <c r="M2870" s="99"/>
      <c r="N2870" s="99"/>
      <c r="O2870" s="99"/>
      <c r="P2870" s="33"/>
    </row>
    <row r="2871" spans="1:16">
      <c r="A2871" s="82">
        <v>74</v>
      </c>
      <c r="B2871" s="82"/>
      <c r="C2871" s="36" t="s">
        <v>3324</v>
      </c>
      <c r="D2871" s="82" t="s">
        <v>850</v>
      </c>
      <c r="E2871" s="82"/>
      <c r="F2871" s="82">
        <v>40</v>
      </c>
      <c r="G2871" s="99"/>
      <c r="H2871" s="82"/>
      <c r="I2871" s="82"/>
      <c r="J2871" s="82"/>
      <c r="K2871" s="82"/>
      <c r="L2871" s="82"/>
      <c r="M2871" s="99"/>
      <c r="N2871" s="99">
        <v>5807.3</v>
      </c>
      <c r="O2871" s="99">
        <f>N2871*F2871</f>
        <v>232292</v>
      </c>
      <c r="P2871" s="33"/>
    </row>
    <row r="2872" spans="1:16">
      <c r="A2872" s="82">
        <v>75</v>
      </c>
      <c r="B2872" s="82" t="s">
        <v>249</v>
      </c>
      <c r="C2872" s="36" t="s">
        <v>3315</v>
      </c>
      <c r="D2872" s="135" t="s">
        <v>1618</v>
      </c>
      <c r="E2872" s="82"/>
      <c r="F2872" s="82">
        <v>40</v>
      </c>
      <c r="G2872" s="99"/>
      <c r="H2872" s="82"/>
      <c r="I2872" s="82"/>
      <c r="J2872" s="82"/>
      <c r="K2872" s="82"/>
      <c r="L2872" s="82"/>
      <c r="M2872" s="99"/>
      <c r="N2872" s="99">
        <v>288</v>
      </c>
      <c r="O2872" s="99">
        <f>N2872*F2872</f>
        <v>11520</v>
      </c>
      <c r="P2872" s="33"/>
    </row>
    <row r="2873" spans="1:16">
      <c r="A2873" s="82">
        <v>76</v>
      </c>
      <c r="B2873" s="82"/>
      <c r="C2873" s="36" t="s">
        <v>3325</v>
      </c>
      <c r="D2873" s="82" t="s">
        <v>28</v>
      </c>
      <c r="E2873" s="82">
        <v>22020</v>
      </c>
      <c r="F2873" s="82">
        <v>45</v>
      </c>
      <c r="G2873" s="99">
        <f>E2873*F2873</f>
        <v>990900</v>
      </c>
      <c r="H2873" s="82"/>
      <c r="I2873" s="82"/>
      <c r="J2873" s="82"/>
      <c r="K2873" s="82"/>
      <c r="L2873" s="82"/>
      <c r="M2873" s="99"/>
      <c r="N2873" s="99"/>
      <c r="O2873" s="99"/>
      <c r="P2873" s="33"/>
    </row>
    <row r="2874" spans="1:16">
      <c r="A2874" s="82">
        <v>77</v>
      </c>
      <c r="B2874" s="82"/>
      <c r="C2874" s="36" t="s">
        <v>3326</v>
      </c>
      <c r="D2874" s="135" t="s">
        <v>28</v>
      </c>
      <c r="E2874" s="82"/>
      <c r="F2874" s="82">
        <v>40</v>
      </c>
      <c r="G2874" s="99"/>
      <c r="H2874" s="82"/>
      <c r="I2874" s="82"/>
      <c r="J2874" s="82"/>
      <c r="K2874" s="82"/>
      <c r="L2874" s="82"/>
      <c r="M2874" s="99"/>
      <c r="N2874" s="99">
        <v>1510</v>
      </c>
      <c r="O2874" s="99">
        <f>N2874*F2874</f>
        <v>60400</v>
      </c>
      <c r="P2874" s="33"/>
    </row>
    <row r="2875" spans="1:16">
      <c r="A2875" s="82">
        <v>78</v>
      </c>
      <c r="B2875" s="82"/>
      <c r="C2875" s="36" t="s">
        <v>3327</v>
      </c>
      <c r="D2875" s="82" t="s">
        <v>28</v>
      </c>
      <c r="E2875" s="82">
        <v>6</v>
      </c>
      <c r="F2875" s="82">
        <v>10</v>
      </c>
      <c r="G2875" s="99">
        <f t="shared" ref="G2875:G2876" si="138">E2875*F2875</f>
        <v>60</v>
      </c>
      <c r="H2875" s="82"/>
      <c r="I2875" s="82"/>
      <c r="J2875" s="82"/>
      <c r="K2875" s="82"/>
      <c r="L2875" s="82"/>
      <c r="M2875" s="99"/>
      <c r="N2875" s="99"/>
      <c r="O2875" s="99"/>
      <c r="P2875" s="33"/>
    </row>
    <row r="2876" spans="1:16">
      <c r="A2876" s="82">
        <v>79</v>
      </c>
      <c r="B2876" s="82"/>
      <c r="C2876" s="36" t="s">
        <v>3328</v>
      </c>
      <c r="D2876" s="82" t="s">
        <v>25</v>
      </c>
      <c r="E2876" s="82">
        <v>30</v>
      </c>
      <c r="F2876" s="82">
        <v>10</v>
      </c>
      <c r="G2876" s="99">
        <f t="shared" si="138"/>
        <v>300</v>
      </c>
      <c r="H2876" s="82"/>
      <c r="I2876" s="82"/>
      <c r="J2876" s="82"/>
      <c r="K2876" s="82"/>
      <c r="L2876" s="82"/>
      <c r="M2876" s="99"/>
      <c r="N2876" s="99"/>
      <c r="O2876" s="99"/>
      <c r="P2876" s="33"/>
    </row>
    <row r="2877" spans="1:16">
      <c r="A2877" s="82">
        <v>80</v>
      </c>
      <c r="B2877" s="82"/>
      <c r="C2877" s="36" t="s">
        <v>3329</v>
      </c>
      <c r="D2877" s="135" t="s">
        <v>28</v>
      </c>
      <c r="E2877" s="82"/>
      <c r="F2877" s="82">
        <v>40</v>
      </c>
      <c r="G2877" s="99"/>
      <c r="H2877" s="82"/>
      <c r="I2877" s="82"/>
      <c r="J2877" s="82"/>
      <c r="K2877" s="82"/>
      <c r="L2877" s="82"/>
      <c r="M2877" s="99"/>
      <c r="N2877" s="99">
        <v>48.5</v>
      </c>
      <c r="O2877" s="99">
        <f>N2877*F2877</f>
        <v>1940</v>
      </c>
      <c r="P2877" s="33"/>
    </row>
    <row r="2878" spans="1:16">
      <c r="A2878" s="82">
        <v>81</v>
      </c>
      <c r="B2878" s="82"/>
      <c r="C2878" s="36" t="s">
        <v>3330</v>
      </c>
      <c r="D2878" s="82" t="s">
        <v>25</v>
      </c>
      <c r="E2878" s="82"/>
      <c r="F2878" s="82">
        <v>10</v>
      </c>
      <c r="G2878" s="99"/>
      <c r="H2878" s="82"/>
      <c r="I2878" s="82"/>
      <c r="J2878" s="82"/>
      <c r="K2878" s="82"/>
      <c r="L2878" s="82"/>
      <c r="M2878" s="99"/>
      <c r="N2878" s="99">
        <v>3100</v>
      </c>
      <c r="O2878" s="99"/>
      <c r="P2878" s="33"/>
    </row>
    <row r="2879" spans="1:16">
      <c r="A2879" s="82">
        <v>82</v>
      </c>
      <c r="B2879" s="82"/>
      <c r="C2879" s="36" t="s">
        <v>3331</v>
      </c>
      <c r="D2879" s="82" t="s">
        <v>25</v>
      </c>
      <c r="E2879" s="82">
        <v>480</v>
      </c>
      <c r="F2879" s="82">
        <v>10</v>
      </c>
      <c r="G2879" s="99">
        <f>F2879*E2879</f>
        <v>4800</v>
      </c>
      <c r="H2879" s="82"/>
      <c r="I2879" s="82"/>
      <c r="J2879" s="82"/>
      <c r="K2879" s="82"/>
      <c r="L2879" s="82"/>
      <c r="M2879" s="99"/>
      <c r="N2879" s="99"/>
      <c r="O2879" s="99"/>
      <c r="P2879" s="33"/>
    </row>
    <row r="2880" spans="1:16">
      <c r="A2880" s="82">
        <v>83</v>
      </c>
      <c r="B2880" s="82"/>
      <c r="C2880" s="36" t="s">
        <v>3332</v>
      </c>
      <c r="D2880" s="82" t="s">
        <v>28</v>
      </c>
      <c r="E2880" s="82"/>
      <c r="F2880" s="82">
        <v>10</v>
      </c>
      <c r="G2880" s="99"/>
      <c r="H2880" s="82"/>
      <c r="I2880" s="82"/>
      <c r="J2880" s="82"/>
      <c r="K2880" s="82"/>
      <c r="L2880" s="82"/>
      <c r="M2880" s="99"/>
      <c r="N2880" s="99">
        <v>670</v>
      </c>
      <c r="O2880" s="99">
        <f>N2880*F2880</f>
        <v>6700</v>
      </c>
      <c r="P2880" s="33"/>
    </row>
    <row r="2881" spans="1:16">
      <c r="A2881" s="82">
        <v>84</v>
      </c>
      <c r="B2881" s="82"/>
      <c r="C2881" s="36" t="s">
        <v>3333</v>
      </c>
      <c r="D2881" s="82" t="s">
        <v>25</v>
      </c>
      <c r="E2881" s="82"/>
      <c r="F2881" s="82">
        <v>10</v>
      </c>
      <c r="G2881" s="99"/>
      <c r="H2881" s="82"/>
      <c r="I2881" s="82"/>
      <c r="J2881" s="82"/>
      <c r="K2881" s="82"/>
      <c r="L2881" s="82">
        <v>27</v>
      </c>
      <c r="M2881" s="99">
        <v>270</v>
      </c>
      <c r="N2881" s="99"/>
      <c r="O2881" s="99"/>
      <c r="P2881" s="33"/>
    </row>
    <row r="2882" spans="1:16">
      <c r="A2882" s="82">
        <v>85</v>
      </c>
      <c r="B2882" s="82"/>
      <c r="C2882" s="36" t="s">
        <v>3334</v>
      </c>
      <c r="D2882" s="82" t="s">
        <v>1704</v>
      </c>
      <c r="E2882" s="82">
        <v>0.01</v>
      </c>
      <c r="F2882" s="82">
        <v>450259.5</v>
      </c>
      <c r="G2882" s="99">
        <f>F2882*E2882</f>
        <v>4502.5950000000003</v>
      </c>
      <c r="H2882" s="82"/>
      <c r="I2882" s="82"/>
      <c r="J2882" s="82"/>
      <c r="K2882" s="82"/>
      <c r="L2882" s="82"/>
      <c r="M2882" s="99"/>
      <c r="N2882" s="99"/>
      <c r="O2882" s="99"/>
      <c r="P2882" s="33"/>
    </row>
    <row r="2883" spans="1:16" ht="25.5">
      <c r="A2883" s="82">
        <v>86</v>
      </c>
      <c r="B2883" s="82"/>
      <c r="C2883" s="36" t="s">
        <v>3335</v>
      </c>
      <c r="D2883" s="82" t="s">
        <v>25</v>
      </c>
      <c r="E2883" s="82">
        <v>2</v>
      </c>
      <c r="F2883" s="82">
        <v>8496</v>
      </c>
      <c r="G2883" s="99">
        <f>F2883*E2883</f>
        <v>16992</v>
      </c>
      <c r="H2883" s="82"/>
      <c r="I2883" s="82"/>
      <c r="J2883" s="82"/>
      <c r="K2883" s="82"/>
      <c r="L2883" s="82"/>
      <c r="M2883" s="99"/>
      <c r="N2883" s="99"/>
      <c r="O2883" s="99"/>
      <c r="P2883" s="33"/>
    </row>
    <row r="2884" spans="1:16">
      <c r="A2884" s="82">
        <v>87</v>
      </c>
      <c r="B2884" s="82"/>
      <c r="C2884" s="36" t="s">
        <v>3336</v>
      </c>
      <c r="D2884" s="82" t="s">
        <v>25</v>
      </c>
      <c r="E2884" s="82">
        <v>1</v>
      </c>
      <c r="F2884" s="82">
        <v>3442.5</v>
      </c>
      <c r="G2884" s="99">
        <f>F2884*E2884</f>
        <v>3442.5</v>
      </c>
      <c r="H2884" s="82"/>
      <c r="I2884" s="82"/>
      <c r="J2884" s="82"/>
      <c r="K2884" s="82"/>
      <c r="L2884" s="82"/>
      <c r="M2884" s="99"/>
      <c r="N2884" s="99"/>
      <c r="O2884" s="99"/>
      <c r="P2884" s="33"/>
    </row>
    <row r="2885" spans="1:16">
      <c r="A2885" s="82">
        <v>88</v>
      </c>
      <c r="B2885" s="82"/>
      <c r="C2885" s="36" t="s">
        <v>3337</v>
      </c>
      <c r="D2885" s="82" t="s">
        <v>25</v>
      </c>
      <c r="E2885" s="82">
        <v>2</v>
      </c>
      <c r="F2885" s="82">
        <v>1702.6</v>
      </c>
      <c r="G2885" s="99">
        <f t="shared" ref="G2885:G2888" si="139">F2885*E2885</f>
        <v>3405.2</v>
      </c>
      <c r="H2885" s="82"/>
      <c r="I2885" s="82"/>
      <c r="J2885" s="82"/>
      <c r="K2885" s="82"/>
      <c r="L2885" s="82"/>
      <c r="M2885" s="99"/>
      <c r="N2885" s="99"/>
      <c r="O2885" s="99"/>
      <c r="P2885" s="33"/>
    </row>
    <row r="2886" spans="1:16">
      <c r="A2886" s="82">
        <v>89</v>
      </c>
      <c r="B2886" s="82"/>
      <c r="C2886" s="36" t="s">
        <v>3338</v>
      </c>
      <c r="D2886" s="82" t="s">
        <v>25</v>
      </c>
      <c r="E2886" s="82">
        <v>7</v>
      </c>
      <c r="F2886" s="82">
        <v>308</v>
      </c>
      <c r="G2886" s="99">
        <f t="shared" si="139"/>
        <v>2156</v>
      </c>
      <c r="H2886" s="82"/>
      <c r="I2886" s="82"/>
      <c r="J2886" s="82"/>
      <c r="K2886" s="82"/>
      <c r="L2886" s="82"/>
      <c r="M2886" s="99"/>
      <c r="N2886" s="99"/>
      <c r="O2886" s="99"/>
      <c r="P2886" s="33"/>
    </row>
    <row r="2887" spans="1:16" ht="25.5">
      <c r="A2887" s="82">
        <v>90</v>
      </c>
      <c r="B2887" s="82"/>
      <c r="C2887" s="36" t="s">
        <v>3339</v>
      </c>
      <c r="D2887" s="82" t="s">
        <v>25</v>
      </c>
      <c r="E2887" s="82">
        <v>760</v>
      </c>
      <c r="F2887" s="82">
        <v>180</v>
      </c>
      <c r="G2887" s="99">
        <f t="shared" si="139"/>
        <v>136800</v>
      </c>
      <c r="H2887" s="82"/>
      <c r="I2887" s="82"/>
      <c r="J2887" s="82"/>
      <c r="K2887" s="82"/>
      <c r="L2887" s="82"/>
      <c r="M2887" s="99"/>
      <c r="N2887" s="99"/>
      <c r="O2887" s="99"/>
      <c r="P2887" s="33"/>
    </row>
    <row r="2888" spans="1:16">
      <c r="A2888" s="82">
        <v>91</v>
      </c>
      <c r="B2888" s="82"/>
      <c r="C2888" s="36" t="s">
        <v>3336</v>
      </c>
      <c r="D2888" s="82" t="s">
        <v>25</v>
      </c>
      <c r="E2888" s="82">
        <v>4</v>
      </c>
      <c r="F2888" s="82">
        <v>400</v>
      </c>
      <c r="G2888" s="99">
        <f t="shared" si="139"/>
        <v>1600</v>
      </c>
      <c r="H2888" s="82"/>
      <c r="I2888" s="82"/>
      <c r="J2888" s="82"/>
      <c r="K2888" s="82"/>
      <c r="L2888" s="82"/>
      <c r="M2888" s="99"/>
      <c r="N2888" s="99"/>
      <c r="O2888" s="99"/>
      <c r="P2888" s="33"/>
    </row>
    <row r="2889" spans="1:16">
      <c r="A2889" s="82"/>
      <c r="B2889" s="82"/>
      <c r="C2889" s="36" t="s">
        <v>1105</v>
      </c>
      <c r="D2889" s="82"/>
      <c r="E2889" s="82"/>
      <c r="F2889" s="82"/>
      <c r="G2889" s="99">
        <f>SUM(G2800:G2888)</f>
        <v>3558986.7016000007</v>
      </c>
      <c r="H2889" s="82"/>
      <c r="I2889" s="82"/>
      <c r="J2889" s="82"/>
      <c r="K2889" s="82"/>
      <c r="L2889" s="82"/>
      <c r="M2889" s="99">
        <f>SUM(M2800:M2888)</f>
        <v>690</v>
      </c>
      <c r="N2889" s="99"/>
      <c r="O2889" s="99">
        <f>SUM(O2800:O2881)</f>
        <v>558376</v>
      </c>
      <c r="P2889" s="33"/>
    </row>
    <row r="2890" spans="1:16">
      <c r="A2890" s="91"/>
      <c r="B2890" s="91"/>
      <c r="C2890" s="382"/>
      <c r="D2890" s="91"/>
      <c r="E2890" s="91"/>
      <c r="F2890" s="91"/>
      <c r="G2890" s="383"/>
      <c r="H2890" s="91"/>
      <c r="I2890" s="91"/>
      <c r="J2890" s="91"/>
      <c r="K2890" s="91"/>
      <c r="L2890" s="91"/>
      <c r="M2890" s="383"/>
      <c r="N2890" s="383"/>
      <c r="O2890" s="383"/>
      <c r="P2890" s="384"/>
    </row>
  </sheetData>
  <mergeCells count="285">
    <mergeCell ref="P2798:P2799"/>
    <mergeCell ref="A2798:A2799"/>
    <mergeCell ref="B2798:B2799"/>
    <mergeCell ref="C2798:C2799"/>
    <mergeCell ref="D2798:D2799"/>
    <mergeCell ref="F2798:G2798"/>
    <mergeCell ref="H2798:I2798"/>
    <mergeCell ref="J2798:K2798"/>
    <mergeCell ref="L2798:M2798"/>
    <mergeCell ref="N2798:O2798"/>
    <mergeCell ref="A2265:B2265"/>
    <mergeCell ref="C2265:F2265"/>
    <mergeCell ref="F2267:G2267"/>
    <mergeCell ref="H2267:I2267"/>
    <mergeCell ref="J2267:K2267"/>
    <mergeCell ref="L2267:M2267"/>
    <mergeCell ref="N2267:O2267"/>
    <mergeCell ref="P2267:P2268"/>
    <mergeCell ref="C2260:D2260"/>
    <mergeCell ref="E2260:G2260"/>
    <mergeCell ref="A2262:B2262"/>
    <mergeCell ref="C2262:F2262"/>
    <mergeCell ref="A2263:B2263"/>
    <mergeCell ref="C2263:F2263"/>
    <mergeCell ref="L2263:N2263"/>
    <mergeCell ref="A2264:B2264"/>
    <mergeCell ref="C2264:F2264"/>
    <mergeCell ref="A2073:F2073"/>
    <mergeCell ref="A2074:O2074"/>
    <mergeCell ref="A2075:P2075"/>
    <mergeCell ref="B2138:D2138"/>
    <mergeCell ref="A2142:O2142"/>
    <mergeCell ref="A2143:G2143"/>
    <mergeCell ref="A2144:G2144"/>
    <mergeCell ref="A2145:A2146"/>
    <mergeCell ref="B2145:B2146"/>
    <mergeCell ref="C2145:C2146"/>
    <mergeCell ref="D2145:D2146"/>
    <mergeCell ref="E2145:E2146"/>
    <mergeCell ref="F2145:G2145"/>
    <mergeCell ref="H2145:I2145"/>
    <mergeCell ref="J2145:K2145"/>
    <mergeCell ref="L2145:M2145"/>
    <mergeCell ref="N2145:O2145"/>
    <mergeCell ref="B2011:C2011"/>
    <mergeCell ref="D2011:I2011"/>
    <mergeCell ref="B2012:C2012"/>
    <mergeCell ref="D2012:I2012"/>
    <mergeCell ref="B2013:C2013"/>
    <mergeCell ref="D2013:I2013"/>
    <mergeCell ref="J2013:P2013"/>
    <mergeCell ref="A2014:A2015"/>
    <mergeCell ref="B2014:B2015"/>
    <mergeCell ref="C2014:C2015"/>
    <mergeCell ref="D2014:D2015"/>
    <mergeCell ref="E2014:E2015"/>
    <mergeCell ref="F2014:G2014"/>
    <mergeCell ref="H2014:I2014"/>
    <mergeCell ref="J2014:K2014"/>
    <mergeCell ref="L2014:M2014"/>
    <mergeCell ref="N2014:O2014"/>
    <mergeCell ref="P2014:P2015"/>
    <mergeCell ref="L1927:M1927"/>
    <mergeCell ref="N1927:O1927"/>
    <mergeCell ref="C1990:D1990"/>
    <mergeCell ref="C2000:D2000"/>
    <mergeCell ref="M2007:O2007"/>
    <mergeCell ref="B2009:C2009"/>
    <mergeCell ref="D2009:I2009"/>
    <mergeCell ref="B2010:C2010"/>
    <mergeCell ref="D2010:I2010"/>
    <mergeCell ref="A1922:K1922"/>
    <mergeCell ref="A1923:K1923"/>
    <mergeCell ref="A1924:K1924"/>
    <mergeCell ref="A1925:K1925"/>
    <mergeCell ref="A1926:G1926"/>
    <mergeCell ref="A1927:A1928"/>
    <mergeCell ref="B1927:B1928"/>
    <mergeCell ref="C1927:C1928"/>
    <mergeCell ref="D1927:D1928"/>
    <mergeCell ref="E1927:E1928"/>
    <mergeCell ref="F1927:G1927"/>
    <mergeCell ref="H1927:I1927"/>
    <mergeCell ref="J1927:K1927"/>
    <mergeCell ref="E1775:F1775"/>
    <mergeCell ref="A1778:G1778"/>
    <mergeCell ref="A1779:G1779"/>
    <mergeCell ref="A1780:G1780"/>
    <mergeCell ref="A1781:G1781"/>
    <mergeCell ref="K1781:T1781"/>
    <mergeCell ref="A1782:A1783"/>
    <mergeCell ref="B1782:B1783"/>
    <mergeCell ref="C1782:C1783"/>
    <mergeCell ref="D1782:D1783"/>
    <mergeCell ref="E1782:E1783"/>
    <mergeCell ref="F1782:G1782"/>
    <mergeCell ref="H1782:I1782"/>
    <mergeCell ref="J1782:K1782"/>
    <mergeCell ref="L1782:M1782"/>
    <mergeCell ref="N1782:U1782"/>
    <mergeCell ref="A1454:O1454"/>
    <mergeCell ref="B1455:O1455"/>
    <mergeCell ref="B1456:O1456"/>
    <mergeCell ref="B1457:O1457"/>
    <mergeCell ref="B1458:O1458"/>
    <mergeCell ref="A1459:A1460"/>
    <mergeCell ref="B1459:B1460"/>
    <mergeCell ref="C1459:C1460"/>
    <mergeCell ref="D1459:D1460"/>
    <mergeCell ref="E1459:E1460"/>
    <mergeCell ref="F1459:G1459"/>
    <mergeCell ref="H1459:I1459"/>
    <mergeCell ref="J1459:K1459"/>
    <mergeCell ref="L1459:M1459"/>
    <mergeCell ref="N1459:O1459"/>
    <mergeCell ref="A1:N1"/>
    <mergeCell ref="A6:N6"/>
    <mergeCell ref="A7:A8"/>
    <mergeCell ref="B7:B8"/>
    <mergeCell ref="C7:C8"/>
    <mergeCell ref="D7:D8"/>
    <mergeCell ref="E7:E8"/>
    <mergeCell ref="F7:G7"/>
    <mergeCell ref="H7:I7"/>
    <mergeCell ref="L7:M7"/>
    <mergeCell ref="N7:O7"/>
    <mergeCell ref="P7:P8"/>
    <mergeCell ref="A344:E344"/>
    <mergeCell ref="A345:E345"/>
    <mergeCell ref="F345:O345"/>
    <mergeCell ref="A427:A428"/>
    <mergeCell ref="B427:B428"/>
    <mergeCell ref="C427:C428"/>
    <mergeCell ref="D427:D428"/>
    <mergeCell ref="E427:E428"/>
    <mergeCell ref="A422:P422"/>
    <mergeCell ref="A423:G423"/>
    <mergeCell ref="A424:G424"/>
    <mergeCell ref="A425:G425"/>
    <mergeCell ref="A426:G426"/>
    <mergeCell ref="P365:P375"/>
    <mergeCell ref="A419:D419"/>
    <mergeCell ref="A420:D420"/>
    <mergeCell ref="H354:I354"/>
    <mergeCell ref="J354:K354"/>
    <mergeCell ref="L354:M354"/>
    <mergeCell ref="N354:O354"/>
    <mergeCell ref="A348:O348"/>
    <mergeCell ref="A349:C349"/>
    <mergeCell ref="D349:O349"/>
    <mergeCell ref="Q427:Q428"/>
    <mergeCell ref="F427:G427"/>
    <mergeCell ref="H427:I427"/>
    <mergeCell ref="J427:K427"/>
    <mergeCell ref="L427:M427"/>
    <mergeCell ref="N427:O427"/>
    <mergeCell ref="P427:P428"/>
    <mergeCell ref="A351:C351"/>
    <mergeCell ref="D351:O351"/>
    <mergeCell ref="A350:C350"/>
    <mergeCell ref="D350:O350"/>
    <mergeCell ref="P354:P355"/>
    <mergeCell ref="P356:P364"/>
    <mergeCell ref="A352:C352"/>
    <mergeCell ref="D352:O352"/>
    <mergeCell ref="A353:C353"/>
    <mergeCell ref="D353:O353"/>
    <mergeCell ref="A354:A355"/>
    <mergeCell ref="B354:B355"/>
    <mergeCell ref="C354:C355"/>
    <mergeCell ref="D354:D355"/>
    <mergeCell ref="E354:E355"/>
    <mergeCell ref="F354:G354"/>
    <mergeCell ref="P522:P523"/>
    <mergeCell ref="Q522:Q523"/>
    <mergeCell ref="R522:R523"/>
    <mergeCell ref="E695:O695"/>
    <mergeCell ref="A698:O698"/>
    <mergeCell ref="A516:O516"/>
    <mergeCell ref="F522:G522"/>
    <mergeCell ref="H522:I522"/>
    <mergeCell ref="J522:K522"/>
    <mergeCell ref="L522:M522"/>
    <mergeCell ref="N522:O522"/>
    <mergeCell ref="A704:C704"/>
    <mergeCell ref="A705:A706"/>
    <mergeCell ref="B705:B706"/>
    <mergeCell ref="C705:C706"/>
    <mergeCell ref="D705:D706"/>
    <mergeCell ref="A699:C699"/>
    <mergeCell ref="A700:C700"/>
    <mergeCell ref="A701:C701"/>
    <mergeCell ref="A702:C702"/>
    <mergeCell ref="A703:C703"/>
    <mergeCell ref="N705:O705"/>
    <mergeCell ref="A726:O726"/>
    <mergeCell ref="A732:B732"/>
    <mergeCell ref="D732:E732"/>
    <mergeCell ref="A734:A735"/>
    <mergeCell ref="B734:B735"/>
    <mergeCell ref="C734:C735"/>
    <mergeCell ref="D734:D735"/>
    <mergeCell ref="E734:E735"/>
    <mergeCell ref="F734:G734"/>
    <mergeCell ref="H734:I734"/>
    <mergeCell ref="J734:K734"/>
    <mergeCell ref="L734:M734"/>
    <mergeCell ref="N734:O734"/>
    <mergeCell ref="E705:E706"/>
    <mergeCell ref="F705:G705"/>
    <mergeCell ref="H705:I705"/>
    <mergeCell ref="J705:K705"/>
    <mergeCell ref="L705:M705"/>
    <mergeCell ref="A820:N820"/>
    <mergeCell ref="A823:E823"/>
    <mergeCell ref="A824:E824"/>
    <mergeCell ref="A825:N825"/>
    <mergeCell ref="A826:A827"/>
    <mergeCell ref="B826:B827"/>
    <mergeCell ref="D826:D827"/>
    <mergeCell ref="E826:E827"/>
    <mergeCell ref="F826:G826"/>
    <mergeCell ref="H826:I826"/>
    <mergeCell ref="L826:M826"/>
    <mergeCell ref="N826:O826"/>
    <mergeCell ref="B870:C870"/>
    <mergeCell ref="D870:K870"/>
    <mergeCell ref="B871:C871"/>
    <mergeCell ref="D871:K871"/>
    <mergeCell ref="D872:G872"/>
    <mergeCell ref="P826:P827"/>
    <mergeCell ref="B867:O867"/>
    <mergeCell ref="B868:C868"/>
    <mergeCell ref="D868:E868"/>
    <mergeCell ref="B869:C869"/>
    <mergeCell ref="D869:J869"/>
    <mergeCell ref="F873:G873"/>
    <mergeCell ref="H873:I873"/>
    <mergeCell ref="J873:K873"/>
    <mergeCell ref="L873:M873"/>
    <mergeCell ref="N873:O873"/>
    <mergeCell ref="A873:A874"/>
    <mergeCell ref="B873:B874"/>
    <mergeCell ref="C873:C874"/>
    <mergeCell ref="D873:D874"/>
    <mergeCell ref="E873:E874"/>
    <mergeCell ref="B1371:C1371"/>
    <mergeCell ref="D1371:J1371"/>
    <mergeCell ref="B1372:C1372"/>
    <mergeCell ref="D1372:K1372"/>
    <mergeCell ref="B1373:C1373"/>
    <mergeCell ref="D1373:K1373"/>
    <mergeCell ref="A1366:D1366"/>
    <mergeCell ref="A1367:D1367"/>
    <mergeCell ref="G1367:O1367"/>
    <mergeCell ref="B1369:O1369"/>
    <mergeCell ref="B1370:C1370"/>
    <mergeCell ref="D1370:E1370"/>
    <mergeCell ref="A1452:D1452"/>
    <mergeCell ref="G1452:O1452"/>
    <mergeCell ref="H1375:I1375"/>
    <mergeCell ref="J1375:K1375"/>
    <mergeCell ref="L1375:M1375"/>
    <mergeCell ref="N1375:O1375"/>
    <mergeCell ref="A1451:D1451"/>
    <mergeCell ref="D1374:G1374"/>
    <mergeCell ref="A1375:A1376"/>
    <mergeCell ref="B1375:B1376"/>
    <mergeCell ref="C1375:C1376"/>
    <mergeCell ref="D1375:D1376"/>
    <mergeCell ref="E1375:E1376"/>
    <mergeCell ref="F1375:G1375"/>
    <mergeCell ref="N2585:O2585"/>
    <mergeCell ref="P2585:P2586"/>
    <mergeCell ref="A2792:E2792"/>
    <mergeCell ref="F2792:P2792"/>
    <mergeCell ref="A2585:A2586"/>
    <mergeCell ref="B2585:B2586"/>
    <mergeCell ref="C2585:C2586"/>
    <mergeCell ref="D2585:D2586"/>
    <mergeCell ref="E2585:E2586"/>
    <mergeCell ref="F2585:G2585"/>
    <mergeCell ref="H2585:I2585"/>
    <mergeCell ref="J2585:K2585"/>
    <mergeCell ref="L2585:M2585"/>
  </mergeCells>
  <pageMargins left="0.19685039370078741" right="0" top="0" bottom="0" header="0.31496062992125984" footer="0"/>
  <pageSetup paperSize="9" scale="90" orientation="landscape" r:id="rId1"/>
  <headerFooter>
    <oddFooter>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compiled roorkee</vt:lpstr>
      <vt:lpstr>'compiled roorkee'!Print_Area</vt:lpstr>
      <vt:lpstr>'compiled roorkee'!Print_Titles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2025-07-18T04:46:16Z</dcterms:modified>
</cp:coreProperties>
</file>