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ke div" sheetId="8" r:id="rId1"/>
  </sheets>
  <definedNames>
    <definedName name="_xlnm.Print_Area" localSheetId="0">'rke div'!$A$1:$P$332</definedName>
    <definedName name="_xlnm.Print_Titles" localSheetId="0">'rke div'!$7:$8</definedName>
  </definedNames>
  <calcPr calcId="124519"/>
</workbook>
</file>

<file path=xl/calcChain.xml><?xml version="1.0" encoding="utf-8"?>
<calcChain xmlns="http://schemas.openxmlformats.org/spreadsheetml/2006/main">
  <c r="P737" i="8"/>
  <c r="M737"/>
  <c r="I2413" l="1"/>
  <c r="M2412"/>
  <c r="L2411"/>
  <c r="M2411" s="1"/>
  <c r="G2410"/>
  <c r="K2409"/>
  <c r="I2408"/>
  <c r="M2407"/>
  <c r="G2406"/>
  <c r="M2405"/>
  <c r="M2404"/>
  <c r="M2403"/>
  <c r="M2402"/>
  <c r="M2401"/>
  <c r="M2400"/>
  <c r="G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G2379"/>
  <c r="L2378"/>
  <c r="M2378" s="1"/>
  <c r="G2377"/>
  <c r="G2376"/>
  <c r="G2375"/>
  <c r="G2374"/>
  <c r="F2374"/>
  <c r="G2373"/>
  <c r="F2373"/>
  <c r="G2372"/>
  <c r="F2372"/>
  <c r="G2371"/>
  <c r="F2371"/>
  <c r="G2370"/>
  <c r="F2369"/>
  <c r="G2369" s="1"/>
  <c r="F2368"/>
  <c r="G2368" s="1"/>
  <c r="G2367"/>
  <c r="I2366"/>
  <c r="H2365"/>
  <c r="I2365" s="1"/>
  <c r="I2364"/>
  <c r="I2414" s="1"/>
  <c r="F2363"/>
  <c r="G2363" s="1"/>
  <c r="F2362"/>
  <c r="G2362" s="1"/>
  <c r="F2361"/>
  <c r="G2361" s="1"/>
  <c r="F2360"/>
  <c r="G2360" s="1"/>
  <c r="G2359"/>
  <c r="F2358"/>
  <c r="G2358" s="1"/>
  <c r="F2357"/>
  <c r="G2357" s="1"/>
  <c r="G2356"/>
  <c r="G2355"/>
  <c r="F2354"/>
  <c r="G2354" s="1"/>
  <c r="F2353"/>
  <c r="G2353" s="1"/>
  <c r="G2352"/>
  <c r="K2351"/>
  <c r="K2350"/>
  <c r="K2349"/>
  <c r="M2348"/>
  <c r="L2347"/>
  <c r="M2347" s="1"/>
  <c r="L2346"/>
  <c r="M2346" s="1"/>
  <c r="J2345"/>
  <c r="K2345" s="1"/>
  <c r="J2344"/>
  <c r="K2344" s="1"/>
  <c r="G2343"/>
  <c r="F2342"/>
  <c r="G2342" s="1"/>
  <c r="F2341"/>
  <c r="G2341" s="1"/>
  <c r="F2340"/>
  <c r="G2340" s="1"/>
  <c r="G2339"/>
  <c r="G2338"/>
  <c r="G2337"/>
  <c r="K2336"/>
  <c r="G2335"/>
  <c r="K2334"/>
  <c r="G2333"/>
  <c r="G2332"/>
  <c r="F2331"/>
  <c r="G2331" s="1"/>
  <c r="G2330"/>
  <c r="G2329"/>
  <c r="G2328"/>
  <c r="F2327"/>
  <c r="G2327" s="1"/>
  <c r="G2326"/>
  <c r="L2325"/>
  <c r="M2325" s="1"/>
  <c r="M2324"/>
  <c r="M2323"/>
  <c r="M2322"/>
  <c r="K2321"/>
  <c r="J2321"/>
  <c r="K2320"/>
  <c r="M2319"/>
  <c r="K2318"/>
  <c r="M2317"/>
  <c r="M2316"/>
  <c r="G2315"/>
  <c r="G2314"/>
  <c r="F2314"/>
  <c r="G2313"/>
  <c r="F2313"/>
  <c r="G2312"/>
  <c r="G2311"/>
  <c r="G2310"/>
  <c r="F2310"/>
  <c r="G2309"/>
  <c r="F2309"/>
  <c r="G2308"/>
  <c r="F2308"/>
  <c r="G2307"/>
  <c r="F2307"/>
  <c r="K2306"/>
  <c r="K2305"/>
  <c r="K2304"/>
  <c r="J2304"/>
  <c r="G2303"/>
  <c r="G2302"/>
  <c r="G2301"/>
  <c r="G2300"/>
  <c r="G2299"/>
  <c r="G2298"/>
  <c r="G2297"/>
  <c r="F2296"/>
  <c r="G2296" s="1"/>
  <c r="F2295"/>
  <c r="G2295" s="1"/>
  <c r="G2294"/>
  <c r="K2293"/>
  <c r="J2293"/>
  <c r="K2292"/>
  <c r="J2292"/>
  <c r="M2291"/>
  <c r="O2290"/>
  <c r="O2289"/>
  <c r="O2288"/>
  <c r="O2287"/>
  <c r="O2286"/>
  <c r="O2285"/>
  <c r="O2284"/>
  <c r="O2283"/>
  <c r="O2282"/>
  <c r="O2281"/>
  <c r="O2280"/>
  <c r="O2279"/>
  <c r="O2278"/>
  <c r="O2277"/>
  <c r="O2276"/>
  <c r="O2275"/>
  <c r="O2274"/>
  <c r="O2273"/>
  <c r="O2272"/>
  <c r="O2271"/>
  <c r="O2270"/>
  <c r="O2269"/>
  <c r="O2268"/>
  <c r="O2267"/>
  <c r="O2266"/>
  <c r="O2265"/>
  <c r="O2264"/>
  <c r="O2263"/>
  <c r="N2263"/>
  <c r="O2262"/>
  <c r="O2261"/>
  <c r="O2260"/>
  <c r="O2259"/>
  <c r="O2258"/>
  <c r="O2257"/>
  <c r="O2256"/>
  <c r="O2255"/>
  <c r="O2254"/>
  <c r="N2253"/>
  <c r="O2253" s="1"/>
  <c r="O2252"/>
  <c r="N2251"/>
  <c r="O2251" s="1"/>
  <c r="O2250"/>
  <c r="M2250"/>
  <c r="O2249"/>
  <c r="M2249"/>
  <c r="O2248"/>
  <c r="M2248"/>
  <c r="O2247"/>
  <c r="M2247"/>
  <c r="O2246"/>
  <c r="M2246"/>
  <c r="O2245"/>
  <c r="M2245"/>
  <c r="O2244"/>
  <c r="M2244"/>
  <c r="O2243"/>
  <c r="M2243"/>
  <c r="O2242"/>
  <c r="M2242"/>
  <c r="O2241"/>
  <c r="M2241"/>
  <c r="O2240"/>
  <c r="M2240"/>
  <c r="O2239"/>
  <c r="M2239"/>
  <c r="O2238"/>
  <c r="M2238"/>
  <c r="O2237"/>
  <c r="M2237"/>
  <c r="O2236"/>
  <c r="M2236"/>
  <c r="O2235"/>
  <c r="M2235"/>
  <c r="O2234"/>
  <c r="M2234"/>
  <c r="O2233"/>
  <c r="M2233"/>
  <c r="O2232"/>
  <c r="M2232"/>
  <c r="O2231"/>
  <c r="M2231"/>
  <c r="O2230"/>
  <c r="M2230"/>
  <c r="O2229"/>
  <c r="G2229"/>
  <c r="O2228"/>
  <c r="M2228"/>
  <c r="O2227"/>
  <c r="M2227"/>
  <c r="O2226"/>
  <c r="M2226"/>
  <c r="O2225"/>
  <c r="M2225"/>
  <c r="O2224"/>
  <c r="M2224"/>
  <c r="O2223"/>
  <c r="M2223"/>
  <c r="O2222"/>
  <c r="M2222"/>
  <c r="O2221"/>
  <c r="M2221"/>
  <c r="O2220"/>
  <c r="O2219"/>
  <c r="M2219"/>
  <c r="O2218"/>
  <c r="M2218"/>
  <c r="O2217"/>
  <c r="M2217"/>
  <c r="O2216"/>
  <c r="M2216"/>
  <c r="O2215"/>
  <c r="O2214"/>
  <c r="O2213"/>
  <c r="G2202"/>
  <c r="G2201"/>
  <c r="G2200"/>
  <c r="G2199"/>
  <c r="G2203" s="1"/>
  <c r="C2204" s="1"/>
  <c r="G2191"/>
  <c r="G2192" s="1"/>
  <c r="C2193" s="1"/>
  <c r="G2183"/>
  <c r="G2182"/>
  <c r="G2181"/>
  <c r="G2180"/>
  <c r="G2179"/>
  <c r="G2178"/>
  <c r="G2177"/>
  <c r="G2176"/>
  <c r="G2175"/>
  <c r="O2174"/>
  <c r="G2173"/>
  <c r="M2172"/>
  <c r="G2171"/>
  <c r="G2170"/>
  <c r="G2169"/>
  <c r="G2168"/>
  <c r="G2167"/>
  <c r="M2166"/>
  <c r="M2165"/>
  <c r="M2164"/>
  <c r="M2163"/>
  <c r="M2162"/>
  <c r="M2161"/>
  <c r="G2160"/>
  <c r="G2159"/>
  <c r="M2158"/>
  <c r="M2157"/>
  <c r="M2156"/>
  <c r="O2155"/>
  <c r="O2154"/>
  <c r="G2144"/>
  <c r="G2143"/>
  <c r="G2142"/>
  <c r="G2141"/>
  <c r="G2140"/>
  <c r="G2139"/>
  <c r="G2138"/>
  <c r="O2137"/>
  <c r="G2136"/>
  <c r="O2135"/>
  <c r="G2134"/>
  <c r="O2133"/>
  <c r="G2132"/>
  <c r="G2131"/>
  <c r="G2130"/>
  <c r="G2129"/>
  <c r="G2128"/>
  <c r="G2127"/>
  <c r="G2126"/>
  <c r="G2125"/>
  <c r="G2124"/>
  <c r="G2123"/>
  <c r="G2122"/>
  <c r="G2121"/>
  <c r="G2120"/>
  <c r="G2119"/>
  <c r="G2118"/>
  <c r="G2117"/>
  <c r="G2116"/>
  <c r="G2115"/>
  <c r="G2114"/>
  <c r="G2113"/>
  <c r="G2112"/>
  <c r="G2111"/>
  <c r="G2110"/>
  <c r="G2109"/>
  <c r="G2108"/>
  <c r="G2107"/>
  <c r="G2106"/>
  <c r="G2105"/>
  <c r="G2104"/>
  <c r="G2103"/>
  <c r="G2102"/>
  <c r="G2101"/>
  <c r="G2100"/>
  <c r="G2099"/>
  <c r="G2098"/>
  <c r="G2097"/>
  <c r="G2096"/>
  <c r="G2095"/>
  <c r="G2094"/>
  <c r="G2093"/>
  <c r="G2092"/>
  <c r="G2091"/>
  <c r="G2090"/>
  <c r="G2089"/>
  <c r="O2088"/>
  <c r="G2087"/>
  <c r="G2086"/>
  <c r="G2085"/>
  <c r="G2084"/>
  <c r="G2083"/>
  <c r="G2082"/>
  <c r="G2081"/>
  <c r="G2080"/>
  <c r="G2079"/>
  <c r="G2078"/>
  <c r="G2077"/>
  <c r="G2076"/>
  <c r="G2075"/>
  <c r="G2074"/>
  <c r="G2073"/>
  <c r="G2072"/>
  <c r="G2071"/>
  <c r="G2070"/>
  <c r="O2069"/>
  <c r="O2068"/>
  <c r="O2145" s="1"/>
  <c r="O2058"/>
  <c r="M2058"/>
  <c r="K2058"/>
  <c r="I2058"/>
  <c r="G2057"/>
  <c r="G2056"/>
  <c r="G2055"/>
  <c r="G2054"/>
  <c r="F2053"/>
  <c r="G2053" s="1"/>
  <c r="F2052"/>
  <c r="G2052" s="1"/>
  <c r="G2051"/>
  <c r="G2050"/>
  <c r="G2049"/>
  <c r="G2048"/>
  <c r="F2043"/>
  <c r="G2043" s="1"/>
  <c r="E2042"/>
  <c r="G2042" s="1"/>
  <c r="G2041"/>
  <c r="G2040"/>
  <c r="G2039"/>
  <c r="G2038"/>
  <c r="F2038"/>
  <c r="G2037"/>
  <c r="F2037"/>
  <c r="G2036"/>
  <c r="F2036"/>
  <c r="G2035"/>
  <c r="G2034"/>
  <c r="O2033"/>
  <c r="N2033"/>
  <c r="O2032"/>
  <c r="O2031"/>
  <c r="O2030"/>
  <c r="O2029"/>
  <c r="O2028"/>
  <c r="O2027"/>
  <c r="O2026"/>
  <c r="O2025"/>
  <c r="O2024"/>
  <c r="O2023"/>
  <c r="O2022"/>
  <c r="O2021"/>
  <c r="O2020"/>
  <c r="O2019"/>
  <c r="O2018"/>
  <c r="O2017"/>
  <c r="O2016"/>
  <c r="O2015"/>
  <c r="O2014"/>
  <c r="O2013"/>
  <c r="O2012"/>
  <c r="O2011"/>
  <c r="O2010"/>
  <c r="O2009"/>
  <c r="O2008"/>
  <c r="O2007"/>
  <c r="O2006"/>
  <c r="O2005"/>
  <c r="O2004"/>
  <c r="N2004"/>
  <c r="O2003"/>
  <c r="N2003"/>
  <c r="O2002"/>
  <c r="N2001"/>
  <c r="O2001" s="1"/>
  <c r="O2000"/>
  <c r="O1999"/>
  <c r="M1998"/>
  <c r="M1997"/>
  <c r="M1996"/>
  <c r="M1995"/>
  <c r="M1994"/>
  <c r="M1993"/>
  <c r="K1992"/>
  <c r="K1991"/>
  <c r="K1990"/>
  <c r="K1989"/>
  <c r="K1988"/>
  <c r="K1987"/>
  <c r="K1986"/>
  <c r="K1985"/>
  <c r="K1984"/>
  <c r="K1983"/>
  <c r="K1982"/>
  <c r="K1981"/>
  <c r="K1980"/>
  <c r="K1979"/>
  <c r="K1978"/>
  <c r="K1977"/>
  <c r="K1976"/>
  <c r="K1975"/>
  <c r="K1974"/>
  <c r="K1973"/>
  <c r="K1972"/>
  <c r="K1971"/>
  <c r="K1970"/>
  <c r="I1969"/>
  <c r="I1968"/>
  <c r="I1967"/>
  <c r="G1966"/>
  <c r="G1965"/>
  <c r="G1964"/>
  <c r="F1963"/>
  <c r="G1963" s="1"/>
  <c r="F1962"/>
  <c r="G1962" s="1"/>
  <c r="F1961"/>
  <c r="G1961" s="1"/>
  <c r="F1960"/>
  <c r="G1960" s="1"/>
  <c r="F1959"/>
  <c r="G1959" s="1"/>
  <c r="G1958"/>
  <c r="F1957"/>
  <c r="G1957" s="1"/>
  <c r="F1956"/>
  <c r="G1956" s="1"/>
  <c r="G1955"/>
  <c r="G1954"/>
  <c r="F1953"/>
  <c r="G1953" s="1"/>
  <c r="F1952"/>
  <c r="G1952" s="1"/>
  <c r="G1951"/>
  <c r="G1950"/>
  <c r="G1949"/>
  <c r="G1948"/>
  <c r="F1947"/>
  <c r="G1947" s="1"/>
  <c r="F1946"/>
  <c r="G1946" s="1"/>
  <c r="F1945"/>
  <c r="G1945" s="1"/>
  <c r="G1944"/>
  <c r="G1943"/>
  <c r="G1942"/>
  <c r="G1941"/>
  <c r="F1941"/>
  <c r="G1940"/>
  <c r="F1940"/>
  <c r="G1939"/>
  <c r="F1939"/>
  <c r="G1938"/>
  <c r="F1938"/>
  <c r="G1937"/>
  <c r="F1937"/>
  <c r="G1936"/>
  <c r="F1936"/>
  <c r="G1935"/>
  <c r="F1934"/>
  <c r="G1934" s="1"/>
  <c r="G1933"/>
  <c r="G1932"/>
  <c r="G1931"/>
  <c r="F1930"/>
  <c r="G1930" s="1"/>
  <c r="G1929"/>
  <c r="F1928"/>
  <c r="G1928" s="1"/>
  <c r="G1927"/>
  <c r="G1926"/>
  <c r="F1926"/>
  <c r="G1925"/>
  <c r="G1924"/>
  <c r="G1923"/>
  <c r="F1923"/>
  <c r="G1922"/>
  <c r="F1922"/>
  <c r="G1921"/>
  <c r="G1920"/>
  <c r="G1919"/>
  <c r="G1918"/>
  <c r="G1917"/>
  <c r="F1916"/>
  <c r="G1916" s="1"/>
  <c r="G1915"/>
  <c r="G1914"/>
  <c r="G1913"/>
  <c r="G1912"/>
  <c r="F1911"/>
  <c r="G1911" s="1"/>
  <c r="F1910"/>
  <c r="G1910" s="1"/>
  <c r="G1909"/>
  <c r="F1908"/>
  <c r="G1908" s="1"/>
  <c r="G1907"/>
  <c r="G1906"/>
  <c r="F1905"/>
  <c r="G1905" s="1"/>
  <c r="G1904"/>
  <c r="F1903"/>
  <c r="G1903" s="1"/>
  <c r="G1902"/>
  <c r="G1901"/>
  <c r="G1900"/>
  <c r="G1899"/>
  <c r="G1898"/>
  <c r="G1897"/>
  <c r="G1896"/>
  <c r="G1895"/>
  <c r="G1894"/>
  <c r="G1893"/>
  <c r="G1892"/>
  <c r="G1891"/>
  <c r="F1891"/>
  <c r="G1890"/>
  <c r="G1889"/>
  <c r="G1888"/>
  <c r="G1887"/>
  <c r="G1886"/>
  <c r="F1885"/>
  <c r="G1885" s="1"/>
  <c r="F1884"/>
  <c r="G1884" s="1"/>
  <c r="G1883"/>
  <c r="G1882"/>
  <c r="G1881"/>
  <c r="G1880"/>
  <c r="G1879"/>
  <c r="G1878"/>
  <c r="F1877"/>
  <c r="G1877" s="1"/>
  <c r="F1876"/>
  <c r="G1876" s="1"/>
  <c r="F1875"/>
  <c r="G1875" s="1"/>
  <c r="F1874"/>
  <c r="G1874" s="1"/>
  <c r="F1873"/>
  <c r="G1873" s="1"/>
  <c r="F1872"/>
  <c r="G1872" s="1"/>
  <c r="F1871"/>
  <c r="G1871" s="1"/>
  <c r="F1870"/>
  <c r="G1870" s="1"/>
  <c r="G1869"/>
  <c r="G1868"/>
  <c r="G1867"/>
  <c r="G1866"/>
  <c r="G1865"/>
  <c r="G1864"/>
  <c r="G1863"/>
  <c r="G1862"/>
  <c r="G1861"/>
  <c r="G1860"/>
  <c r="G1859"/>
  <c r="G1858"/>
  <c r="F1858"/>
  <c r="G1857"/>
  <c r="F1857"/>
  <c r="G1856"/>
  <c r="G1855"/>
  <c r="G1854"/>
  <c r="G1853"/>
  <c r="G1852"/>
  <c r="I2044" l="1"/>
  <c r="K2044"/>
  <c r="O2044"/>
  <c r="G2145"/>
  <c r="M2184"/>
  <c r="G2184"/>
  <c r="G2058"/>
  <c r="F2059" s="1"/>
  <c r="M2044"/>
  <c r="O2184"/>
  <c r="O2414"/>
  <c r="G2044"/>
  <c r="F2045" s="1"/>
  <c r="F2060" s="1"/>
  <c r="K2414"/>
  <c r="G2414"/>
  <c r="C2185"/>
  <c r="M2414"/>
  <c r="G2415" s="1"/>
  <c r="A1842" l="1"/>
  <c r="G1841"/>
  <c r="G1840"/>
  <c r="G1839"/>
  <c r="G1838"/>
  <c r="G1837"/>
  <c r="G1836"/>
  <c r="G1835"/>
  <c r="G1834"/>
  <c r="A1825"/>
  <c r="G1824"/>
  <c r="G1823"/>
  <c r="G1822"/>
  <c r="G1821"/>
  <c r="A1820"/>
  <c r="G1819"/>
  <c r="G1818"/>
  <c r="G1817"/>
  <c r="G1816"/>
  <c r="G1815"/>
  <c r="G1814"/>
  <c r="G1813"/>
  <c r="G1812"/>
  <c r="G1811"/>
  <c r="G1810"/>
  <c r="G1809"/>
  <c r="G1808"/>
  <c r="G1807"/>
  <c r="G1806"/>
  <c r="G1805"/>
  <c r="A1804"/>
  <c r="G1803"/>
  <c r="G1802"/>
  <c r="A1801"/>
  <c r="G1800"/>
  <c r="G1799"/>
  <c r="G1798"/>
  <c r="A1797"/>
  <c r="G1796"/>
  <c r="G1795"/>
  <c r="G1794"/>
  <c r="G1793"/>
  <c r="A1792"/>
  <c r="G1791"/>
  <c r="G1790"/>
  <c r="G1789"/>
  <c r="G1788"/>
  <c r="G1787"/>
  <c r="G1786"/>
  <c r="G1785"/>
  <c r="G1784"/>
  <c r="G1783"/>
  <c r="G1782"/>
  <c r="G1781"/>
  <c r="A1780"/>
  <c r="G1779"/>
  <c r="G1778"/>
  <c r="G1777"/>
  <c r="G1776"/>
  <c r="G1775"/>
  <c r="G1774"/>
  <c r="A1773"/>
  <c r="G1772"/>
  <c r="G1771"/>
  <c r="A1770"/>
  <c r="G1769"/>
  <c r="G1768"/>
  <c r="G1767"/>
  <c r="G1766"/>
  <c r="G1765"/>
  <c r="G1764"/>
  <c r="G1763"/>
  <c r="G1762"/>
  <c r="G1761"/>
  <c r="G1760"/>
  <c r="G1759"/>
  <c r="G1758"/>
  <c r="G1757"/>
  <c r="A1756"/>
  <c r="A1755"/>
  <c r="G1754"/>
  <c r="G1753"/>
  <c r="G1752"/>
  <c r="G1751"/>
  <c r="G1750"/>
  <c r="G1749"/>
  <c r="G1748"/>
  <c r="G1747"/>
  <c r="G1746"/>
  <c r="G1745"/>
  <c r="G1744"/>
  <c r="G1743"/>
  <c r="G1742"/>
  <c r="G1741"/>
  <c r="G1740"/>
  <c r="G1739"/>
  <c r="G1738"/>
  <c r="G1737"/>
  <c r="G1736"/>
  <c r="G1735"/>
  <c r="G1734"/>
  <c r="G1733"/>
  <c r="G1732"/>
  <c r="G1731"/>
  <c r="G1730"/>
  <c r="G1729"/>
  <c r="G1728"/>
  <c r="G1727"/>
  <c r="G1726"/>
  <c r="A1725"/>
  <c r="G1724"/>
  <c r="G1723"/>
  <c r="G1722"/>
  <c r="G1721"/>
  <c r="G1720"/>
  <c r="G1719"/>
  <c r="G1718"/>
  <c r="G1717"/>
  <c r="G1716"/>
  <c r="G1715"/>
  <c r="G1714"/>
  <c r="G1713"/>
  <c r="G1712"/>
  <c r="G1711"/>
  <c r="G1710"/>
  <c r="G1709"/>
  <c r="G1708"/>
  <c r="G1707"/>
  <c r="G1706"/>
  <c r="G1705"/>
  <c r="G1704"/>
  <c r="G1703"/>
  <c r="G1702"/>
  <c r="G1701"/>
  <c r="G1700"/>
  <c r="G1699"/>
  <c r="G1698"/>
  <c r="G1697"/>
  <c r="G1696"/>
  <c r="G1695"/>
  <c r="G1694"/>
  <c r="A1693"/>
  <c r="A1692"/>
  <c r="G1691"/>
  <c r="A1690"/>
  <c r="G1689"/>
  <c r="G1688"/>
  <c r="G1687"/>
  <c r="G1686"/>
  <c r="G1685"/>
  <c r="G1684"/>
  <c r="G1683"/>
  <c r="G1682"/>
  <c r="G1681"/>
  <c r="G1680"/>
  <c r="G1679"/>
  <c r="G1678"/>
  <c r="G1677"/>
  <c r="G1676"/>
  <c r="G1675"/>
  <c r="G1674"/>
  <c r="G1673"/>
  <c r="G1672"/>
  <c r="A1671"/>
  <c r="G1670"/>
  <c r="G1669"/>
  <c r="G1668"/>
  <c r="G1667"/>
  <c r="G1666"/>
  <c r="G1665"/>
  <c r="G1664"/>
  <c r="G1663"/>
  <c r="G1662"/>
  <c r="G1661"/>
  <c r="G1660"/>
  <c r="G1659"/>
  <c r="G1658"/>
  <c r="G1657"/>
  <c r="G1656"/>
  <c r="G1655"/>
  <c r="G1654"/>
  <c r="G1653"/>
  <c r="G1652"/>
  <c r="G1651"/>
  <c r="A1650"/>
  <c r="G1649"/>
  <c r="G1648"/>
  <c r="G1647"/>
  <c r="G1646"/>
  <c r="G1645"/>
  <c r="G1644"/>
  <c r="G1643"/>
  <c r="A1642"/>
  <c r="G1641"/>
  <c r="G1640"/>
  <c r="G1639"/>
  <c r="G1638"/>
  <c r="G1637"/>
  <c r="G1636"/>
  <c r="G1635"/>
  <c r="G1634"/>
  <c r="G1633"/>
  <c r="A1632"/>
  <c r="G1631"/>
  <c r="G1630"/>
  <c r="A1629"/>
  <c r="G1628"/>
  <c r="G1627"/>
  <c r="G1626"/>
  <c r="A1625"/>
  <c r="G1624"/>
  <c r="G1623"/>
  <c r="G1622"/>
  <c r="G1621"/>
  <c r="G1620"/>
  <c r="G1619"/>
  <c r="G1618"/>
  <c r="G1617"/>
  <c r="G1616"/>
  <c r="A1615"/>
  <c r="G1614"/>
  <c r="G1613"/>
  <c r="A1612"/>
  <c r="G1611"/>
  <c r="G1610"/>
  <c r="G1609"/>
  <c r="G1608"/>
  <c r="A1607"/>
  <c r="G1606"/>
  <c r="G1605"/>
  <c r="G1604"/>
  <c r="G1603"/>
  <c r="G1602"/>
  <c r="A1601"/>
  <c r="G1600"/>
  <c r="G1599"/>
  <c r="G1598"/>
  <c r="G1597"/>
  <c r="G1596"/>
  <c r="G1595"/>
  <c r="G1594"/>
  <c r="G1593"/>
  <c r="G1592"/>
  <c r="G1591"/>
  <c r="G1590"/>
  <c r="G1589"/>
  <c r="G1588"/>
  <c r="G1587"/>
  <c r="G1586"/>
  <c r="A1585"/>
  <c r="G1584"/>
  <c r="G1583"/>
  <c r="G1582"/>
  <c r="G1581"/>
  <c r="G1580"/>
  <c r="G1579"/>
  <c r="A1578"/>
  <c r="G1577"/>
  <c r="G1576"/>
  <c r="G1575"/>
  <c r="G1574"/>
  <c r="G1573"/>
  <c r="G1572"/>
  <c r="G1571"/>
  <c r="G1570"/>
  <c r="G1569"/>
  <c r="G1568"/>
  <c r="G1567"/>
  <c r="G1566"/>
  <c r="A1565"/>
  <c r="A1564"/>
  <c r="G1563"/>
  <c r="G1562"/>
  <c r="G1561"/>
  <c r="G1560"/>
  <c r="G1559"/>
  <c r="G1558"/>
  <c r="G1557"/>
  <c r="G1556"/>
  <c r="G1555"/>
  <c r="G1554"/>
  <c r="G1553"/>
  <c r="G1552"/>
  <c r="G1551"/>
  <c r="G1550"/>
  <c r="G1549"/>
  <c r="A1548"/>
  <c r="G1547"/>
  <c r="G1546"/>
  <c r="F1546"/>
  <c r="A1840"/>
  <c r="A1838"/>
  <c r="A1836"/>
  <c r="A1832"/>
  <c r="A1828"/>
  <c r="A1818"/>
  <c r="A1816"/>
  <c r="A1814"/>
  <c r="A1812"/>
  <c r="A1810"/>
  <c r="A1808"/>
  <c r="A1806"/>
  <c r="A1799"/>
  <c r="A1790"/>
  <c r="A1788"/>
  <c r="A1786"/>
  <c r="A1784"/>
  <c r="A1782"/>
  <c r="A1771"/>
  <c r="A1723"/>
  <c r="A1721"/>
  <c r="A1719"/>
  <c r="A1717"/>
  <c r="A1715"/>
  <c r="A1713"/>
  <c r="A1711"/>
  <c r="A1709"/>
  <c r="A1707"/>
  <c r="A1705"/>
  <c r="A1703"/>
  <c r="A1701"/>
  <c r="A1699"/>
  <c r="A1697"/>
  <c r="A1695"/>
  <c r="A1669"/>
  <c r="A1667"/>
  <c r="A1665"/>
  <c r="A1663"/>
  <c r="A1661"/>
  <c r="A1659"/>
  <c r="A1657"/>
  <c r="A1655"/>
  <c r="A1653"/>
  <c r="A1651"/>
  <c r="A1640"/>
  <c r="A1638"/>
  <c r="A1636"/>
  <c r="A1634"/>
  <c r="A1627"/>
  <c r="A1614"/>
  <c r="A1605"/>
  <c r="A1603"/>
  <c r="A1584"/>
  <c r="A1582"/>
  <c r="A1580"/>
  <c r="A1608"/>
  <c r="A1597"/>
  <c r="A1593"/>
  <c r="A1589"/>
  <c r="A1576"/>
  <c r="A1572"/>
  <c r="A1568"/>
  <c r="A1563"/>
  <c r="A1559"/>
  <c r="A1555"/>
  <c r="A1551"/>
  <c r="A1760"/>
  <c r="A1753"/>
  <c r="A1749"/>
  <c r="A1743"/>
  <c r="A1739"/>
  <c r="A1735"/>
  <c r="A1729"/>
  <c r="A1687"/>
  <c r="A1683"/>
  <c r="A1679"/>
  <c r="A1673"/>
  <c r="A1646"/>
  <c r="A1631"/>
  <c r="A1622"/>
  <c r="A1611"/>
  <c r="A1600"/>
  <c r="A1594"/>
  <c r="A1590"/>
  <c r="A1575"/>
  <c r="A1569"/>
  <c r="A1562"/>
  <c r="A1556"/>
  <c r="A1550"/>
  <c r="A1829"/>
  <c r="A1823"/>
  <c r="A1821"/>
  <c r="A1802"/>
  <c r="A1795"/>
  <c r="A1793"/>
  <c r="A1778"/>
  <c r="A1776"/>
  <c r="A1774"/>
  <c r="A1769"/>
  <c r="A1767"/>
  <c r="A1765"/>
  <c r="A1763"/>
  <c r="A1761"/>
  <c r="A1759"/>
  <c r="A1757"/>
  <c r="A1754"/>
  <c r="A1752"/>
  <c r="A1750"/>
  <c r="A1748"/>
  <c r="A1746"/>
  <c r="A1744"/>
  <c r="A1742"/>
  <c r="A1740"/>
  <c r="A1738"/>
  <c r="A1736"/>
  <c r="A1734"/>
  <c r="A1732"/>
  <c r="A1730"/>
  <c r="A1728"/>
  <c r="A1726"/>
  <c r="A1688"/>
  <c r="A1686"/>
  <c r="A1684"/>
  <c r="A1682"/>
  <c r="A1680"/>
  <c r="A1678"/>
  <c r="A1676"/>
  <c r="A1674"/>
  <c r="A1672"/>
  <c r="A1649"/>
  <c r="A1647"/>
  <c r="A1645"/>
  <c r="A1643"/>
  <c r="A1630"/>
  <c r="A1623"/>
  <c r="A1621"/>
  <c r="A1619"/>
  <c r="A1617"/>
  <c r="A1610"/>
  <c r="A1599"/>
  <c r="A1595"/>
  <c r="A1591"/>
  <c r="A1587"/>
  <c r="A1574"/>
  <c r="A1570"/>
  <c r="A1566"/>
  <c r="A1561"/>
  <c r="A1557"/>
  <c r="A1553"/>
  <c r="A1549"/>
  <c r="A1766"/>
  <c r="A1741"/>
  <c r="A1731"/>
  <c r="A1685"/>
  <c r="A1675"/>
  <c r="A1644"/>
  <c r="A1618"/>
  <c r="A1596"/>
  <c r="A1586"/>
  <c r="A1571"/>
  <c r="A1560"/>
  <c r="A1552"/>
  <c r="A1839"/>
  <c r="A1837"/>
  <c r="A1835"/>
  <c r="A1830"/>
  <c r="A1826"/>
  <c r="A1819"/>
  <c r="A1817"/>
  <c r="A1815"/>
  <c r="A1813"/>
  <c r="A1811"/>
  <c r="A1809"/>
  <c r="A1807"/>
  <c r="A1805"/>
  <c r="A1800"/>
  <c r="A1798"/>
  <c r="A1791"/>
  <c r="A1789"/>
  <c r="A1787"/>
  <c r="A1785"/>
  <c r="A1783"/>
  <c r="A1781"/>
  <c r="A1772"/>
  <c r="A1724"/>
  <c r="A1722"/>
  <c r="A1720"/>
  <c r="A1718"/>
  <c r="A1716"/>
  <c r="A1714"/>
  <c r="A1712"/>
  <c r="A1710"/>
  <c r="A1708"/>
  <c r="A1706"/>
  <c r="A1704"/>
  <c r="A1702"/>
  <c r="A1700"/>
  <c r="A1698"/>
  <c r="A1696"/>
  <c r="A1694"/>
  <c r="A1691"/>
  <c r="A1670"/>
  <c r="A1668"/>
  <c r="A1666"/>
  <c r="A1664"/>
  <c r="A1662"/>
  <c r="A1660"/>
  <c r="A1658"/>
  <c r="A1656"/>
  <c r="A1654"/>
  <c r="A1652"/>
  <c r="A1641"/>
  <c r="A1639"/>
  <c r="A1637"/>
  <c r="A1635"/>
  <c r="A1633"/>
  <c r="A1628"/>
  <c r="A1626"/>
  <c r="A1613"/>
  <c r="A1606"/>
  <c r="A1604"/>
  <c r="A1602"/>
  <c r="A1583"/>
  <c r="A1581"/>
  <c r="A1579"/>
  <c r="A1547"/>
  <c r="A1831"/>
  <c r="A1827"/>
  <c r="A1824"/>
  <c r="A1822"/>
  <c r="A1803"/>
  <c r="A1796"/>
  <c r="A1794"/>
  <c r="A1779"/>
  <c r="A1777"/>
  <c r="A1775"/>
  <c r="A1768"/>
  <c r="A1764"/>
  <c r="A1762"/>
  <c r="A1758"/>
  <c r="A1751"/>
  <c r="A1747"/>
  <c r="A1745"/>
  <c r="A1737"/>
  <c r="A1733"/>
  <c r="A1727"/>
  <c r="A1689"/>
  <c r="A1681"/>
  <c r="A1677"/>
  <c r="A1648"/>
  <c r="A1624"/>
  <c r="A1620"/>
  <c r="A1616"/>
  <c r="A1609"/>
  <c r="A1598"/>
  <c r="A1592"/>
  <c r="A1588"/>
  <c r="A1577"/>
  <c r="A1573"/>
  <c r="A1567"/>
  <c r="A1558"/>
  <c r="A1554"/>
  <c r="A1546"/>
  <c r="A1843" l="1"/>
  <c r="G1842"/>
  <c r="R1529"/>
  <c r="R1528"/>
  <c r="R1527"/>
  <c r="R1526"/>
  <c r="R1525"/>
  <c r="R1523"/>
  <c r="R1522"/>
  <c r="R1521"/>
  <c r="R1520"/>
  <c r="R1519"/>
  <c r="R1517"/>
  <c r="R1516"/>
  <c r="R1515"/>
  <c r="R1514"/>
  <c r="R1513"/>
  <c r="R1512"/>
  <c r="R1511"/>
  <c r="G1509"/>
  <c r="G1508"/>
  <c r="G1507"/>
  <c r="G1506"/>
  <c r="I1505"/>
  <c r="I1504"/>
  <c r="I1503"/>
  <c r="G1502"/>
  <c r="G1501"/>
  <c r="G1500"/>
  <c r="G1499"/>
  <c r="G1498"/>
  <c r="G1497"/>
  <c r="G1496"/>
  <c r="G1495"/>
  <c r="G1494"/>
  <c r="G1493"/>
  <c r="G1492"/>
  <c r="G1491"/>
  <c r="G1490"/>
  <c r="G1489"/>
  <c r="G1488"/>
  <c r="G1487"/>
  <c r="G1486"/>
  <c r="G1485"/>
  <c r="G1484"/>
  <c r="G1483"/>
  <c r="G1482"/>
  <c r="G1481"/>
  <c r="G1480"/>
  <c r="G1479"/>
  <c r="G1478"/>
  <c r="G1477"/>
  <c r="G1476"/>
  <c r="G1475"/>
  <c r="G1474"/>
  <c r="G1473"/>
  <c r="G1472"/>
  <c r="G1471"/>
  <c r="G1470"/>
  <c r="G1469"/>
  <c r="G1468"/>
  <c r="G1467"/>
  <c r="G1466"/>
  <c r="G1465"/>
  <c r="G1464"/>
  <c r="O1455"/>
  <c r="K1455"/>
  <c r="P1454"/>
  <c r="G1454"/>
  <c r="G1453"/>
  <c r="P1453" s="1"/>
  <c r="G1450"/>
  <c r="P1450" s="1"/>
  <c r="G1449"/>
  <c r="P1449" s="1"/>
  <c r="P1448"/>
  <c r="G1448"/>
  <c r="G1447"/>
  <c r="P1447" s="1"/>
  <c r="O1446"/>
  <c r="P1446" s="1"/>
  <c r="O1445"/>
  <c r="P1445" s="1"/>
  <c r="P1444"/>
  <c r="K1444"/>
  <c r="K1451" s="1"/>
  <c r="G1443"/>
  <c r="P1443" s="1"/>
  <c r="G1442"/>
  <c r="P1442" s="1"/>
  <c r="O1441"/>
  <c r="P1441" s="1"/>
  <c r="P1440"/>
  <c r="G1440"/>
  <c r="G1439"/>
  <c r="P1439" s="1"/>
  <c r="G1438"/>
  <c r="P1438" s="1"/>
  <c r="G1437"/>
  <c r="P1437" s="1"/>
  <c r="P1436"/>
  <c r="G1436"/>
  <c r="G1435"/>
  <c r="P1435" s="1"/>
  <c r="G1434"/>
  <c r="P1434" s="1"/>
  <c r="G1433"/>
  <c r="P1433" s="1"/>
  <c r="P1432"/>
  <c r="G1432"/>
  <c r="G1431"/>
  <c r="P1431" s="1"/>
  <c r="G1430"/>
  <c r="P1430" s="1"/>
  <c r="G1429"/>
  <c r="P1429" s="1"/>
  <c r="P1428"/>
  <c r="G1428"/>
  <c r="G1427"/>
  <c r="P1427" s="1"/>
  <c r="G1426"/>
  <c r="P1426" s="1"/>
  <c r="G1425"/>
  <c r="P1425" s="1"/>
  <c r="P1424"/>
  <c r="G1424"/>
  <c r="G1423"/>
  <c r="P1423" s="1"/>
  <c r="P1422"/>
  <c r="P1421"/>
  <c r="G1420"/>
  <c r="P1420" s="1"/>
  <c r="P1419"/>
  <c r="G1419"/>
  <c r="G1418"/>
  <c r="P1418" s="1"/>
  <c r="G1417"/>
  <c r="P1417" s="1"/>
  <c r="G1416"/>
  <c r="P1416" s="1"/>
  <c r="P1415"/>
  <c r="G1415"/>
  <c r="G1414"/>
  <c r="P1414" s="1"/>
  <c r="G1413"/>
  <c r="P1413" s="1"/>
  <c r="G1412"/>
  <c r="P1412" s="1"/>
  <c r="P1411"/>
  <c r="G1411"/>
  <c r="G1410"/>
  <c r="P1410" s="1"/>
  <c r="G1409"/>
  <c r="P1409" s="1"/>
  <c r="G1408"/>
  <c r="P1408" s="1"/>
  <c r="P1407"/>
  <c r="G1407"/>
  <c r="G1406"/>
  <c r="P1406" s="1"/>
  <c r="P1405"/>
  <c r="G1405"/>
  <c r="G1404"/>
  <c r="P1404" s="1"/>
  <c r="P1403"/>
  <c r="G1403"/>
  <c r="G1402"/>
  <c r="P1402" s="1"/>
  <c r="G1401"/>
  <c r="P1401" s="1"/>
  <c r="G1400"/>
  <c r="P1400" s="1"/>
  <c r="P1399"/>
  <c r="G1399"/>
  <c r="K1395"/>
  <c r="I1395"/>
  <c r="G1395"/>
  <c r="O1394"/>
  <c r="M1394"/>
  <c r="O1393"/>
  <c r="M1393"/>
  <c r="O1392"/>
  <c r="M1392"/>
  <c r="O1391"/>
  <c r="M1391"/>
  <c r="O1390"/>
  <c r="M1390"/>
  <c r="O1389"/>
  <c r="M1389"/>
  <c r="O1388"/>
  <c r="M1388"/>
  <c r="O1387"/>
  <c r="M1387"/>
  <c r="O1386"/>
  <c r="M1386"/>
  <c r="O1385"/>
  <c r="M1385"/>
  <c r="O1384"/>
  <c r="M1384"/>
  <c r="O1383"/>
  <c r="M1383"/>
  <c r="O1382"/>
  <c r="M1382"/>
  <c r="O1381"/>
  <c r="M1381"/>
  <c r="O1380"/>
  <c r="M1380"/>
  <c r="O1379"/>
  <c r="O1395" s="1"/>
  <c r="M1379"/>
  <c r="O1378"/>
  <c r="M1378"/>
  <c r="M1395" s="1"/>
  <c r="O1375"/>
  <c r="O1374"/>
  <c r="G1373"/>
  <c r="G1372"/>
  <c r="G1371"/>
  <c r="G1370"/>
  <c r="G1369"/>
  <c r="G1368"/>
  <c r="G1367"/>
  <c r="O1366"/>
  <c r="O1365"/>
  <c r="G1365"/>
  <c r="O1364"/>
  <c r="G1364"/>
  <c r="O1363"/>
  <c r="G1363"/>
  <c r="O1362"/>
  <c r="G1362"/>
  <c r="O1361"/>
  <c r="G1361"/>
  <c r="O1360"/>
  <c r="G1360"/>
  <c r="O1359"/>
  <c r="G1359"/>
  <c r="O1358"/>
  <c r="G1358"/>
  <c r="O1357"/>
  <c r="G1357"/>
  <c r="O1356"/>
  <c r="G1356"/>
  <c r="O1355"/>
  <c r="M1355"/>
  <c r="K1355"/>
  <c r="I1355"/>
  <c r="G1355"/>
  <c r="O1354"/>
  <c r="M1354"/>
  <c r="K1354"/>
  <c r="I1354"/>
  <c r="G1354"/>
  <c r="O1353"/>
  <c r="M1353"/>
  <c r="K1353"/>
  <c r="I1353"/>
  <c r="G1353"/>
  <c r="O1352"/>
  <c r="M1352"/>
  <c r="K1352"/>
  <c r="I1352"/>
  <c r="G1352"/>
  <c r="O1351"/>
  <c r="M1351"/>
  <c r="K1351"/>
  <c r="I1351"/>
  <c r="O1350"/>
  <c r="M1350"/>
  <c r="K1350"/>
  <c r="I1350"/>
  <c r="G1350"/>
  <c r="O1349"/>
  <c r="M1349"/>
  <c r="K1349"/>
  <c r="I1349"/>
  <c r="G1349"/>
  <c r="O1348"/>
  <c r="M1348"/>
  <c r="K1348"/>
  <c r="I1348"/>
  <c r="G1348"/>
  <c r="O1347"/>
  <c r="M1347"/>
  <c r="K1347"/>
  <c r="I1347"/>
  <c r="G1347"/>
  <c r="O1346"/>
  <c r="M1346"/>
  <c r="K1346"/>
  <c r="I1346"/>
  <c r="G1346"/>
  <c r="O1345"/>
  <c r="M1345"/>
  <c r="K1345"/>
  <c r="I1345"/>
  <c r="G1345"/>
  <c r="O1344"/>
  <c r="M1344"/>
  <c r="K1344"/>
  <c r="I1344"/>
  <c r="G1344"/>
  <c r="O1343"/>
  <c r="M1343"/>
  <c r="K1343"/>
  <c r="I1343"/>
  <c r="G1343"/>
  <c r="O1342"/>
  <c r="M1342"/>
  <c r="K1342"/>
  <c r="I1342"/>
  <c r="G1342"/>
  <c r="O1341"/>
  <c r="M1341"/>
  <c r="K1341"/>
  <c r="I1341"/>
  <c r="G1341"/>
  <c r="O1340"/>
  <c r="M1340"/>
  <c r="K1340"/>
  <c r="I1340"/>
  <c r="G1340"/>
  <c r="O1339"/>
  <c r="M1339"/>
  <c r="K1339"/>
  <c r="I1339"/>
  <c r="G1339"/>
  <c r="O1338"/>
  <c r="M1338"/>
  <c r="K1338"/>
  <c r="I1338"/>
  <c r="G1338"/>
  <c r="O1337"/>
  <c r="O1376" s="1"/>
  <c r="M1337"/>
  <c r="K1337"/>
  <c r="I1337"/>
  <c r="G1337"/>
  <c r="G1376" s="1"/>
  <c r="M1376" l="1"/>
  <c r="K1376"/>
  <c r="P1451"/>
  <c r="P1456" s="1"/>
  <c r="P1455"/>
  <c r="G1533"/>
  <c r="E1534" s="1"/>
  <c r="I1376"/>
  <c r="R1533"/>
  <c r="P1376"/>
  <c r="P1395"/>
  <c r="G1455"/>
  <c r="G1451"/>
  <c r="O1451"/>
  <c r="P1396" l="1"/>
  <c r="O1326" l="1"/>
  <c r="O1325"/>
  <c r="O1324"/>
  <c r="O1323"/>
  <c r="O1327" s="1"/>
  <c r="O1322"/>
  <c r="O1319"/>
  <c r="O1318"/>
  <c r="O1317"/>
  <c r="O1316"/>
  <c r="O1315"/>
  <c r="O1314"/>
  <c r="O1313"/>
  <c r="O1312"/>
  <c r="O1311"/>
  <c r="O1310"/>
  <c r="O1309"/>
  <c r="O1308"/>
  <c r="K1306"/>
  <c r="K1305"/>
  <c r="G1304"/>
  <c r="G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V1219"/>
  <c r="U1218"/>
  <c r="V1218" s="1"/>
  <c r="V1217"/>
  <c r="V1216"/>
  <c r="V1214"/>
  <c r="V1213"/>
  <c r="V1212"/>
  <c r="U1211"/>
  <c r="V1211" s="1"/>
  <c r="V1210"/>
  <c r="V1208"/>
  <c r="U1207"/>
  <c r="V1207" s="1"/>
  <c r="G1206"/>
  <c r="U1205"/>
  <c r="V1205" s="1"/>
  <c r="V1204"/>
  <c r="G1202"/>
  <c r="K1201"/>
  <c r="K1200"/>
  <c r="K1199"/>
  <c r="K1198"/>
  <c r="K1197"/>
  <c r="K1196"/>
  <c r="K1195"/>
  <c r="K1194"/>
  <c r="G1193"/>
  <c r="K1192"/>
  <c r="K1220" s="1"/>
  <c r="E1223" s="1"/>
  <c r="K1191"/>
  <c r="G1190"/>
  <c r="G1189"/>
  <c r="G1188"/>
  <c r="G1187"/>
  <c r="G1186"/>
  <c r="G1185"/>
  <c r="G1184"/>
  <c r="G1183"/>
  <c r="G1182"/>
  <c r="G1181"/>
  <c r="G1180"/>
  <c r="G1179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G1159"/>
  <c r="G1158"/>
  <c r="G1157"/>
  <c r="G1156"/>
  <c r="G1155"/>
  <c r="G1154"/>
  <c r="G1153"/>
  <c r="G1152"/>
  <c r="G1151"/>
  <c r="G1150"/>
  <c r="G1149"/>
  <c r="G1148"/>
  <c r="G1147"/>
  <c r="G1146"/>
  <c r="G1145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220" s="1"/>
  <c r="E1222" s="1"/>
  <c r="G1082"/>
  <c r="L1082" s="1"/>
  <c r="G1081"/>
  <c r="L1081" s="1"/>
  <c r="G1080"/>
  <c r="L1080" s="1"/>
  <c r="G1079"/>
  <c r="L1079" s="1"/>
  <c r="G1078"/>
  <c r="L1078" s="1"/>
  <c r="F1077"/>
  <c r="G1077" s="1"/>
  <c r="L1077" s="1"/>
  <c r="G1076"/>
  <c r="L1076" s="1"/>
  <c r="F1076"/>
  <c r="F1075"/>
  <c r="G1075" s="1"/>
  <c r="L1075" s="1"/>
  <c r="F1074"/>
  <c r="G1074" s="1"/>
  <c r="L1074" s="1"/>
  <c r="F1073"/>
  <c r="G1073" s="1"/>
  <c r="L1073" s="1"/>
  <c r="G1072"/>
  <c r="L1072" s="1"/>
  <c r="G1071"/>
  <c r="L1071" s="1"/>
  <c r="G1070"/>
  <c r="L1070" s="1"/>
  <c r="K1069"/>
  <c r="L1069" s="1"/>
  <c r="G1068"/>
  <c r="L1068" s="1"/>
  <c r="E1068"/>
  <c r="E1067"/>
  <c r="G1067" s="1"/>
  <c r="L1067" s="1"/>
  <c r="K1066"/>
  <c r="L1066" s="1"/>
  <c r="K1065"/>
  <c r="L1065" s="1"/>
  <c r="G1064"/>
  <c r="L1064" s="1"/>
  <c r="H1063"/>
  <c r="L1063" s="1"/>
  <c r="H1062"/>
  <c r="L1062" s="1"/>
  <c r="H1061"/>
  <c r="L1061" s="1"/>
  <c r="H1060"/>
  <c r="L1060" s="1"/>
  <c r="H1059"/>
  <c r="L1059" s="1"/>
  <c r="H1058"/>
  <c r="L1058" s="1"/>
  <c r="G1057"/>
  <c r="L1057" s="1"/>
  <c r="G1056"/>
  <c r="L1056" s="1"/>
  <c r="K1055"/>
  <c r="L1055" s="1"/>
  <c r="E1054"/>
  <c r="G1054" s="1"/>
  <c r="L1054" s="1"/>
  <c r="G1053"/>
  <c r="L1053" s="1"/>
  <c r="G1052"/>
  <c r="L1052" s="1"/>
  <c r="H1051"/>
  <c r="L1051" s="1"/>
  <c r="G1050"/>
  <c r="L1050" s="1"/>
  <c r="E1049"/>
  <c r="G1049" s="1"/>
  <c r="L1049" s="1"/>
  <c r="G1048"/>
  <c r="L1048" s="1"/>
  <c r="G1047"/>
  <c r="L1047" s="1"/>
  <c r="G1046"/>
  <c r="L1046" s="1"/>
  <c r="G1045"/>
  <c r="L1045" s="1"/>
  <c r="H1044"/>
  <c r="H1083" s="1"/>
  <c r="K1043"/>
  <c r="L1043" s="1"/>
  <c r="G1042"/>
  <c r="L1042" s="1"/>
  <c r="G1041"/>
  <c r="L1041" s="1"/>
  <c r="K1040"/>
  <c r="L1040" s="1"/>
  <c r="I1039"/>
  <c r="L1039" s="1"/>
  <c r="G1038"/>
  <c r="L1038" s="1"/>
  <c r="G1037"/>
  <c r="L1037" s="1"/>
  <c r="G1036"/>
  <c r="L1036" s="1"/>
  <c r="G1035"/>
  <c r="L1035" s="1"/>
  <c r="G1034"/>
  <c r="L1034" s="1"/>
  <c r="G1033"/>
  <c r="L1033" s="1"/>
  <c r="G1032"/>
  <c r="L1032" s="1"/>
  <c r="K1031"/>
  <c r="L1031" s="1"/>
  <c r="G1030"/>
  <c r="L1030" s="1"/>
  <c r="G1029"/>
  <c r="L1029" s="1"/>
  <c r="G1028"/>
  <c r="L1028" s="1"/>
  <c r="G1027"/>
  <c r="L1027" s="1"/>
  <c r="G1026"/>
  <c r="L1026" s="1"/>
  <c r="G1025"/>
  <c r="L1025" s="1"/>
  <c r="G1024"/>
  <c r="L1024" s="1"/>
  <c r="G1023"/>
  <c r="L1023" s="1"/>
  <c r="G1022"/>
  <c r="L1022" s="1"/>
  <c r="G1021"/>
  <c r="L1021" s="1"/>
  <c r="G1020"/>
  <c r="L1020" s="1"/>
  <c r="G1019"/>
  <c r="L1019" s="1"/>
  <c r="G1018"/>
  <c r="L1018" s="1"/>
  <c r="G1017"/>
  <c r="L1017" s="1"/>
  <c r="G1016"/>
  <c r="L1016" s="1"/>
  <c r="G1015"/>
  <c r="L1015" s="1"/>
  <c r="G1014"/>
  <c r="L1014" s="1"/>
  <c r="G1013"/>
  <c r="L1013" s="1"/>
  <c r="G1012"/>
  <c r="L1012" s="1"/>
  <c r="G1011"/>
  <c r="L1011" s="1"/>
  <c r="G1010"/>
  <c r="L1010" s="1"/>
  <c r="G1009"/>
  <c r="L1009" s="1"/>
  <c r="G1008"/>
  <c r="L1008" s="1"/>
  <c r="G1007"/>
  <c r="L1007" s="1"/>
  <c r="G1006"/>
  <c r="L1006" s="1"/>
  <c r="G1005"/>
  <c r="L1005" s="1"/>
  <c r="G1004"/>
  <c r="L1004" s="1"/>
  <c r="G1003"/>
  <c r="L1003" s="1"/>
  <c r="G1002"/>
  <c r="L1002" s="1"/>
  <c r="G1001"/>
  <c r="L1001" s="1"/>
  <c r="G1000"/>
  <c r="L1000" s="1"/>
  <c r="G999"/>
  <c r="L999" s="1"/>
  <c r="G998"/>
  <c r="L998" s="1"/>
  <c r="G997"/>
  <c r="L997" s="1"/>
  <c r="G996"/>
  <c r="L996" s="1"/>
  <c r="G995"/>
  <c r="L995" s="1"/>
  <c r="G994"/>
  <c r="L994" s="1"/>
  <c r="G993"/>
  <c r="L993" s="1"/>
  <c r="G992"/>
  <c r="L992" s="1"/>
  <c r="G991"/>
  <c r="L991" s="1"/>
  <c r="G990"/>
  <c r="L990" s="1"/>
  <c r="G989"/>
  <c r="L989" s="1"/>
  <c r="G988"/>
  <c r="L988" s="1"/>
  <c r="G987"/>
  <c r="L987" s="1"/>
  <c r="G986"/>
  <c r="L986" s="1"/>
  <c r="G985"/>
  <c r="L985" s="1"/>
  <c r="G984"/>
  <c r="L984" s="1"/>
  <c r="G983"/>
  <c r="L983" s="1"/>
  <c r="G982"/>
  <c r="L982" s="1"/>
  <c r="G981"/>
  <c r="L981" s="1"/>
  <c r="G980"/>
  <c r="L980" s="1"/>
  <c r="G979"/>
  <c r="L979" s="1"/>
  <c r="G978"/>
  <c r="L978" s="1"/>
  <c r="G977"/>
  <c r="L977" s="1"/>
  <c r="G976"/>
  <c r="L976" s="1"/>
  <c r="G975"/>
  <c r="L975" s="1"/>
  <c r="G974"/>
  <c r="L974" s="1"/>
  <c r="G973"/>
  <c r="L973" s="1"/>
  <c r="G972"/>
  <c r="L972" s="1"/>
  <c r="G971"/>
  <c r="L971" s="1"/>
  <c r="G970"/>
  <c r="L970" s="1"/>
  <c r="G969"/>
  <c r="L969" s="1"/>
  <c r="G968"/>
  <c r="L968" s="1"/>
  <c r="G967"/>
  <c r="L967" s="1"/>
  <c r="G966"/>
  <c r="L966" s="1"/>
  <c r="G965"/>
  <c r="L965" s="1"/>
  <c r="G964"/>
  <c r="L964" s="1"/>
  <c r="G963"/>
  <c r="L963" s="1"/>
  <c r="G962"/>
  <c r="L962" s="1"/>
  <c r="G961"/>
  <c r="L961" s="1"/>
  <c r="G960"/>
  <c r="L960" s="1"/>
  <c r="G959"/>
  <c r="L959" s="1"/>
  <c r="G958"/>
  <c r="L958" s="1"/>
  <c r="G957"/>
  <c r="L957" s="1"/>
  <c r="G956"/>
  <c r="L956" s="1"/>
  <c r="G955"/>
  <c r="L955" s="1"/>
  <c r="G954"/>
  <c r="L954" s="1"/>
  <c r="G953"/>
  <c r="L953" s="1"/>
  <c r="G952"/>
  <c r="L952" s="1"/>
  <c r="G951"/>
  <c r="L951" s="1"/>
  <c r="G950"/>
  <c r="L950" s="1"/>
  <c r="G949"/>
  <c r="L949" s="1"/>
  <c r="G948"/>
  <c r="L948" s="1"/>
  <c r="G947"/>
  <c r="L947" s="1"/>
  <c r="G946"/>
  <c r="L946" s="1"/>
  <c r="G945"/>
  <c r="L945" s="1"/>
  <c r="G944"/>
  <c r="L944" s="1"/>
  <c r="G943"/>
  <c r="L943" s="1"/>
  <c r="G942"/>
  <c r="L942" s="1"/>
  <c r="G941"/>
  <c r="L941" s="1"/>
  <c r="G940"/>
  <c r="L940" s="1"/>
  <c r="G939"/>
  <c r="L939" s="1"/>
  <c r="G938"/>
  <c r="L938" s="1"/>
  <c r="G937"/>
  <c r="L937" s="1"/>
  <c r="G936"/>
  <c r="L936" s="1"/>
  <c r="G935"/>
  <c r="L935" s="1"/>
  <c r="G934"/>
  <c r="L934" s="1"/>
  <c r="G933"/>
  <c r="L933" s="1"/>
  <c r="G932"/>
  <c r="L932" s="1"/>
  <c r="G931"/>
  <c r="L931" s="1"/>
  <c r="G930"/>
  <c r="L930" s="1"/>
  <c r="G929"/>
  <c r="L929" s="1"/>
  <c r="G928"/>
  <c r="L928" s="1"/>
  <c r="G927"/>
  <c r="L927" s="1"/>
  <c r="G926"/>
  <c r="L926" s="1"/>
  <c r="G925"/>
  <c r="L925" s="1"/>
  <c r="G924"/>
  <c r="L924" s="1"/>
  <c r="G923"/>
  <c r="L923" s="1"/>
  <c r="G922"/>
  <c r="L922" s="1"/>
  <c r="G921"/>
  <c r="L921" s="1"/>
  <c r="G920"/>
  <c r="L920" s="1"/>
  <c r="G919"/>
  <c r="L919" s="1"/>
  <c r="G918"/>
  <c r="L918" s="1"/>
  <c r="G917"/>
  <c r="L917" s="1"/>
  <c r="G916"/>
  <c r="L916" s="1"/>
  <c r="G915"/>
  <c r="L915" s="1"/>
  <c r="G914"/>
  <c r="L914" s="1"/>
  <c r="G913"/>
  <c r="L913" s="1"/>
  <c r="G912"/>
  <c r="L912" s="1"/>
  <c r="G911"/>
  <c r="L911" s="1"/>
  <c r="G910"/>
  <c r="L910" s="1"/>
  <c r="G909"/>
  <c r="L909" s="1"/>
  <c r="G908"/>
  <c r="L908" s="1"/>
  <c r="G907"/>
  <c r="L907" s="1"/>
  <c r="G906"/>
  <c r="L906" s="1"/>
  <c r="G905"/>
  <c r="L905" s="1"/>
  <c r="G904"/>
  <c r="L904" s="1"/>
  <c r="G903"/>
  <c r="L903" s="1"/>
  <c r="G902"/>
  <c r="L902" s="1"/>
  <c r="G901"/>
  <c r="L901" s="1"/>
  <c r="G900"/>
  <c r="L900" s="1"/>
  <c r="G899"/>
  <c r="L899" s="1"/>
  <c r="G898"/>
  <c r="L898" s="1"/>
  <c r="G897"/>
  <c r="L897" s="1"/>
  <c r="G896"/>
  <c r="L896" s="1"/>
  <c r="G895"/>
  <c r="L895" s="1"/>
  <c r="G894"/>
  <c r="L894" s="1"/>
  <c r="G893"/>
  <c r="L893" s="1"/>
  <c r="G892"/>
  <c r="L892" s="1"/>
  <c r="G891"/>
  <c r="L891" s="1"/>
  <c r="G890"/>
  <c r="L890" s="1"/>
  <c r="G889"/>
  <c r="L889" s="1"/>
  <c r="G888"/>
  <c r="L888" s="1"/>
  <c r="G887"/>
  <c r="L887" s="1"/>
  <c r="G886"/>
  <c r="L886" s="1"/>
  <c r="G885"/>
  <c r="L885" s="1"/>
  <c r="G884"/>
  <c r="L884" s="1"/>
  <c r="G883"/>
  <c r="L883" s="1"/>
  <c r="G882"/>
  <c r="L882" s="1"/>
  <c r="G881"/>
  <c r="L881" s="1"/>
  <c r="G880"/>
  <c r="L880" s="1"/>
  <c r="G879"/>
  <c r="L879" s="1"/>
  <c r="G878"/>
  <c r="L878" s="1"/>
  <c r="G877"/>
  <c r="L877" s="1"/>
  <c r="G876"/>
  <c r="L876" s="1"/>
  <c r="G875"/>
  <c r="L875" s="1"/>
  <c r="G874"/>
  <c r="L874" s="1"/>
  <c r="G873"/>
  <c r="L873" s="1"/>
  <c r="G872"/>
  <c r="L872" s="1"/>
  <c r="G871"/>
  <c r="L871" s="1"/>
  <c r="G870"/>
  <c r="L870" s="1"/>
  <c r="G869"/>
  <c r="L869" s="1"/>
  <c r="G868"/>
  <c r="L868" s="1"/>
  <c r="G867"/>
  <c r="L867" s="1"/>
  <c r="G866"/>
  <c r="L866" s="1"/>
  <c r="G865"/>
  <c r="L865" s="1"/>
  <c r="G864"/>
  <c r="L864" s="1"/>
  <c r="G863"/>
  <c r="L863" s="1"/>
  <c r="G862"/>
  <c r="L862" s="1"/>
  <c r="G861"/>
  <c r="L861" s="1"/>
  <c r="G860"/>
  <c r="L860" s="1"/>
  <c r="G859"/>
  <c r="L859" s="1"/>
  <c r="G858"/>
  <c r="L858" s="1"/>
  <c r="G857"/>
  <c r="L857" s="1"/>
  <c r="G856"/>
  <c r="L856" s="1"/>
  <c r="G855"/>
  <c r="L855" s="1"/>
  <c r="G854"/>
  <c r="L854" s="1"/>
  <c r="G853"/>
  <c r="L853" s="1"/>
  <c r="G852"/>
  <c r="L852" s="1"/>
  <c r="G851"/>
  <c r="L851" s="1"/>
  <c r="G850"/>
  <c r="L850" s="1"/>
  <c r="G849"/>
  <c r="L849" s="1"/>
  <c r="G848"/>
  <c r="L848" s="1"/>
  <c r="G847"/>
  <c r="L847" s="1"/>
  <c r="G846"/>
  <c r="L846" s="1"/>
  <c r="G845"/>
  <c r="L845" s="1"/>
  <c r="G844"/>
  <c r="L844" s="1"/>
  <c r="G843"/>
  <c r="L843" s="1"/>
  <c r="G842"/>
  <c r="L842" s="1"/>
  <c r="G841"/>
  <c r="L841" s="1"/>
  <c r="G840"/>
  <c r="L840" s="1"/>
  <c r="G839"/>
  <c r="L839" s="1"/>
  <c r="G838"/>
  <c r="L838" s="1"/>
  <c r="G837"/>
  <c r="L837" s="1"/>
  <c r="G836"/>
  <c r="L836" s="1"/>
  <c r="G835"/>
  <c r="L835" s="1"/>
  <c r="G834"/>
  <c r="L834" s="1"/>
  <c r="G833"/>
  <c r="L833" s="1"/>
  <c r="G832"/>
  <c r="L832" s="1"/>
  <c r="G831"/>
  <c r="L831" s="1"/>
  <c r="G830"/>
  <c r="L830" s="1"/>
  <c r="G829"/>
  <c r="L829" s="1"/>
  <c r="G828"/>
  <c r="L828" s="1"/>
  <c r="G827"/>
  <c r="L827" s="1"/>
  <c r="G826"/>
  <c r="L826" s="1"/>
  <c r="G825"/>
  <c r="L825" s="1"/>
  <c r="G824"/>
  <c r="L824" s="1"/>
  <c r="G823"/>
  <c r="L823" s="1"/>
  <c r="G822"/>
  <c r="L822" s="1"/>
  <c r="G821"/>
  <c r="L821" s="1"/>
  <c r="G820"/>
  <c r="L820" s="1"/>
  <c r="G819"/>
  <c r="L819" s="1"/>
  <c r="G818"/>
  <c r="L818" s="1"/>
  <c r="G817"/>
  <c r="L817" s="1"/>
  <c r="K816"/>
  <c r="L816" s="1"/>
  <c r="G815"/>
  <c r="L815" s="1"/>
  <c r="G814"/>
  <c r="L814" s="1"/>
  <c r="G813"/>
  <c r="L813" s="1"/>
  <c r="G812"/>
  <c r="L812" s="1"/>
  <c r="G811"/>
  <c r="L811" s="1"/>
  <c r="K810"/>
  <c r="E809"/>
  <c r="G809" s="1"/>
  <c r="L809" s="1"/>
  <c r="G808"/>
  <c r="L808" s="1"/>
  <c r="V1220" l="1"/>
  <c r="E1224" s="1"/>
  <c r="E1225" s="1"/>
  <c r="G1328"/>
  <c r="O1320"/>
  <c r="K1083"/>
  <c r="G1083"/>
  <c r="K1328"/>
  <c r="O1328"/>
  <c r="L810"/>
  <c r="L1083" s="1"/>
  <c r="L1044"/>
  <c r="I1083"/>
  <c r="O798" l="1"/>
  <c r="O800" s="1"/>
  <c r="G801" s="1"/>
  <c r="G786"/>
  <c r="G785"/>
  <c r="G784"/>
  <c r="G783"/>
  <c r="G782"/>
  <c r="G781"/>
  <c r="G780"/>
  <c r="G779"/>
  <c r="G778"/>
  <c r="G777"/>
  <c r="G787" s="1"/>
  <c r="O776"/>
  <c r="O775"/>
  <c r="O774"/>
  <c r="O773"/>
  <c r="O772"/>
  <c r="O771"/>
  <c r="O770"/>
  <c r="O769"/>
  <c r="O768"/>
  <c r="O767"/>
  <c r="O766"/>
  <c r="O765"/>
  <c r="O764"/>
  <c r="O763"/>
  <c r="O762"/>
  <c r="O761"/>
  <c r="O760"/>
  <c r="O759"/>
  <c r="O758"/>
  <c r="O757"/>
  <c r="O756"/>
  <c r="O755"/>
  <c r="O754"/>
  <c r="O753"/>
  <c r="O752"/>
  <c r="O751"/>
  <c r="O750"/>
  <c r="O749"/>
  <c r="O748"/>
  <c r="O747"/>
  <c r="O746"/>
  <c r="O787" l="1"/>
  <c r="G788" s="1"/>
  <c r="G694"/>
  <c r="O693"/>
  <c r="G692"/>
  <c r="M691"/>
  <c r="G691"/>
  <c r="O690"/>
  <c r="O689"/>
  <c r="O688"/>
  <c r="O687"/>
  <c r="O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O666"/>
  <c r="G666"/>
  <c r="O665"/>
  <c r="O664"/>
  <c r="O663"/>
  <c r="G663"/>
  <c r="G662"/>
  <c r="G661"/>
  <c r="O660"/>
  <c r="G659"/>
  <c r="G658"/>
  <c r="G657"/>
  <c r="G656"/>
  <c r="O655"/>
  <c r="G655"/>
  <c r="G654"/>
  <c r="O653"/>
  <c r="G653"/>
  <c r="G652"/>
  <c r="G651"/>
  <c r="O650"/>
  <c r="G649"/>
  <c r="M648"/>
  <c r="G647"/>
  <c r="M646"/>
  <c r="O645"/>
  <c r="O644"/>
  <c r="O643"/>
  <c r="G642"/>
  <c r="G641"/>
  <c r="O640"/>
  <c r="O639"/>
  <c r="G638"/>
  <c r="O637"/>
  <c r="G625"/>
  <c r="G624"/>
  <c r="G623"/>
  <c r="G622"/>
  <c r="G621"/>
  <c r="G620"/>
  <c r="G619"/>
  <c r="G618"/>
  <c r="G617"/>
  <c r="G616"/>
  <c r="G615"/>
  <c r="G614"/>
  <c r="G613"/>
  <c r="G612"/>
  <c r="I611"/>
  <c r="I626" s="1"/>
  <c r="G610"/>
  <c r="G609"/>
  <c r="G608"/>
  <c r="G607"/>
  <c r="G606"/>
  <c r="G605"/>
  <c r="O604"/>
  <c r="O603"/>
  <c r="G602"/>
  <c r="G601"/>
  <c r="G600"/>
  <c r="G587"/>
  <c r="O586"/>
  <c r="O585"/>
  <c r="G585"/>
  <c r="O584"/>
  <c r="G584"/>
  <c r="O583"/>
  <c r="G583"/>
  <c r="O582"/>
  <c r="G582"/>
  <c r="O581"/>
  <c r="G581"/>
  <c r="O580"/>
  <c r="G580"/>
  <c r="O579"/>
  <c r="G579"/>
  <c r="O578"/>
  <c r="G578"/>
  <c r="G577"/>
  <c r="O576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O556"/>
  <c r="G556"/>
  <c r="G555"/>
  <c r="G554"/>
  <c r="G553"/>
  <c r="G552"/>
  <c r="O551"/>
  <c r="G550"/>
  <c r="G549"/>
  <c r="G548"/>
  <c r="O547"/>
  <c r="G547"/>
  <c r="O546"/>
  <c r="G546"/>
  <c r="O545"/>
  <c r="M544"/>
  <c r="O543"/>
  <c r="O542"/>
  <c r="O541"/>
  <c r="O540"/>
  <c r="O539"/>
  <c r="O538"/>
  <c r="O537"/>
  <c r="O536"/>
  <c r="O535"/>
  <c r="O534"/>
  <c r="O533"/>
  <c r="O532"/>
  <c r="O531"/>
  <c r="O530"/>
  <c r="M529"/>
  <c r="M528"/>
  <c r="M527"/>
  <c r="M526"/>
  <c r="M525"/>
  <c r="M524"/>
  <c r="M523"/>
  <c r="M522"/>
  <c r="M521"/>
  <c r="M520"/>
  <c r="M519"/>
  <c r="M518"/>
  <c r="M517"/>
  <c r="M516"/>
  <c r="M515"/>
  <c r="M514"/>
  <c r="M588" s="1"/>
  <c r="K513"/>
  <c r="K512"/>
  <c r="K511"/>
  <c r="K510"/>
  <c r="K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588" s="1"/>
  <c r="N475"/>
  <c r="M475"/>
  <c r="L475"/>
  <c r="K475"/>
  <c r="J475"/>
  <c r="H475"/>
  <c r="G470"/>
  <c r="G469"/>
  <c r="G468"/>
  <c r="G467"/>
  <c r="G466"/>
  <c r="G465"/>
  <c r="G464"/>
  <c r="G463"/>
  <c r="G462"/>
  <c r="G461"/>
  <c r="G460"/>
  <c r="G459"/>
  <c r="G458"/>
  <c r="G457"/>
  <c r="G456"/>
  <c r="E455"/>
  <c r="G455" s="1"/>
  <c r="G454"/>
  <c r="G453"/>
  <c r="G452"/>
  <c r="G451"/>
  <c r="G450"/>
  <c r="G449"/>
  <c r="F449"/>
  <c r="F475" s="1"/>
  <c r="Q475" s="1"/>
  <c r="G448"/>
  <c r="G447"/>
  <c r="G446"/>
  <c r="G445"/>
  <c r="G444"/>
  <c r="G443"/>
  <c r="G442"/>
  <c r="G441"/>
  <c r="G440"/>
  <c r="G439"/>
  <c r="G438"/>
  <c r="G437"/>
  <c r="G436"/>
  <c r="I435"/>
  <c r="I475" s="1"/>
  <c r="O434"/>
  <c r="O433"/>
  <c r="O432"/>
  <c r="O431"/>
  <c r="O430"/>
  <c r="O429"/>
  <c r="O428"/>
  <c r="O427"/>
  <c r="O426"/>
  <c r="O425"/>
  <c r="O424"/>
  <c r="O423"/>
  <c r="O422"/>
  <c r="O421"/>
  <c r="O420"/>
  <c r="O419"/>
  <c r="O418"/>
  <c r="O417"/>
  <c r="O416"/>
  <c r="I407"/>
  <c r="L406"/>
  <c r="J406"/>
  <c r="H406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F384"/>
  <c r="G384" s="1"/>
  <c r="G383"/>
  <c r="G382"/>
  <c r="G381"/>
  <c r="G380"/>
  <c r="E379"/>
  <c r="G379" s="1"/>
  <c r="G378"/>
  <c r="G377"/>
  <c r="G376"/>
  <c r="G375"/>
  <c r="F375"/>
  <c r="G374"/>
  <c r="G373"/>
  <c r="G372"/>
  <c r="F371"/>
  <c r="G371" s="1"/>
  <c r="G370"/>
  <c r="G369"/>
  <c r="G368"/>
  <c r="G367"/>
  <c r="G366"/>
  <c r="G365"/>
  <c r="G364"/>
  <c r="G363"/>
  <c r="G362"/>
  <c r="G361"/>
  <c r="G360"/>
  <c r="G359"/>
  <c r="G358"/>
  <c r="G357"/>
  <c r="G356"/>
  <c r="G355"/>
  <c r="K354"/>
  <c r="K353"/>
  <c r="K352"/>
  <c r="K351"/>
  <c r="M350"/>
  <c r="M349"/>
  <c r="M348"/>
  <c r="M347"/>
  <c r="M346"/>
  <c r="M345"/>
  <c r="M344"/>
  <c r="O343"/>
  <c r="O342"/>
  <c r="O341"/>
  <c r="O340"/>
  <c r="O339"/>
  <c r="O338"/>
  <c r="N337"/>
  <c r="O337" s="1"/>
  <c r="O336"/>
  <c r="G324"/>
  <c r="P324" s="1"/>
  <c r="P322"/>
  <c r="O322"/>
  <c r="O321"/>
  <c r="P321" s="1"/>
  <c r="P320"/>
  <c r="O320"/>
  <c r="O319"/>
  <c r="P319" s="1"/>
  <c r="P317"/>
  <c r="O317"/>
  <c r="O316"/>
  <c r="P316" s="1"/>
  <c r="P315"/>
  <c r="O315"/>
  <c r="O314"/>
  <c r="P314" s="1"/>
  <c r="P313"/>
  <c r="O313"/>
  <c r="K311"/>
  <c r="P311" s="1"/>
  <c r="P310"/>
  <c r="K310"/>
  <c r="K309"/>
  <c r="P309" s="1"/>
  <c r="K308"/>
  <c r="P308" s="1"/>
  <c r="K307"/>
  <c r="P307" s="1"/>
  <c r="K306"/>
  <c r="P306" s="1"/>
  <c r="K305"/>
  <c r="P305" s="1"/>
  <c r="K304"/>
  <c r="P304" s="1"/>
  <c r="K303"/>
  <c r="P303" s="1"/>
  <c r="K302"/>
  <c r="P302" s="1"/>
  <c r="K301"/>
  <c r="P301" s="1"/>
  <c r="K300"/>
  <c r="P300" s="1"/>
  <c r="K299"/>
  <c r="P299" s="1"/>
  <c r="K298"/>
  <c r="P298" s="1"/>
  <c r="K297"/>
  <c r="P297" s="1"/>
  <c r="K296"/>
  <c r="P296" s="1"/>
  <c r="K295"/>
  <c r="P295" s="1"/>
  <c r="K294"/>
  <c r="P294" s="1"/>
  <c r="K293"/>
  <c r="P293" s="1"/>
  <c r="K292"/>
  <c r="P292" s="1"/>
  <c r="K291"/>
  <c r="P291" s="1"/>
  <c r="K290"/>
  <c r="P290" s="1"/>
  <c r="K289"/>
  <c r="P289" s="1"/>
  <c r="K288"/>
  <c r="P288" s="1"/>
  <c r="K287"/>
  <c r="P287" s="1"/>
  <c r="K286"/>
  <c r="P286" s="1"/>
  <c r="K285"/>
  <c r="P285" s="1"/>
  <c r="K284"/>
  <c r="P284" s="1"/>
  <c r="K283"/>
  <c r="P283" s="1"/>
  <c r="K282"/>
  <c r="P282" s="1"/>
  <c r="K281"/>
  <c r="P281" s="1"/>
  <c r="K280"/>
  <c r="P280" s="1"/>
  <c r="K279"/>
  <c r="P279" s="1"/>
  <c r="K278"/>
  <c r="P278" s="1"/>
  <c r="K277"/>
  <c r="P277" s="1"/>
  <c r="K276"/>
  <c r="P276" s="1"/>
  <c r="K275"/>
  <c r="P275" s="1"/>
  <c r="K274"/>
  <c r="P274" s="1"/>
  <c r="K273"/>
  <c r="P273" s="1"/>
  <c r="K272"/>
  <c r="P272" s="1"/>
  <c r="K271"/>
  <c r="P271" s="1"/>
  <c r="K270"/>
  <c r="P270" s="1"/>
  <c r="K268"/>
  <c r="P268" s="1"/>
  <c r="K267"/>
  <c r="P267" s="1"/>
  <c r="K266"/>
  <c r="P266" s="1"/>
  <c r="K265"/>
  <c r="P265" s="1"/>
  <c r="K264"/>
  <c r="P264" s="1"/>
  <c r="K263"/>
  <c r="P263" s="1"/>
  <c r="K262"/>
  <c r="P262" s="1"/>
  <c r="K261"/>
  <c r="P261" s="1"/>
  <c r="K260"/>
  <c r="P260" s="1"/>
  <c r="K259"/>
  <c r="P259" s="1"/>
  <c r="K258"/>
  <c r="P258" s="1"/>
  <c r="K257"/>
  <c r="P257" s="1"/>
  <c r="K256"/>
  <c r="P256" s="1"/>
  <c r="K255"/>
  <c r="P255" s="1"/>
  <c r="K254"/>
  <c r="P254" s="1"/>
  <c r="K253"/>
  <c r="P253" s="1"/>
  <c r="K252"/>
  <c r="P252" s="1"/>
  <c r="K251"/>
  <c r="P251" s="1"/>
  <c r="K250"/>
  <c r="P250" s="1"/>
  <c r="K249"/>
  <c r="P249" s="1"/>
  <c r="K248"/>
  <c r="P248" s="1"/>
  <c r="K247"/>
  <c r="P247" s="1"/>
  <c r="K246"/>
  <c r="P246" s="1"/>
  <c r="K245"/>
  <c r="P245" s="1"/>
  <c r="M243"/>
  <c r="P243" s="1"/>
  <c r="M242"/>
  <c r="P242" s="1"/>
  <c r="M241"/>
  <c r="P241" s="1"/>
  <c r="O239"/>
  <c r="P239" s="1"/>
  <c r="I238"/>
  <c r="P238" s="1"/>
  <c r="G237"/>
  <c r="P237" s="1"/>
  <c r="G236"/>
  <c r="P236" s="1"/>
  <c r="G235"/>
  <c r="P235" s="1"/>
  <c r="G234"/>
  <c r="P234" s="1"/>
  <c r="G233"/>
  <c r="P233" s="1"/>
  <c r="G232"/>
  <c r="P232" s="1"/>
  <c r="G231"/>
  <c r="P231" s="1"/>
  <c r="G230"/>
  <c r="P230" s="1"/>
  <c r="G229"/>
  <c r="P229" s="1"/>
  <c r="M228"/>
  <c r="P228" s="1"/>
  <c r="M227"/>
  <c r="P227" s="1"/>
  <c r="M226"/>
  <c r="P226" s="1"/>
  <c r="M225"/>
  <c r="P225" s="1"/>
  <c r="G224"/>
  <c r="P224" s="1"/>
  <c r="K222"/>
  <c r="P222" s="1"/>
  <c r="K221"/>
  <c r="P221" s="1"/>
  <c r="K220"/>
  <c r="P220" s="1"/>
  <c r="G219"/>
  <c r="P219" s="1"/>
  <c r="G218"/>
  <c r="P218" s="1"/>
  <c r="K217"/>
  <c r="P217" s="1"/>
  <c r="G216"/>
  <c r="P216" s="1"/>
  <c r="O214"/>
  <c r="P214" s="1"/>
  <c r="O213"/>
  <c r="P213" s="1"/>
  <c r="G211"/>
  <c r="P211" s="1"/>
  <c r="G210"/>
  <c r="P210" s="1"/>
  <c r="G209"/>
  <c r="P209" s="1"/>
  <c r="G208"/>
  <c r="P208" s="1"/>
  <c r="G207"/>
  <c r="P207" s="1"/>
  <c r="K205"/>
  <c r="P205" s="1"/>
  <c r="K204"/>
  <c r="P204" s="1"/>
  <c r="K203"/>
  <c r="P203" s="1"/>
  <c r="G201"/>
  <c r="P201" s="1"/>
  <c r="I200"/>
  <c r="I325" s="1"/>
  <c r="G200"/>
  <c r="P200" s="1"/>
  <c r="O198"/>
  <c r="P198" s="1"/>
  <c r="O197"/>
  <c r="P197" s="1"/>
  <c r="O196"/>
  <c r="P196" s="1"/>
  <c r="O195"/>
  <c r="P195" s="1"/>
  <c r="O194"/>
  <c r="P194" s="1"/>
  <c r="O193"/>
  <c r="P193" s="1"/>
  <c r="G191"/>
  <c r="P191" s="1"/>
  <c r="G190"/>
  <c r="P190" s="1"/>
  <c r="G189"/>
  <c r="P189" s="1"/>
  <c r="G187"/>
  <c r="P187" s="1"/>
  <c r="G186"/>
  <c r="P186" s="1"/>
  <c r="G185"/>
  <c r="P185" s="1"/>
  <c r="G184"/>
  <c r="P184" s="1"/>
  <c r="G182"/>
  <c r="P182" s="1"/>
  <c r="O180"/>
  <c r="P180" s="1"/>
  <c r="O179"/>
  <c r="P179" s="1"/>
  <c r="M177"/>
  <c r="P177" s="1"/>
  <c r="M176"/>
  <c r="P176" s="1"/>
  <c r="M175"/>
  <c r="P175" s="1"/>
  <c r="M174"/>
  <c r="P174" s="1"/>
  <c r="M173"/>
  <c r="P173" s="1"/>
  <c r="M172"/>
  <c r="P172" s="1"/>
  <c r="M171"/>
  <c r="P171" s="1"/>
  <c r="O169"/>
  <c r="P169" s="1"/>
  <c r="O168"/>
  <c r="P168" s="1"/>
  <c r="O167"/>
  <c r="P167" s="1"/>
  <c r="M165"/>
  <c r="P165" s="1"/>
  <c r="M164"/>
  <c r="P164" s="1"/>
  <c r="M163"/>
  <c r="P163" s="1"/>
  <c r="M161"/>
  <c r="P161" s="1"/>
  <c r="M159"/>
  <c r="P159" s="1"/>
  <c r="M157"/>
  <c r="P157" s="1"/>
  <c r="M155"/>
  <c r="P155" s="1"/>
  <c r="M153"/>
  <c r="P153" s="1"/>
  <c r="M151"/>
  <c r="P151" s="1"/>
  <c r="M150"/>
  <c r="P150" s="1"/>
  <c r="M149"/>
  <c r="P149" s="1"/>
  <c r="M148"/>
  <c r="P148" s="1"/>
  <c r="M147"/>
  <c r="P147" s="1"/>
  <c r="M146"/>
  <c r="P146" s="1"/>
  <c r="M145"/>
  <c r="P145" s="1"/>
  <c r="M144"/>
  <c r="P144" s="1"/>
  <c r="M143"/>
  <c r="P143" s="1"/>
  <c r="M142"/>
  <c r="P142" s="1"/>
  <c r="M141"/>
  <c r="P141" s="1"/>
  <c r="M140"/>
  <c r="P140" s="1"/>
  <c r="M139"/>
  <c r="P139" s="1"/>
  <c r="G138"/>
  <c r="P138" s="1"/>
  <c r="O137"/>
  <c r="P137" s="1"/>
  <c r="O136"/>
  <c r="P136" s="1"/>
  <c r="O135"/>
  <c r="G134"/>
  <c r="P134" s="1"/>
  <c r="G133"/>
  <c r="P133" s="1"/>
  <c r="G132"/>
  <c r="P132" s="1"/>
  <c r="G130"/>
  <c r="P130" s="1"/>
  <c r="G129"/>
  <c r="P129" s="1"/>
  <c r="G128"/>
  <c r="P128" s="1"/>
  <c r="M127"/>
  <c r="P127" s="1"/>
  <c r="G126"/>
  <c r="P126" s="1"/>
  <c r="M125"/>
  <c r="P125" s="1"/>
  <c r="G124"/>
  <c r="P124" s="1"/>
  <c r="G123"/>
  <c r="P123" s="1"/>
  <c r="M121"/>
  <c r="P121" s="1"/>
  <c r="M120"/>
  <c r="P120" s="1"/>
  <c r="M119"/>
  <c r="P119" s="1"/>
  <c r="M118"/>
  <c r="P118" s="1"/>
  <c r="M117"/>
  <c r="P117" s="1"/>
  <c r="M116"/>
  <c r="P116" s="1"/>
  <c r="M115"/>
  <c r="P115" s="1"/>
  <c r="M114"/>
  <c r="P114" s="1"/>
  <c r="M113"/>
  <c r="P113" s="1"/>
  <c r="M112"/>
  <c r="P112" s="1"/>
  <c r="M111"/>
  <c r="P111" s="1"/>
  <c r="M110"/>
  <c r="P110" s="1"/>
  <c r="M109"/>
  <c r="P109" s="1"/>
  <c r="M108"/>
  <c r="P108" s="1"/>
  <c r="M107"/>
  <c r="P107" s="1"/>
  <c r="M106"/>
  <c r="P106" s="1"/>
  <c r="M105"/>
  <c r="P105" s="1"/>
  <c r="M104"/>
  <c r="P104" s="1"/>
  <c r="M103"/>
  <c r="P103" s="1"/>
  <c r="M102"/>
  <c r="P102" s="1"/>
  <c r="M101"/>
  <c r="P101" s="1"/>
  <c r="M100"/>
  <c r="P100" s="1"/>
  <c r="M99"/>
  <c r="P99" s="1"/>
  <c r="M98"/>
  <c r="P98" s="1"/>
  <c r="M97"/>
  <c r="P97" s="1"/>
  <c r="M96"/>
  <c r="P96" s="1"/>
  <c r="M94"/>
  <c r="P94" s="1"/>
  <c r="M93"/>
  <c r="P93" s="1"/>
  <c r="M92"/>
  <c r="P92" s="1"/>
  <c r="M91"/>
  <c r="P91" s="1"/>
  <c r="M89"/>
  <c r="P89" s="1"/>
  <c r="M88"/>
  <c r="P88" s="1"/>
  <c r="M87"/>
  <c r="P87" s="1"/>
  <c r="M86"/>
  <c r="P86" s="1"/>
  <c r="M85"/>
  <c r="P85" s="1"/>
  <c r="M84"/>
  <c r="P84" s="1"/>
  <c r="M83"/>
  <c r="P83" s="1"/>
  <c r="M82"/>
  <c r="P82" s="1"/>
  <c r="M81"/>
  <c r="P81" s="1"/>
  <c r="M80"/>
  <c r="P80" s="1"/>
  <c r="M78"/>
  <c r="P78" s="1"/>
  <c r="M77"/>
  <c r="P77" s="1"/>
  <c r="M76"/>
  <c r="P76" s="1"/>
  <c r="M75"/>
  <c r="P75" s="1"/>
  <c r="M74"/>
  <c r="P74" s="1"/>
  <c r="M73"/>
  <c r="P73" s="1"/>
  <c r="M72"/>
  <c r="P72" s="1"/>
  <c r="M71"/>
  <c r="P71" s="1"/>
  <c r="M70"/>
  <c r="P70" s="1"/>
  <c r="M69"/>
  <c r="P69" s="1"/>
  <c r="M68"/>
  <c r="P68" s="1"/>
  <c r="M66"/>
  <c r="P66" s="1"/>
  <c r="M65"/>
  <c r="P65" s="1"/>
  <c r="M64"/>
  <c r="P64" s="1"/>
  <c r="G63"/>
  <c r="P63" s="1"/>
  <c r="G62"/>
  <c r="P62" s="1"/>
  <c r="G61"/>
  <c r="P61" s="1"/>
  <c r="G60"/>
  <c r="P60" s="1"/>
  <c r="G59"/>
  <c r="P59" s="1"/>
  <c r="G58"/>
  <c r="P58" s="1"/>
  <c r="G57"/>
  <c r="P57" s="1"/>
  <c r="M56"/>
  <c r="P56" s="1"/>
  <c r="G55"/>
  <c r="P55" s="1"/>
  <c r="G54"/>
  <c r="P54" s="1"/>
  <c r="G53"/>
  <c r="P53" s="1"/>
  <c r="M52"/>
  <c r="P52" s="1"/>
  <c r="G51"/>
  <c r="P51" s="1"/>
  <c r="M50"/>
  <c r="P50" s="1"/>
  <c r="M48"/>
  <c r="P48" s="1"/>
  <c r="M47"/>
  <c r="P47" s="1"/>
  <c r="M46"/>
  <c r="P46" s="1"/>
  <c r="M45"/>
  <c r="P45" s="1"/>
  <c r="M44"/>
  <c r="P44" s="1"/>
  <c r="M43"/>
  <c r="P43" s="1"/>
  <c r="M42"/>
  <c r="P42" s="1"/>
  <c r="M41"/>
  <c r="P41" s="1"/>
  <c r="M39"/>
  <c r="P39" s="1"/>
  <c r="G38"/>
  <c r="P38" s="1"/>
  <c r="G37"/>
  <c r="P37" s="1"/>
  <c r="M36"/>
  <c r="M325" s="1"/>
  <c r="G34"/>
  <c r="P34" s="1"/>
  <c r="G33"/>
  <c r="P33" s="1"/>
  <c r="G32"/>
  <c r="P32" s="1"/>
  <c r="G31"/>
  <c r="P31" s="1"/>
  <c r="G30"/>
  <c r="P30" s="1"/>
  <c r="G29"/>
  <c r="P29" s="1"/>
  <c r="G27"/>
  <c r="P27" s="1"/>
  <c r="G26"/>
  <c r="P26" s="1"/>
  <c r="G25"/>
  <c r="P25" s="1"/>
  <c r="G24"/>
  <c r="P24" s="1"/>
  <c r="G23"/>
  <c r="P23" s="1"/>
  <c r="G22"/>
  <c r="P22" s="1"/>
  <c r="G21"/>
  <c r="P21" s="1"/>
  <c r="G20"/>
  <c r="P20" s="1"/>
  <c r="G19"/>
  <c r="P19" s="1"/>
  <c r="G18"/>
  <c r="P18" s="1"/>
  <c r="F18"/>
  <c r="P17"/>
  <c r="G17"/>
  <c r="P16"/>
  <c r="G16"/>
  <c r="P15"/>
  <c r="G15"/>
  <c r="P14"/>
  <c r="G14"/>
  <c r="P13"/>
  <c r="G13"/>
  <c r="P12"/>
  <c r="G12"/>
  <c r="P11"/>
  <c r="G11"/>
  <c r="P10"/>
  <c r="G10"/>
  <c r="G325" l="1"/>
  <c r="O325"/>
  <c r="O407"/>
  <c r="G407"/>
  <c r="P407" s="1"/>
  <c r="F406"/>
  <c r="P406" s="1"/>
  <c r="N406"/>
  <c r="O475"/>
  <c r="G475"/>
  <c r="K588"/>
  <c r="O695"/>
  <c r="K325"/>
  <c r="M407"/>
  <c r="G626"/>
  <c r="K407"/>
  <c r="O588"/>
  <c r="E589" s="1"/>
  <c r="O626"/>
  <c r="G695"/>
  <c r="M695"/>
  <c r="P475"/>
  <c r="P36"/>
  <c r="P325" s="1"/>
  <c r="P135"/>
  <c r="F326" l="1"/>
</calcChain>
</file>

<file path=xl/sharedStrings.xml><?xml version="1.0" encoding="utf-8"?>
<sst xmlns="http://schemas.openxmlformats.org/spreadsheetml/2006/main" count="6271" uniqueCount="2998">
  <si>
    <t>INVENTORY</t>
  </si>
  <si>
    <t>Name of Zone</t>
  </si>
  <si>
    <t>Garhwal</t>
  </si>
  <si>
    <t>Name of Circle</t>
  </si>
  <si>
    <t>Roorkee</t>
  </si>
  <si>
    <t>Name of Division</t>
  </si>
  <si>
    <t>220 KV O&amp;M Division Roorkee</t>
  </si>
  <si>
    <t>Name of Substation</t>
  </si>
  <si>
    <t>220 KV S/S Roorkee</t>
  </si>
  <si>
    <t>Month of</t>
  </si>
  <si>
    <t>S.No.</t>
  </si>
  <si>
    <t>Name of Item</t>
  </si>
  <si>
    <t>Unit</t>
  </si>
  <si>
    <t>Unit Rate
(Rs)</t>
  </si>
  <si>
    <t>Useable</t>
  </si>
  <si>
    <t>Serviceble</t>
  </si>
  <si>
    <t>Non-Moving</t>
  </si>
  <si>
    <t>Obsolete</t>
  </si>
  <si>
    <t>Screp</t>
  </si>
  <si>
    <t>Remark</t>
  </si>
  <si>
    <t>Qty</t>
  </si>
  <si>
    <t>Total Amount
 in Rs.</t>
  </si>
  <si>
    <t>Total Amount in Rs.</t>
  </si>
  <si>
    <t>Total Amount 
in Rs.</t>
  </si>
  <si>
    <t>132 kv BHEL make 3 pole circuit Breaker without structure (old &amp; used) obsolete.</t>
  </si>
  <si>
    <t>Nos</t>
  </si>
  <si>
    <t>survey done 2025-26</t>
  </si>
  <si>
    <t>Clamp &amp; Connector Scrap.(Aluminium Alloy)</t>
  </si>
  <si>
    <t>Kg</t>
  </si>
  <si>
    <t>33 KV CT Damage</t>
  </si>
  <si>
    <t>132 KV CT Damage</t>
  </si>
  <si>
    <t>220 KV CVT Damage</t>
  </si>
  <si>
    <t>33 KV NCVT Damage</t>
  </si>
  <si>
    <t>220 kv BHEL make 3 pole circuit Breaker without structure (old &amp; used) obsolete.</t>
  </si>
  <si>
    <t>T/F oil drum empty</t>
  </si>
  <si>
    <t>132 KV central break isolator,O/U Dismentied.</t>
  </si>
  <si>
    <t>Wave trap without PLCC coupling. Oid &amp; used</t>
  </si>
  <si>
    <t>220 KV CVT 1ph.desmantle,obsolete.</t>
  </si>
  <si>
    <t>220 KV LA 1ph.desmantle,obsolete.</t>
  </si>
  <si>
    <t>132 KV CT 1ph.desmantle,obsolete.</t>
  </si>
  <si>
    <t>220 KV circuit breaker 2ph.desmantle,obsolete.</t>
  </si>
  <si>
    <t>220 KV current transformer 1ph.desmantle,obsolete.</t>
  </si>
  <si>
    <t>220 kv CT,600/1 amp.STC MakeSl.no.-2015/2102</t>
  </si>
  <si>
    <t>220 KV Current transformer 1ph.</t>
  </si>
  <si>
    <t>220 KV Isolator 3ph.</t>
  </si>
  <si>
    <t>132KV Isolator 3ph.</t>
  </si>
  <si>
    <t>structure(220 KV BHEL Make Circuit breaker)  old &amp; used incomplete.</t>
  </si>
  <si>
    <t>220 KV central break isolator,O/U Dismentied.</t>
  </si>
  <si>
    <t xml:space="preserve">Repair sleave for ACSR zebra conductor </t>
  </si>
  <si>
    <t>Joint mid span for ACSR zebra conductor.</t>
  </si>
  <si>
    <t>joint mid spam 7/9 E/W</t>
  </si>
  <si>
    <t xml:space="preserve">Repair sleeve for Dear  conductor </t>
  </si>
  <si>
    <t>Double tension compressor type single zebra conductor fitting.</t>
  </si>
  <si>
    <t>Yoke Plate size 360x110x14 mm</t>
  </si>
  <si>
    <t>Raychem make 33 kv outdoor termination kit 3x300 sq.mm</t>
  </si>
  <si>
    <t>33 kv CT 1000/1 amp. 3core ac.0.2</t>
  </si>
  <si>
    <t>ACSR zebra conductor.</t>
  </si>
  <si>
    <t>KM</t>
  </si>
  <si>
    <t>ACSR Zebra conductor cutbit o/u.</t>
  </si>
  <si>
    <t>Mtr</t>
  </si>
  <si>
    <t>Cable termination block</t>
  </si>
  <si>
    <t>Buccholz Relay GOR-3</t>
  </si>
  <si>
    <t>GI Structure for 132 kv Gantry beem with N&amp;B incumplete.</t>
  </si>
  <si>
    <t>MT</t>
  </si>
  <si>
    <t>GI Structure for 132 kv Gantry column with N&amp;B incumplete.</t>
  </si>
  <si>
    <t>220 KV DD+0 Tower wightout stub.</t>
  </si>
  <si>
    <t>Disc insulator 160 Kn</t>
  </si>
  <si>
    <t>Cotrol panal protection tranfer switch.RBC 250P12246ZW 95/L,25A/660V AC Recom make(NIT)</t>
  </si>
  <si>
    <t>GI Tower Parts (Templates Old and Used)</t>
  </si>
  <si>
    <t>Disc insulator 120 KN</t>
  </si>
  <si>
    <t>No.</t>
  </si>
  <si>
    <t>ACSR Deer conductor tension Fitting with jumper cone.</t>
  </si>
  <si>
    <t>Single Tension Zebra fitting with jumper cone.</t>
  </si>
  <si>
    <t xml:space="preserve">33 KV Isolator Jaw made of three No. copper step. </t>
  </si>
  <si>
    <t xml:space="preserve">Molecular sives filter capacity 55 kg </t>
  </si>
  <si>
    <t>Max. Min. Register 200 Page</t>
  </si>
  <si>
    <t>Supply position Register 200 Page</t>
  </si>
  <si>
    <t>Battery Register 200 Page</t>
  </si>
  <si>
    <t>Control cable 2x2.5 Sq.mm</t>
  </si>
  <si>
    <t>Control cable 4x2.5 Sq.mm</t>
  </si>
  <si>
    <t>Control cable 6x2.5 Sq.mm</t>
  </si>
  <si>
    <t>Control cable 10x2.5 Sq.mm</t>
  </si>
  <si>
    <t>33 KV CT Rod with Nut &amp; Bolt</t>
  </si>
  <si>
    <t>33 KV CT Terminal brass sleev</t>
  </si>
  <si>
    <t>33 KV CT clamp suitable for Zebra conductor</t>
  </si>
  <si>
    <t>16 Amp.double pole DC, MCB</t>
  </si>
  <si>
    <t xml:space="preserve">Boltless wedge 4 hole pad connector swteble for ACSR panther to penther </t>
  </si>
  <si>
    <t xml:space="preserve">Boltless CT connector swteble for panther to penther </t>
  </si>
  <si>
    <t xml:space="preserve">C-Type wedge connector swteble panther to panther </t>
  </si>
  <si>
    <t xml:space="preserve">C-Type wedge connector swteble Zebra to Zebra </t>
  </si>
  <si>
    <t>C-Type wedge connector swteble Moose to Moose</t>
  </si>
  <si>
    <t>C-Type wedge connector swteble Moose to Panther</t>
  </si>
  <si>
    <t>C-Type wedge connector swteble Moose to Zebra</t>
  </si>
  <si>
    <t>C-Type wedge connector swteble  Zebra to  panther</t>
  </si>
  <si>
    <t>Oxide inhibiting electrical joint compound ( AL-AL) 226 GM Bottle</t>
  </si>
  <si>
    <t>245 KV,800 Amp, Condenser HV Bushing 160 MVA ,220/132 KV transformer</t>
  </si>
  <si>
    <t>145 KV,800 Amp, Condenser LV Bushing 160 MVA ,220/132 KV transformer</t>
  </si>
  <si>
    <t>52 KV,1250 Amp, Condenser HVN Bushing 160 MVA ,220/132 KV transformer</t>
  </si>
  <si>
    <t>33 KV,2000 Amp VCB (3 phase) cotract voltage 110V DC</t>
  </si>
  <si>
    <t>33 KV Duble besrk 3 phase without earth switch isolator</t>
  </si>
  <si>
    <t>TOTAL  Items</t>
  </si>
  <si>
    <t>Grand TOTAL(in Rs.)</t>
  </si>
  <si>
    <t>Inventory Month of June-2026</t>
  </si>
  <si>
    <t>Name of Zone: Garhwal Zone</t>
  </si>
  <si>
    <t>Name of Circle: O&amp;M,Circle Roorkee</t>
  </si>
  <si>
    <t>Name of Division: 220kV O&amp;M,Division,Roorkee</t>
  </si>
  <si>
    <t>Name of Substation: 132kV Substation,Roorkee</t>
  </si>
  <si>
    <t>S.No</t>
  </si>
  <si>
    <t>Unit Rate
 in Rs</t>
  </si>
  <si>
    <t>None Moving</t>
  </si>
  <si>
    <t>Unserviceable</t>
  </si>
  <si>
    <t xml:space="preserve"> Scrap</t>
  </si>
  <si>
    <t>Survey 
done</t>
  </si>
  <si>
    <t>Qty.</t>
  </si>
  <si>
    <t>Total Amount
 In Rs</t>
  </si>
  <si>
    <t>C&amp;R pannel O/U dismentled,obsolete,unserviceable,incomplete</t>
  </si>
  <si>
    <t>recommended to survey</t>
  </si>
  <si>
    <t>33kV CT Burnt &amp; Damage</t>
  </si>
  <si>
    <t>SP-55 pole O/U dismantled rusted scrap</t>
  </si>
  <si>
    <t>132kV LA damage</t>
  </si>
  <si>
    <t>132 KV CVT Damage</t>
  </si>
  <si>
    <t>No</t>
  </si>
  <si>
    <t>Aluminium Scrap</t>
  </si>
  <si>
    <t>kg</t>
  </si>
  <si>
    <t>Empty gas cylinder  of 9.0 kg cap.</t>
  </si>
  <si>
    <t>33kV PT defective (single phase)</t>
  </si>
  <si>
    <t>132kV isolator O/U dismentled,without PI,incomplete,unserviceable</t>
  </si>
  <si>
    <t>33 KV Control panel of Cap Bank,o/U,dismentled incomplete</t>
  </si>
  <si>
    <t>RTCC Panel O/U Dismentled,Unserviciable incomplete</t>
  </si>
  <si>
    <t>66kV CVT o/u dismantled</t>
  </si>
  <si>
    <t>Nos.</t>
  </si>
  <si>
    <t>33 KV CT Ratio 800/400/1 AMP (O/U, Defective , Repairable)</t>
  </si>
  <si>
    <t>132kV CT,200/1,Dismentled Obsolete unserviceable</t>
  </si>
  <si>
    <t>Explusion type fuse link of 20 amp of 33 KV  CAP Bank (O/U) obsulate in scrap</t>
  </si>
  <si>
    <t>132KV CVT O/U Dismentled, 0.2 Class Accuracy</t>
  </si>
  <si>
    <t>MS Alloy(cast iron)</t>
  </si>
  <si>
    <t xml:space="preserve">132kV CT,800/400/1,O/U,Dismentled </t>
  </si>
  <si>
    <t>33 KV Circuit Breaker Damage</t>
  </si>
  <si>
    <t>33 KV PT (I/D) Type</t>
  </si>
  <si>
    <t>P N structure (O/U)  NCT Make.</t>
  </si>
  <si>
    <t>Empty oil drum</t>
  </si>
  <si>
    <t>Empty Transformer Oil drum 209Ltr capacity</t>
  </si>
  <si>
    <t>Under Voltage JVS/ Ashida Relay</t>
  </si>
  <si>
    <t>Repair sleeve for panther conductor with 2 parts for Al Alloy</t>
  </si>
  <si>
    <t>H.T C mater yoke plate of size 360x110x14 mm with 5 Nos holes.</t>
  </si>
  <si>
    <t>T-Connector Panther to Panther</t>
  </si>
  <si>
    <t>G.I Earth wire Fitting for 7/9 SWG</t>
  </si>
  <si>
    <t xml:space="preserve">Extension link  For E/W Clamp </t>
  </si>
  <si>
    <t>132 KV Line Isolater</t>
  </si>
  <si>
    <t>132 KV CVT</t>
  </si>
  <si>
    <t>66kV CT 200/100/1Amp 3 Core</t>
  </si>
  <si>
    <t>36kV.1ph.Dead Tank CT 400/200/1</t>
  </si>
  <si>
    <t>ACSR Panther Conductor</t>
  </si>
  <si>
    <t>TNC switch for 33 KV, ABB make circuit breaker.</t>
  </si>
  <si>
    <t>TNC switch for 33 KV,CGL make circuit breaker.</t>
  </si>
  <si>
    <t>Local/Remote switch for 33 KV circuit breaker CGL Make</t>
  </si>
  <si>
    <t>120 KV Surge Arrestor( in two parts)</t>
  </si>
  <si>
    <t>30 KV surge arrestor</t>
  </si>
  <si>
    <t>Km</t>
  </si>
  <si>
    <t>33 KV CT 800/400/1 Old and used</t>
  </si>
  <si>
    <t>Limit switch for PRV, 40 MVA Transformer.</t>
  </si>
  <si>
    <t>2x12 window annunciator, supply voltage 110 V, DC</t>
  </si>
  <si>
    <t>16 window annunciator, supply voltage 110 V, DC</t>
  </si>
  <si>
    <t>12 window annunciator, supply voltage 110 V, DC</t>
  </si>
  <si>
    <t xml:space="preserve">Boltless CT connector suitable for panther to panther </t>
  </si>
  <si>
    <t>Boltless CT connector suitable for Moose  to Moose</t>
  </si>
  <si>
    <t xml:space="preserve">C-Type wedge connector ssuitable panther to panther </t>
  </si>
  <si>
    <t xml:space="preserve">C-Type wedge connector suitable Zebra to Zebra </t>
  </si>
  <si>
    <t>C-Type wedge connector suitable Moose to Moose</t>
  </si>
  <si>
    <t>C-Type wedge connector suitable  Zebra to  panther</t>
  </si>
  <si>
    <t>132 KV HTLS Dead end fitting</t>
  </si>
  <si>
    <t>Oxide inhibiting electrical joint compound ( CU-CU) 226 GM Bottle</t>
  </si>
  <si>
    <t>Total=Item/Amount</t>
  </si>
  <si>
    <t>INVETORY</t>
  </si>
  <si>
    <t xml:space="preserve"> 220 KV O&amp;M Roorkee</t>
  </si>
  <si>
    <t>132 kv s/s Manglore</t>
  </si>
  <si>
    <t>Month</t>
  </si>
  <si>
    <t>Non-moving</t>
  </si>
  <si>
    <t>Scrap</t>
  </si>
  <si>
    <t>SURVEY YEAR</t>
  </si>
  <si>
    <t>.    SURVEY YEAR 2021-22</t>
  </si>
  <si>
    <t xml:space="preserve"> PERPOSED. .    SURVEY YEAR 2023-24</t>
  </si>
  <si>
    <t>S.NO.</t>
  </si>
  <si>
    <t>Item code</t>
  </si>
  <si>
    <t>Unit Rate in Rs</t>
  </si>
  <si>
    <t>Oty</t>
  </si>
  <si>
    <t>Bolted type tension fitting for panther</t>
  </si>
  <si>
    <t>II5I501010</t>
  </si>
  <si>
    <t>Earth wire tension fitting</t>
  </si>
  <si>
    <t>II3I302004</t>
  </si>
  <si>
    <t>Repair sleev for Panther conductor</t>
  </si>
  <si>
    <t>II3I301004</t>
  </si>
  <si>
    <t>Midspan Joint for panther conductor</t>
  </si>
  <si>
    <t>II3I301009</t>
  </si>
  <si>
    <t>Midspan Joint for earth wire</t>
  </si>
  <si>
    <t>Ring type 200/100-5 Amp, LT CTs</t>
  </si>
  <si>
    <t>VV2V204001</t>
  </si>
  <si>
    <t xml:space="preserve">Transformer oil </t>
  </si>
  <si>
    <t>Kltrs.</t>
  </si>
  <si>
    <t>VV6V505002</t>
  </si>
  <si>
    <t>36/110 Potential Transformer</t>
  </si>
  <si>
    <t>AA0A002003</t>
  </si>
  <si>
    <t xml:space="preserve">ACSR Zebra Conductor </t>
  </si>
  <si>
    <t>Mtrs.</t>
  </si>
  <si>
    <t>AA0A001001</t>
  </si>
  <si>
    <t>Tarantula Conductor in Cut Bite O/U</t>
  </si>
  <si>
    <t>Plastic Seal</t>
  </si>
  <si>
    <t xml:space="preserve">145 KV CT old &amp; used dismantle </t>
  </si>
  <si>
    <t xml:space="preserve">132 KV CT old &amp; used dismantle </t>
  </si>
  <si>
    <t>Vibration Damper(Receive form HTLS Project)</t>
  </si>
  <si>
    <t xml:space="preserve">Repair Sleeve(Receive form HTLS Project) </t>
  </si>
  <si>
    <t>O/U Dismantled 33kv CT 400/1 Amp</t>
  </si>
  <si>
    <t>PVC Control Cable 10 Core 2.5 sq.mm O/U Dismantled in Cut Length  (Receive Back)</t>
  </si>
  <si>
    <t>AA0A002004</t>
  </si>
  <si>
    <t>Compresion Type Mid Span Joint for panther Cond.</t>
  </si>
  <si>
    <t>AA0A002005</t>
  </si>
  <si>
    <t>ACSR Panther Conductor (Receive back from gold Plus Material)</t>
  </si>
  <si>
    <t>Km.</t>
  </si>
  <si>
    <t>33 KV CT old &amp; used dismantle  400/200/1 (Recive Back)</t>
  </si>
  <si>
    <t>33KV isolator With Out E/S 12Amp</t>
  </si>
  <si>
    <t>Silica gel blue crystal in size 6-8mm</t>
  </si>
  <si>
    <t>kg.</t>
  </si>
  <si>
    <t>Anchor Bolt 40 mm Φ</t>
  </si>
  <si>
    <t>Bolted type tension fitting Dismantled for Tarantula to Tarantula cond. O/U</t>
  </si>
  <si>
    <t>II1I106001</t>
  </si>
  <si>
    <t>T Clamp for Tarantula to Tarantula cond. O/U</t>
  </si>
  <si>
    <t>T/F Bushing Clamp  for Tarantula to Tarantula cond. O/U</t>
  </si>
  <si>
    <t>II2I204001</t>
  </si>
  <si>
    <t>CB Clamp for Tarantula to Tarantula cond. O/U</t>
  </si>
  <si>
    <t>II0I009001</t>
  </si>
  <si>
    <t>PG Clamp Dog.to Dog.</t>
  </si>
  <si>
    <t>AA0A002007</t>
  </si>
  <si>
    <t>ACSR Dog Conductor</t>
  </si>
  <si>
    <t>CC3C308009</t>
  </si>
  <si>
    <t>11kv O/D termination kit 3*70 sq.mm</t>
  </si>
  <si>
    <t>CC3C308007</t>
  </si>
  <si>
    <t>11kv O/D termination kit 3*120 sq.mm</t>
  </si>
  <si>
    <t>Top Chanel</t>
  </si>
  <si>
    <t>Cross arm holding Clamp</t>
  </si>
  <si>
    <t>Brasing Clamp</t>
  </si>
  <si>
    <t>Energy Meter O/U Dismantled Secure make</t>
  </si>
  <si>
    <t xml:space="preserve">Energy Meter O/U Dismantled L&amp;T </t>
  </si>
  <si>
    <t>II0I001007</t>
  </si>
  <si>
    <t>70 KN Disc InsulatorO/U Dismantled</t>
  </si>
  <si>
    <t>II0I001005</t>
  </si>
  <si>
    <t>120 KN Disc InsulatorO/U Dismantled</t>
  </si>
  <si>
    <t>Analog type MW Meter (O/U) Dismantle</t>
  </si>
  <si>
    <t>Analog type MVAR Meter (O/U) Dismantle</t>
  </si>
  <si>
    <t>Energy Meter O/U Dismantled Obsolate (secure Make)</t>
  </si>
  <si>
    <t>Energy Meter O/U Dismantled Obsolate (L&amp;T Make)</t>
  </si>
  <si>
    <t>33 kv  Defective CT 400/200/1  (o/u) dismantle Obsolate</t>
  </si>
  <si>
    <t>Alu. Alloy Clamp Scarp</t>
  </si>
  <si>
    <t>Kg.</t>
  </si>
  <si>
    <t>16 KG.2018-19</t>
  </si>
  <si>
    <t>33 KG.2022-23</t>
  </si>
  <si>
    <t>MM0M004006</t>
  </si>
  <si>
    <t>O/U Dismantled Defectiv  Rex 521 Numerical Realy as Srap.</t>
  </si>
  <si>
    <t>2 NO.2020</t>
  </si>
  <si>
    <t>2 NO.2022-23</t>
  </si>
  <si>
    <t>2 NO.2023-24</t>
  </si>
  <si>
    <t>CT/CVT Junction Box OLD&amp; Used Dismanteld in Scrap.</t>
  </si>
  <si>
    <t>2022-23</t>
  </si>
  <si>
    <t>O/U Dismantled Energy Meter Box in Scrap</t>
  </si>
  <si>
    <t>Control cable 2.5*4 core O/U Dismanted  cut &amp; bite in length in scrap(received back)</t>
  </si>
  <si>
    <t>70 KN Silicon Insulator HTLS O/U Dismantled Diffective &amp; damaged as scrap</t>
  </si>
  <si>
    <t>Control cable 2.5*6 core O/U Dismanted cut &amp; bite in length in scrap(received back)</t>
  </si>
  <si>
    <t>33kv Breaker Bursted &amp; Damaged in Scarp incomplite</t>
  </si>
  <si>
    <t>33kv CT Bursted &amp; Damaged in Scrap</t>
  </si>
  <si>
    <t>KG.</t>
  </si>
  <si>
    <t>CT/PT Junction Box OLD&amp; Used Dismanteld in Scrap.</t>
  </si>
  <si>
    <t>Rejected/damaged Fire Extinguser  as Scrap(receive Back)</t>
  </si>
  <si>
    <t>2023-24</t>
  </si>
  <si>
    <t>33kv Breaker Bursted &amp; Damaged in Scarp incomplite ABB Make</t>
  </si>
  <si>
    <t>Empty Oil Drum (O/U)as Scrap</t>
  </si>
  <si>
    <t>Dead end clamp HTLS</t>
  </si>
  <si>
    <t>Old &amp; Used 33KV circuit Breakers</t>
  </si>
  <si>
    <t>Earth wire</t>
  </si>
  <si>
    <t>ABC Type tower part including stub,cleat (uncomplete)</t>
  </si>
  <si>
    <t>MT.</t>
  </si>
  <si>
    <t>ACSR Moose Conductor</t>
  </si>
  <si>
    <t>mtr.</t>
  </si>
  <si>
    <t>Old and used defective Diffrential relay</t>
  </si>
  <si>
    <t xml:space="preserve"> boltless mechanical special Al-alloy "c"type wedge connectors suitable for Zebra to Zebra conductor with stopper having current carriying capacity 1400Amp.</t>
  </si>
  <si>
    <t>boltless mechanical special Al-alloy "c"type wedge connectors suitable for Zebra to panther conductor with stopper having current carriying capacity 1400Amp.</t>
  </si>
  <si>
    <t xml:space="preserve">PG clamp Tarntulla to Tarntulla </t>
  </si>
  <si>
    <t>33KV T/F Bushing block ACSR twin Moose conductor</t>
  </si>
  <si>
    <t xml:space="preserve">132KV CT burnt/damaged </t>
  </si>
  <si>
    <t xml:space="preserve">33KV Circuit breaker old &amp; damaged </t>
  </si>
  <si>
    <t>132 KV CT 200/1A  Old &amp; Used</t>
  </si>
  <si>
    <t>33 KV Isolator old &amp; used</t>
  </si>
  <si>
    <t>110V tripping coil of 132kV circuit breakers CGL as per sample</t>
  </si>
  <si>
    <t xml:space="preserve"> 110V closing coil of 132kV circuit breakers CGL as per sample</t>
  </si>
  <si>
    <t xml:space="preserve">spring charge motor of various type 132 kV circuit breakers CGL make as per sample </t>
  </si>
  <si>
    <t xml:space="preserve"> Digital MW Meter 3 Ph. 4 Wire CTR 800/400/1, PTR 132KV/√3 /110/√3 Size 96*96 mm</t>
  </si>
  <si>
    <t>Digital MVAR meter 110v DC 3 phase 4 wire CTR 200/1A class 0.5 Size 96*96 mm</t>
  </si>
  <si>
    <t>Digital VOLT Meter  Range 0-36 KV PTR-33 KV /√3/110/√3 AC  Aux .Supply 110 V DC  Size 96*96 mm</t>
  </si>
  <si>
    <t>Digital AC AMP Meter  Range 0-400 AC CTR 400/1 Amp 110 V DC  Size 96*96 mm</t>
  </si>
  <si>
    <t xml:space="preserve"> Good quality silica gel in blue crystal in size 6-8 mm</t>
  </si>
  <si>
    <t xml:space="preserve"> silica gel Breathers for power T/F conservator tank having capacity of 5kg with necessry fitting flange </t>
  </si>
  <si>
    <t xml:space="preserve">silica gel Breathers for power T/F OLTC tank having capacity of 2kg with necessry fitting flange </t>
  </si>
  <si>
    <t>Male contact (Blade) with copper contacts strip for 132KV asper sample having 1250amp</t>
  </si>
  <si>
    <t>FeMale contact (Jaw) with copper contacts strip for 132KV asper sample having 1250amp</t>
  </si>
  <si>
    <t>G.I Nut &amp; Bolts including double plain washers of 2.5mm in each set .12.0mm Dia &amp; 60.0 mm length (hights of nuts should not less than 20mm)</t>
  </si>
  <si>
    <t>G.I Nut &amp; Bolts including double plain washers of 2.5mm in each set .10.0mm Dia &amp; 60.0 mm length (hights of nuts should not less than 20mm)</t>
  </si>
  <si>
    <t>33KV Polymer Lighting Arrestor</t>
  </si>
  <si>
    <t>Alu. Alloy Clamp /conductor Scarp</t>
  </si>
  <si>
    <t>Empty Oil Drum (O/U)</t>
  </si>
  <si>
    <t xml:space="preserve">33 kv  Defective CT 400/200/1  (o/u) dismantle </t>
  </si>
  <si>
    <t xml:space="preserve"> 132kV transformer  HV bushing Aluminium alloy clamp suitable for single zebra conductor bushing rod dia 60mm</t>
  </si>
  <si>
    <t>132kV transformer  LV bushing Aluminium alloy clamp suitable for single zebra conductor bushing rod dia 30mm</t>
  </si>
  <si>
    <t>Old and used defective Distance relay</t>
  </si>
  <si>
    <t xml:space="preserve">33KV CT 400/1A Old &amp;Used </t>
  </si>
  <si>
    <t>33KV CT 400/1A Old &amp; defective</t>
  </si>
  <si>
    <t>33KV Circuit breaker(VCB) old &amp; used</t>
  </si>
  <si>
    <t xml:space="preserve">33KV CT 800/1A Old &amp; Used </t>
  </si>
  <si>
    <t>33KV CT 800/1A Old &amp; damaged</t>
  </si>
  <si>
    <t>33KV Circuit Breakers (VCB)</t>
  </si>
  <si>
    <t xml:space="preserve">     </t>
  </si>
  <si>
    <t>Total (in Rs)</t>
  </si>
  <si>
    <t>NIL</t>
  </si>
  <si>
    <t>Grand Total (in Rs)</t>
  </si>
  <si>
    <t>Name of  Zone- Garhwal Zone</t>
  </si>
  <si>
    <t>Name Of Circle- O&amp;M Circle Roorkee</t>
  </si>
  <si>
    <t xml:space="preserve">Name Of Division-220 kv O&amp;M Division Roorkee </t>
  </si>
  <si>
    <t>Name Of Substation- 66 K.V. Substation Thithki</t>
  </si>
  <si>
    <t>Month- June-2026</t>
  </si>
  <si>
    <t>Sr.No.</t>
  </si>
  <si>
    <t>Item Code</t>
  </si>
  <si>
    <t>Item</t>
  </si>
  <si>
    <t>Unit Rate in Rs.</t>
  </si>
  <si>
    <t>Non Moving</t>
  </si>
  <si>
    <t>KK0K005001</t>
  </si>
  <si>
    <t>33 KV L.A.</t>
  </si>
  <si>
    <t>-</t>
  </si>
  <si>
    <t>SS4S401001</t>
  </si>
  <si>
    <t>66 K.V Isolator Jaw Capacity 800 Amp.</t>
  </si>
  <si>
    <t>VV5V407023</t>
  </si>
  <si>
    <t>CT- Clamp 66 K.V</t>
  </si>
  <si>
    <t xml:space="preserve">Aluminium Alloy Scrap </t>
  </si>
  <si>
    <t>Copper Scrap</t>
  </si>
  <si>
    <t>Energy Meter L&amp;T make, O/U</t>
  </si>
  <si>
    <t>ACSR Dog Conductor O/U Dismantled</t>
  </si>
  <si>
    <t>CC3C307001</t>
  </si>
  <si>
    <t>CC3C307002</t>
  </si>
  <si>
    <t>FF1F107002</t>
  </si>
  <si>
    <t>28 MM Dia Foundation Anchor Bolt</t>
  </si>
  <si>
    <t>FF1F107001</t>
  </si>
  <si>
    <t>32 MM Dia Foundation Anchor Bolt</t>
  </si>
  <si>
    <t>2V VRLA Battery Cell Damaged</t>
  </si>
  <si>
    <t>66 kv Isolator Jaw Current Carrying Capacity 1600 Amp</t>
  </si>
  <si>
    <t>Pad Connector/Clamp for Panther</t>
  </si>
  <si>
    <t>132 kV B Type tower part S/C TD 1/2 108 B Marks O/U Dismantled</t>
  </si>
  <si>
    <t>66 kv Outdoor Type XLPE cable Termination Kit 1x400 mm2</t>
  </si>
  <si>
    <t>Empty Drum of Transformer Oil</t>
  </si>
  <si>
    <t>Transformer Oil(Old &amp; Used,Dirty)</t>
  </si>
  <si>
    <t>Ltr.</t>
  </si>
  <si>
    <t>Digital Ammeter, Dimension-144x144mm</t>
  </si>
  <si>
    <t>Job</t>
  </si>
  <si>
    <t>Digital Ammeter, Dimension-96x96mm</t>
  </si>
  <si>
    <t>Digital Voltmeter,Dimension-144x144mm</t>
  </si>
  <si>
    <t>Digital Voltmeter, Dimension-96x96mm</t>
  </si>
  <si>
    <t>Digital MW meter,Dimension-144x144mm</t>
  </si>
  <si>
    <t>Digital MVAR meter, Dimension-144x144mm</t>
  </si>
  <si>
    <t>Rasin Cast current tarnsformer</t>
  </si>
  <si>
    <t>Rasin cast voltage Transformer</t>
  </si>
  <si>
    <t>Name of Zone:-</t>
  </si>
  <si>
    <t>Garhwal Zone Roorkee</t>
  </si>
  <si>
    <t>Name of Circle:-</t>
  </si>
  <si>
    <t xml:space="preserve">Roorkee Circle </t>
  </si>
  <si>
    <t>Name of Division:-220kV O&amp;M Division Roorkee</t>
  </si>
  <si>
    <t>Name of Substation:-220kV S/s Roorkee (Central Store)</t>
  </si>
  <si>
    <t>Month:- June-2026</t>
  </si>
  <si>
    <t>S. No</t>
  </si>
  <si>
    <t>Name of items</t>
  </si>
  <si>
    <t>Unit Rate</t>
  </si>
  <si>
    <t>Usable</t>
  </si>
  <si>
    <t>unserviceable</t>
  </si>
  <si>
    <t>Nov-Moving</t>
  </si>
  <si>
    <t>Total Inventory Amount</t>
  </si>
  <si>
    <t xml:space="preserve">Tower parts  </t>
  </si>
  <si>
    <t>FF0F045001</t>
  </si>
  <si>
    <t>Stub cleat 132kv tower part A type mark D.K</t>
  </si>
  <si>
    <t>FF0F015002</t>
  </si>
  <si>
    <t>Tower part G.I angle ABC type incomplete</t>
  </si>
  <si>
    <t>D.K 302 cleat</t>
  </si>
  <si>
    <t>Tower part ABC type 220kv incomplete</t>
  </si>
  <si>
    <t>Tower part 400kv A type mark 33A</t>
  </si>
  <si>
    <t>Tower part 400kv B type mark 33B w/o stub &amp; cleat</t>
  </si>
  <si>
    <t>FF0F001007</t>
  </si>
  <si>
    <t>400kv B type tower o/u dismantled w/o stub &amp; cleat</t>
  </si>
  <si>
    <t>FF0F020006</t>
  </si>
  <si>
    <t>Stub &amp; cleat 400kv B type</t>
  </si>
  <si>
    <t>G.I tower part angle 400kv ABC type incomplete</t>
  </si>
  <si>
    <t>FF0F050016</t>
  </si>
  <si>
    <t>Stucture fabricated 132kv CBB,CLA,GA and other type</t>
  </si>
  <si>
    <t>FF0F050027</t>
  </si>
  <si>
    <t>Stucture 2phase P.T</t>
  </si>
  <si>
    <t>FF0F043009</t>
  </si>
  <si>
    <t>Templet 132kv +3mtr extation m.s</t>
  </si>
  <si>
    <t>Set</t>
  </si>
  <si>
    <t>FF0F043010</t>
  </si>
  <si>
    <t>Templet 132kv Btype D.k mark</t>
  </si>
  <si>
    <t>FF0F041012</t>
  </si>
  <si>
    <t>Templet 400kv C type tower  60</t>
  </si>
  <si>
    <t>132kv c type D.C tower part o/u dismantled incomplete</t>
  </si>
  <si>
    <t>`</t>
  </si>
  <si>
    <t xml:space="preserve">132kv c type D.C tower part </t>
  </si>
  <si>
    <t>Mt</t>
  </si>
  <si>
    <t>ABC type fabricated Gal. steel D.C super stucture tower part including stub&amp;cleat.</t>
  </si>
  <si>
    <t>FF0F050035</t>
  </si>
  <si>
    <t>Supply gantry bold beam setting 8No</t>
  </si>
  <si>
    <t>GI Nut &amp; bolts</t>
  </si>
  <si>
    <t>FF1F101014</t>
  </si>
  <si>
    <t>G.I, bolt &amp; nut 5/8x3"</t>
  </si>
  <si>
    <t>FF1F101015</t>
  </si>
  <si>
    <t>G.I bolt &amp; nut 5/8X70mm</t>
  </si>
  <si>
    <t>G.I bolt &amp; nut 5/8"X75mm</t>
  </si>
  <si>
    <t>G.I bolt &amp; with washer 16X75mm</t>
  </si>
  <si>
    <t>FF1F103008</t>
  </si>
  <si>
    <t>M/S bolt with nut 8" long</t>
  </si>
  <si>
    <t>Bolt eyes off size with nut</t>
  </si>
  <si>
    <t>Metering Equipment</t>
  </si>
  <si>
    <t>ZZ2Z005004</t>
  </si>
  <si>
    <t>Coupling capacitor for 220kv seemance make</t>
  </si>
  <si>
    <t>NN1N101007</t>
  </si>
  <si>
    <t>33kv double T/F feeder pannel</t>
  </si>
  <si>
    <t>NN0N001004</t>
  </si>
  <si>
    <t>132kv feeder control pannel</t>
  </si>
  <si>
    <t>VV6V503002</t>
  </si>
  <si>
    <t>145kv/110v PT</t>
  </si>
  <si>
    <t>Metering Equipment obsolete/defective</t>
  </si>
  <si>
    <t>VV3V302006</t>
  </si>
  <si>
    <t>Current Transformer Ratio 300-150-1-1-1Amp</t>
  </si>
  <si>
    <t>Current Transformer porceline coller damaged Repairble</t>
  </si>
  <si>
    <t>VV3V303002</t>
  </si>
  <si>
    <t>Current Transformer Ratio  500-250-1 deffective 3 core dismantled Talk make not repairble</t>
  </si>
  <si>
    <t>132kv c.t 800-400-200-1 HBB make o/u dismantled Repairble due to ballon</t>
  </si>
  <si>
    <t>VV3V304002</t>
  </si>
  <si>
    <t>Transformer current 66kv 2/50/1 o/u deffective</t>
  </si>
  <si>
    <t>Coupling capacitor for 66kv o/u</t>
  </si>
  <si>
    <t>Control Desk , LADS</t>
  </si>
  <si>
    <t>VV3V305009</t>
  </si>
  <si>
    <t>33kv c.t 40/1 Amp</t>
  </si>
  <si>
    <t>Connector</t>
  </si>
  <si>
    <t>II1I106003</t>
  </si>
  <si>
    <t>T.Connetor Alluminum Taruntulla to Dear</t>
  </si>
  <si>
    <t>II1I106005</t>
  </si>
  <si>
    <t>T.Connetor Alluminum Taruntulla to Panther</t>
  </si>
  <si>
    <t>T.connector Allumunum Dear to Taruntulla</t>
  </si>
  <si>
    <t>II1I108001</t>
  </si>
  <si>
    <t>T. connector Alluminum Dear to Dear</t>
  </si>
  <si>
    <t>II1I108003</t>
  </si>
  <si>
    <t>T.connector Allumunum Panther to Dear</t>
  </si>
  <si>
    <t>T.connector Alluminum  Panther/truntulla</t>
  </si>
  <si>
    <t>ZZ2Z005003</t>
  </si>
  <si>
    <t>T.connector Alluminum Dog to LAS</t>
  </si>
  <si>
    <t>T.connector Alluminum Dog to Panther</t>
  </si>
  <si>
    <t>T.connector Alluminum for LAS</t>
  </si>
  <si>
    <t>T.connector Alluminum for 132kv Isolator( A type)</t>
  </si>
  <si>
    <t>T.connector Alluminum for 132kv Isolator( B type)</t>
  </si>
  <si>
    <t>T.connector Alluminum Biomatalic for 33kv PT</t>
  </si>
  <si>
    <t>II0I002005</t>
  </si>
  <si>
    <t>P.G Clamp truntulla to panther</t>
  </si>
  <si>
    <t>II0I002001</t>
  </si>
  <si>
    <t>P.G Clamp truntulla to taruntulla</t>
  </si>
  <si>
    <t>connector Biomatalic for Dear/LAS</t>
  </si>
  <si>
    <t>Connetor Dear terminal 30X80</t>
  </si>
  <si>
    <t>Connetor Allu. Ally o/s</t>
  </si>
  <si>
    <t>Clamp &amp; 33kv line maerials</t>
  </si>
  <si>
    <t>Clamp dead end 16 unit 220kv 120 sqmm sp.condutor</t>
  </si>
  <si>
    <t>Clamp dead end for sp.conductor</t>
  </si>
  <si>
    <t>Clamp sp. For 132kv Dear/panther</t>
  </si>
  <si>
    <t>Clamp dead end for Dear</t>
  </si>
  <si>
    <t>Clamp suspension for truntulla conductor</t>
  </si>
  <si>
    <t>Clamp 33kv LAS</t>
  </si>
  <si>
    <t>Clamp 33kv T/F End for panther</t>
  </si>
  <si>
    <t xml:space="preserve">Clamp 37.5kv LAS </t>
  </si>
  <si>
    <t>Clamp 33kv isolator</t>
  </si>
  <si>
    <t>Clamp post insulator 37.5kv LAS</t>
  </si>
  <si>
    <t>Clamp T type Biomatalic 30X2 panther</t>
  </si>
  <si>
    <t>Spair of 11kv switch gear 200-100-5-600-300Amp bhel make sd-198</t>
  </si>
  <si>
    <t>JJ6J601012</t>
  </si>
  <si>
    <t xml:space="preserve">Contact moving </t>
  </si>
  <si>
    <t>JJ6J601013</t>
  </si>
  <si>
    <t>Gaskit B 6400/10-1</t>
  </si>
  <si>
    <t>Gaskit B 6400/10-2</t>
  </si>
  <si>
    <t>Gaskit B 6400/10-3</t>
  </si>
  <si>
    <t>Gaskit B6400/10-4</t>
  </si>
  <si>
    <t>JJ6J601014</t>
  </si>
  <si>
    <t>Gaskit holder LV fuse PT</t>
  </si>
  <si>
    <t>JJ6J601015</t>
  </si>
  <si>
    <t>Pocker B 94012017-2</t>
  </si>
  <si>
    <t>JJ6J601016</t>
  </si>
  <si>
    <t>Resistant spring 9400-56-1</t>
  </si>
  <si>
    <t>JJ6J601017</t>
  </si>
  <si>
    <t>Rose contact adopter</t>
  </si>
  <si>
    <t>JJ6J601018</t>
  </si>
  <si>
    <t>Spring for proft shaft</t>
  </si>
  <si>
    <t xml:space="preserve">Spair of 11kv switch gear type bvb-3 bhel make </t>
  </si>
  <si>
    <t>JJ6J601019</t>
  </si>
  <si>
    <t xml:space="preserve">Cross jet pot </t>
  </si>
  <si>
    <t>JJ6J601020</t>
  </si>
  <si>
    <t>Coil over current</t>
  </si>
  <si>
    <t>Contact moving</t>
  </si>
  <si>
    <t>JJ6J601022</t>
  </si>
  <si>
    <t>Socket assembly</t>
  </si>
  <si>
    <t>Spair part of 11kv ocb bicco make</t>
  </si>
  <si>
    <t>JJ6J601035</t>
  </si>
  <si>
    <t>Triping plate assembly with priver leaves</t>
  </si>
  <si>
    <t>JJ6J601036</t>
  </si>
  <si>
    <t>Insulator copper Busbar</t>
  </si>
  <si>
    <t>JJ6J601037</t>
  </si>
  <si>
    <t>Buffer spring</t>
  </si>
  <si>
    <t>JJ6J601038</t>
  </si>
  <si>
    <t>Trip bridge assembly</t>
  </si>
  <si>
    <t>JJ6J601039</t>
  </si>
  <si>
    <t>Angus roller shack block</t>
  </si>
  <si>
    <t>JJ6J601040</t>
  </si>
  <si>
    <t>Expoty Gross jet pot</t>
  </si>
  <si>
    <t>JJ6J601042</t>
  </si>
  <si>
    <t>Finger contact sping for Rose contact</t>
  </si>
  <si>
    <t>JJ6J601010</t>
  </si>
  <si>
    <t>Trolly bushing made of Epoxy</t>
  </si>
  <si>
    <t>JJ6J601043</t>
  </si>
  <si>
    <t>Femal main contact&amp;alimated finger contact for 800 Amp pdb ocb bicco</t>
  </si>
  <si>
    <t>Pair</t>
  </si>
  <si>
    <t>JJ0J006003</t>
  </si>
  <si>
    <t xml:space="preserve">11kv 350mva 120A incoming OCB type PD/BC for 11kv ocb bicco make </t>
  </si>
  <si>
    <t>JJ6J601004</t>
  </si>
  <si>
    <t>Alluminum chamber for 11kv OCB Bico make</t>
  </si>
  <si>
    <t>VV4V306005</t>
  </si>
  <si>
    <t>11kv single core single ratio-12-05VA 400/5A C.T</t>
  </si>
  <si>
    <t>JJ6J601005</t>
  </si>
  <si>
    <t>Gear chain for 11kv Bicco make OCB</t>
  </si>
  <si>
    <t>JJ6J601006</t>
  </si>
  <si>
    <t>11kv bushing insulator suitable Bicco make OCB (1No broken)</t>
  </si>
  <si>
    <t>JJ6J601007</t>
  </si>
  <si>
    <t>Brass Nut for jack 11kv Bicco OCB</t>
  </si>
  <si>
    <t>JJ6J601046</t>
  </si>
  <si>
    <t>Spout contact made of brass suitable copper with busbar</t>
  </si>
  <si>
    <t>VV4V306004</t>
  </si>
  <si>
    <t>11kv single core core CT C-12, 5MVA 800/5</t>
  </si>
  <si>
    <t>11kv C.T single core ratio 1200/5A</t>
  </si>
  <si>
    <t>JJ6J601008</t>
  </si>
  <si>
    <t>12ooAmp Resion casted spout assembly w/o shutter adoptor with link machanosum front &amp;rear</t>
  </si>
  <si>
    <t>VV6V506002</t>
  </si>
  <si>
    <t>11kv PT o/u</t>
  </si>
  <si>
    <t>JJ6J601049</t>
  </si>
  <si>
    <t>Set moving contact for 1200Amp pdb/pc consisting of 3no u shap moving contact 36no fixed arking laminated finger with spring nut&amp;bolt</t>
  </si>
  <si>
    <t>JJ6J601047</t>
  </si>
  <si>
    <t>Female contact w/o Nut 11kv 250mva switch Gear bocco make</t>
  </si>
  <si>
    <t>JJ6J601048</t>
  </si>
  <si>
    <t>Connecting with Nut for 11kv 250mva switch Gear Bicco make</t>
  </si>
  <si>
    <t>Paper seprater</t>
  </si>
  <si>
    <t>VV4V306009</t>
  </si>
  <si>
    <t>11kv c.t ratio 100-5-0-5</t>
  </si>
  <si>
    <t>VV4V306007</t>
  </si>
  <si>
    <t>11kv ct 200-100-5 suitable for 11kv OCB Bicco make</t>
  </si>
  <si>
    <t>Spair of isolator defrent make &amp; cap.</t>
  </si>
  <si>
    <t>SS3S301005</t>
  </si>
  <si>
    <t>132KV SMC make isolator blade</t>
  </si>
  <si>
    <t>SS3S301006</t>
  </si>
  <si>
    <t>132kv s&amp;s make isolator male&amp;femal contact</t>
  </si>
  <si>
    <t>Operating assemblly for 132kv isolator</t>
  </si>
  <si>
    <t>FF4F404004</t>
  </si>
  <si>
    <t>G.I pipe 50mm dia 2.9mtr long for 220kv Havel make isolator</t>
  </si>
  <si>
    <t>SS3S301011</t>
  </si>
  <si>
    <t>Rotary head devicefor 220/132kv HBB make isolator</t>
  </si>
  <si>
    <t>Botam operting type machnisum 6 normaly open 6 normaly closed switch with handle</t>
  </si>
  <si>
    <t>SS4S402002</t>
  </si>
  <si>
    <t xml:space="preserve">33kv isolator jaw assembly (horizontal mounting type) with suitable for 1250 Amp current carrying capacity </t>
  </si>
  <si>
    <t>SS4S402011</t>
  </si>
  <si>
    <t xml:space="preserve">33kv isolator blade with housing assembly (horizontal mounting type) with suitable for 1250 Amp current carriying capacity </t>
  </si>
  <si>
    <t>Spair part of t/f 20 mva nge make 132/33kv def make &amp; cap.</t>
  </si>
  <si>
    <t>VV1V101034</t>
  </si>
  <si>
    <t>Bushing 40MVA T/F 145kv alston make</t>
  </si>
  <si>
    <t>VV1V101038</t>
  </si>
  <si>
    <t>Bushing LV 20MVA T/F 132KV GEC make</t>
  </si>
  <si>
    <t>VV1V101040</t>
  </si>
  <si>
    <t>Bushing H.T for 132kv 12.5 MVA T/F BBC make</t>
  </si>
  <si>
    <t>VV1V101041</t>
  </si>
  <si>
    <t>Bushing LV with brass rod complete</t>
  </si>
  <si>
    <t>Bushing LT 132kv /33</t>
  </si>
  <si>
    <t>Bushing LV with metal part of 20MVA 132/33kv BB,make T/F</t>
  </si>
  <si>
    <t>VV2V202003</t>
  </si>
  <si>
    <t>Convention silica zell breather of 40/20MVA T/F</t>
  </si>
  <si>
    <t>VV1V101037</t>
  </si>
  <si>
    <t>Bushing HV w/o fexture clamp NGEF make T/F 132/33KV o/u</t>
  </si>
  <si>
    <t>VV1V101029</t>
  </si>
  <si>
    <t>HV bushing 66kv 5MVA T/F BHEL make o/u</t>
  </si>
  <si>
    <t>VV2V215005</t>
  </si>
  <si>
    <t>Vent pipe</t>
  </si>
  <si>
    <t>Equalizing pipe 1"dia</t>
  </si>
  <si>
    <t>VV2V215007</t>
  </si>
  <si>
    <t>Equalizing pipe 3/4"dia</t>
  </si>
  <si>
    <t>Buchleze relay pipe small</t>
  </si>
  <si>
    <t>Buchleze relay pipe long</t>
  </si>
  <si>
    <t>Arking horn for LV bushing</t>
  </si>
  <si>
    <t>VV2V215008</t>
  </si>
  <si>
    <t>M.S flate belt for fixing Rediater</t>
  </si>
  <si>
    <t>VV2V215009</t>
  </si>
  <si>
    <t>LV bushing ring</t>
  </si>
  <si>
    <t>VV1V101042</t>
  </si>
  <si>
    <t>33kv porcoline bushing complete with rod BHEL</t>
  </si>
  <si>
    <t>JJ5J502057</t>
  </si>
  <si>
    <t>Bushing insulator 44kv</t>
  </si>
  <si>
    <t>VV5V404003</t>
  </si>
  <si>
    <t>Bushing of CT 800Amp</t>
  </si>
  <si>
    <t>Spair part of 132kv mocb 1250Amp 4500MVA HLD145</t>
  </si>
  <si>
    <t>JJ3J302009</t>
  </si>
  <si>
    <t>Contraction extiquiser chamber</t>
  </si>
  <si>
    <t xml:space="preserve"> Spair parts of 132KV Asea make breaker</t>
  </si>
  <si>
    <t xml:space="preserve"> Spair parts of 132KV Breaker SD209</t>
  </si>
  <si>
    <t xml:space="preserve">    Spair of 132KV Jyoti make ocb</t>
  </si>
  <si>
    <t>JJ3J302028</t>
  </si>
  <si>
    <t>Set of high&amp;Low pressure pipe incomplete 12No</t>
  </si>
  <si>
    <t>Spair parts of 33kv ocb takaka make.</t>
  </si>
  <si>
    <t>Porciline bushing</t>
  </si>
  <si>
    <t>Spair of 33kv mocb bhel make hlc-36</t>
  </si>
  <si>
    <t>JJ5J502046</t>
  </si>
  <si>
    <t xml:space="preserve">Warm wheel assebly </t>
  </si>
  <si>
    <t>JJ5J502022</t>
  </si>
  <si>
    <t>Extinguisher chamber</t>
  </si>
  <si>
    <t>JJ5J502050</t>
  </si>
  <si>
    <t>Guide block assemlly</t>
  </si>
  <si>
    <t>Pipe line Accessorise</t>
  </si>
  <si>
    <t>GI T 50x50x5mm o/u</t>
  </si>
  <si>
    <t>GI Socket 65mm dia o/u</t>
  </si>
  <si>
    <t>GI union o/u</t>
  </si>
  <si>
    <t>Ferrules all type</t>
  </si>
  <si>
    <t>II4I406010</t>
  </si>
  <si>
    <t>Ferrules weak back 185 sqmm</t>
  </si>
  <si>
    <t>Ferules 0-75/0.50 sqmm</t>
  </si>
  <si>
    <t>Ferules back 5/300</t>
  </si>
  <si>
    <t>Ferules back 12/70sqmm</t>
  </si>
  <si>
    <t>Ferules back 21/120sqmm</t>
  </si>
  <si>
    <t>Female back 4/25sqmm</t>
  </si>
  <si>
    <t>Ferulles back 3/185sqmm</t>
  </si>
  <si>
    <t>Cable box and accessorise</t>
  </si>
  <si>
    <t>CC3C303004</t>
  </si>
  <si>
    <t>11kv Heatshing cable End jointing kit for 3X185sqmm XLPE cable indoor type</t>
  </si>
  <si>
    <t>CC3C303007</t>
  </si>
  <si>
    <t>Heat shrin cable 120sqmm power cable XLPE 11kv out door type</t>
  </si>
  <si>
    <t>Porciline Items</t>
  </si>
  <si>
    <t>II4I401003</t>
  </si>
  <si>
    <t>Pin w type for insulator</t>
  </si>
  <si>
    <t>Lugs</t>
  </si>
  <si>
    <t>CC3C314005</t>
  </si>
  <si>
    <t>Copper lug 200A</t>
  </si>
  <si>
    <t>CC3C314004</t>
  </si>
  <si>
    <t>Copper lug 300A</t>
  </si>
  <si>
    <t>CC3C314002</t>
  </si>
  <si>
    <t>Copper lug 800A</t>
  </si>
  <si>
    <t>CC3C315021</t>
  </si>
  <si>
    <t xml:space="preserve">Earhting lug </t>
  </si>
  <si>
    <t>File</t>
  </si>
  <si>
    <t>PP1P107011</t>
  </si>
  <si>
    <t>Flate file 25mm</t>
  </si>
  <si>
    <t>PP1P107009</t>
  </si>
  <si>
    <t>Flate half round file</t>
  </si>
  <si>
    <t>PP1P107017</t>
  </si>
  <si>
    <t>File assorated</t>
  </si>
  <si>
    <t>Drill bit</t>
  </si>
  <si>
    <t>PP1P146008</t>
  </si>
  <si>
    <t>Drill bit 7/32mm</t>
  </si>
  <si>
    <t>PP1P146003</t>
  </si>
  <si>
    <t>Drill bit 15/16mm</t>
  </si>
  <si>
    <t>PP1P146005</t>
  </si>
  <si>
    <t>Drill bit 11/16mm</t>
  </si>
  <si>
    <t>Drill bit o/s</t>
  </si>
  <si>
    <t>Drill bit 9/16mm</t>
  </si>
  <si>
    <t>PP1P146007</t>
  </si>
  <si>
    <t>Drill bit 5/16mm</t>
  </si>
  <si>
    <t>Transformer oil &amp; drums</t>
  </si>
  <si>
    <t>VV2V204008</t>
  </si>
  <si>
    <t>Empty T/F oil drum</t>
  </si>
  <si>
    <t>VV2V204007</t>
  </si>
  <si>
    <t>Empty T/F oil drum 72Gal cap</t>
  </si>
  <si>
    <t xml:space="preserve">  Rops &amp; Wires</t>
  </si>
  <si>
    <t>AA1A102003</t>
  </si>
  <si>
    <t>GI  wire 8no</t>
  </si>
  <si>
    <t>AA1A102004</t>
  </si>
  <si>
    <t>GI  wire 6no</t>
  </si>
  <si>
    <t>GI wire</t>
  </si>
  <si>
    <t>Earth wire accessorise</t>
  </si>
  <si>
    <t>AA2A201001</t>
  </si>
  <si>
    <t>Counter poise earth set 7/10SWG earth wire with terminal leaf nut bolt</t>
  </si>
  <si>
    <t>Counter poise earthing o/u dismantled</t>
  </si>
  <si>
    <t>II3I303008</t>
  </si>
  <si>
    <t>Vibration damper E/W 7/9SWG o/u dismantled</t>
  </si>
  <si>
    <t>II5I504009</t>
  </si>
  <si>
    <t>Suspension fitting 7/9 E/W</t>
  </si>
  <si>
    <t>II5I504010</t>
  </si>
  <si>
    <t>Suspension fitting 7/10 E/W</t>
  </si>
  <si>
    <t>Conductor</t>
  </si>
  <si>
    <t>ACSR Dog conductor o/u dismantled</t>
  </si>
  <si>
    <t xml:space="preserve"> </t>
  </si>
  <si>
    <t>ACSR SP. Panther conductor</t>
  </si>
  <si>
    <t>Cable</t>
  </si>
  <si>
    <t>CC1C104002</t>
  </si>
  <si>
    <t>L.T Cable 3.5coreX400sqmm</t>
  </si>
  <si>
    <t>CC0C001001</t>
  </si>
  <si>
    <t>Armound pvc control cable37X2.5sqmm</t>
  </si>
  <si>
    <t>CC0C001005</t>
  </si>
  <si>
    <t>Armound cable 14X2.5sqmm cut lenth</t>
  </si>
  <si>
    <t>CC0C004008</t>
  </si>
  <si>
    <t>PVC control cable Alluminum 6X10sqmm</t>
  </si>
  <si>
    <t>CC1C102006</t>
  </si>
  <si>
    <t>cable insulated 11kv 1.5sqmm</t>
  </si>
  <si>
    <t>CC1C103003</t>
  </si>
  <si>
    <t>PVC control cable 3X300sqmm o/u dismantled 11kv Allu. cut bits.</t>
  </si>
  <si>
    <t>CC1C103002</t>
  </si>
  <si>
    <t>PVC control cable 3x400sqmm o/u dismantled 11kv Allu.cut bits</t>
  </si>
  <si>
    <t>Misc store</t>
  </si>
  <si>
    <t>Rod GM 7"x3/4"</t>
  </si>
  <si>
    <t>Gangwall Alarm</t>
  </si>
  <si>
    <t>PP1P107021</t>
  </si>
  <si>
    <t>Brife case o/u</t>
  </si>
  <si>
    <t>PP1P126015</t>
  </si>
  <si>
    <t>Dionometer o/s</t>
  </si>
  <si>
    <t xml:space="preserve">Earth brass chain </t>
  </si>
  <si>
    <t>PP0P010002</t>
  </si>
  <si>
    <t>Trunbuchle huch type heavy duty</t>
  </si>
  <si>
    <t>PP0P010003</t>
  </si>
  <si>
    <t>Trunbuchle steeldully not dip Gal.20mm 70KN load</t>
  </si>
  <si>
    <t xml:space="preserve">Trunbuchale </t>
  </si>
  <si>
    <t>PP4P406006</t>
  </si>
  <si>
    <t xml:space="preserve">Steel Rack </t>
  </si>
  <si>
    <t>PP4P401001</t>
  </si>
  <si>
    <t>Steel Almira Godrej make</t>
  </si>
  <si>
    <t>PP0P021016</t>
  </si>
  <si>
    <t>Pully block single sleave</t>
  </si>
  <si>
    <t>PP0P021014</t>
  </si>
  <si>
    <t>Pully block three sleave</t>
  </si>
  <si>
    <t>PP0P021013</t>
  </si>
  <si>
    <t>Pully block four sleave</t>
  </si>
  <si>
    <t>PP1P114027</t>
  </si>
  <si>
    <t>D. sppaner</t>
  </si>
  <si>
    <t>PP0P021032</t>
  </si>
  <si>
    <t>Snatch pully block</t>
  </si>
  <si>
    <t>PP0P021023</t>
  </si>
  <si>
    <t xml:space="preserve">Pully lefting machine heavy pulling  3ton cap 5ton lefting  </t>
  </si>
  <si>
    <t xml:space="preserve"> Misc -Store obsolete</t>
  </si>
  <si>
    <t>KK2K102004</t>
  </si>
  <si>
    <t>Iron Base of LA</t>
  </si>
  <si>
    <t>KK2K102009</t>
  </si>
  <si>
    <t>Ring for LA 132kv o/u</t>
  </si>
  <si>
    <t>PP1P138003</t>
  </si>
  <si>
    <t>Hydrolic jack 50Ton cap o/u Repairble</t>
  </si>
  <si>
    <t>Fitting 400kv and accessories</t>
  </si>
  <si>
    <t>II5I505002</t>
  </si>
  <si>
    <t>Fitting double suspension for moose conductor 400kv</t>
  </si>
  <si>
    <t xml:space="preserve">Do- w/o crona ring </t>
  </si>
  <si>
    <t>Do- w/o 1No carona ring</t>
  </si>
  <si>
    <t>II5I502002</t>
  </si>
  <si>
    <t>Fitting double tension for moose conductor 400kv line</t>
  </si>
  <si>
    <t>Fitting double tension for moose conductor w/o Dead end&amp; allu. Portion 400kv line inc.</t>
  </si>
  <si>
    <t>II5I501002</t>
  </si>
  <si>
    <t>Fitting tension for moose conductor w/o steel &amp; Allu portion</t>
  </si>
  <si>
    <t>Dead End Allu portion only ACSR moose conductor</t>
  </si>
  <si>
    <t>Dean End steel portion for moose conductor</t>
  </si>
  <si>
    <t>II4I404004</t>
  </si>
  <si>
    <t>Cusioned spacer bundle spacer for 400kv line w/o retaring rod</t>
  </si>
  <si>
    <t>Cussioned spacer bundle spacer with Retaring Rod</t>
  </si>
  <si>
    <t>Jamper spacer for moose  400kv line</t>
  </si>
  <si>
    <t>II4I406007</t>
  </si>
  <si>
    <t>Retaring Rod o/u 400kv line</t>
  </si>
  <si>
    <t>II4I403001</t>
  </si>
  <si>
    <t>Carona Ring for suspension type</t>
  </si>
  <si>
    <t>II4I403002</t>
  </si>
  <si>
    <t>Carona Ring for 400kv line double suspension fitting</t>
  </si>
  <si>
    <t>II3I302001</t>
  </si>
  <si>
    <t>Repair sleave for moose conductor</t>
  </si>
  <si>
    <t>II3I303001</t>
  </si>
  <si>
    <t>Vibration damper</t>
  </si>
  <si>
    <t>II3I305001</t>
  </si>
  <si>
    <t>Armound Rod for moose conductor</t>
  </si>
  <si>
    <t>PP0P002007</t>
  </si>
  <si>
    <t>Arival Roller  for 400kv line cycle</t>
  </si>
  <si>
    <t>PP1P148026</t>
  </si>
  <si>
    <t>Bridge with coupling lader</t>
  </si>
  <si>
    <t>PP1P138012</t>
  </si>
  <si>
    <t>Drum coupling Divice with jack for moose conductor</t>
  </si>
  <si>
    <t>Jack for lefting conductor drum</t>
  </si>
  <si>
    <t>Arival Roller twin for 400kv line</t>
  </si>
  <si>
    <t>II3I301001</t>
  </si>
  <si>
    <t>Joint mid spair for moose w/o steel portion 400kv line</t>
  </si>
  <si>
    <t>Carona Ring for single suspension fitting for ACSR conductor repairble.</t>
  </si>
  <si>
    <t>Fitting 220/132kv and accessories</t>
  </si>
  <si>
    <t>II5I504003</t>
  </si>
  <si>
    <t>Fitting single suspension 220kv 13unit for ACSR Dear</t>
  </si>
  <si>
    <t>II5I504004</t>
  </si>
  <si>
    <t>Fitting single suspension for ACSR Zebra conductor incomplete.</t>
  </si>
  <si>
    <t>II5I501004</t>
  </si>
  <si>
    <t>Fitting tension for ACSR Zebra conductor</t>
  </si>
  <si>
    <t>II5I505004</t>
  </si>
  <si>
    <t>Fitting double suspension 220kv 15unit..</t>
  </si>
  <si>
    <t>Fitting single tension 220kv 16unit w/o dead end Allu.</t>
  </si>
  <si>
    <t>ZZ2Z005002</t>
  </si>
  <si>
    <t>Fitting double tension 220kv 16unit 120sqmm sp.cond.</t>
  </si>
  <si>
    <t>Fitting double suspension 9unit for 120sqmm sp.cond.</t>
  </si>
  <si>
    <t>II5I505006</t>
  </si>
  <si>
    <t>Fitting double suspension 132kv 52sqmm sp. Conductor</t>
  </si>
  <si>
    <t>II5I504006</t>
  </si>
  <si>
    <t>Fitting suspension 132kv 8unit for sp.conductor panther</t>
  </si>
  <si>
    <t>Fitting double tension 132kv 10unit 120sqmm sp. Cond.</t>
  </si>
  <si>
    <t>II5I502006</t>
  </si>
  <si>
    <t>Fitting double 132kv 10unit 52sqmm sp. Conductor</t>
  </si>
  <si>
    <t>II5I505005</t>
  </si>
  <si>
    <t>Fitting double suspension panther</t>
  </si>
  <si>
    <t>II3I301002</t>
  </si>
  <si>
    <t>Joint mid spair for dear w/o steel portion</t>
  </si>
  <si>
    <t>II3I301003</t>
  </si>
  <si>
    <t>Joint mid spair for ACSR zebra conductor allu.</t>
  </si>
  <si>
    <t>Joint mid spair for panther conductor w/o steel portion</t>
  </si>
  <si>
    <t>II3I302002</t>
  </si>
  <si>
    <t>Repar sleave for dear</t>
  </si>
  <si>
    <t>II3I302003</t>
  </si>
  <si>
    <t>Repair sleave for zebra conductor</t>
  </si>
  <si>
    <t>II3I302007</t>
  </si>
  <si>
    <t>Repair sleave o/s</t>
  </si>
  <si>
    <t>sleave for dog/Raccom conductor</t>
  </si>
  <si>
    <t>II3I303003</t>
  </si>
  <si>
    <t>Vibration damper for ACSR Zebra conductor</t>
  </si>
  <si>
    <t xml:space="preserve">Vibration damper </t>
  </si>
  <si>
    <t>II3I303007</t>
  </si>
  <si>
    <t>Vibration damper for 66kv line o/u dismanrled</t>
  </si>
  <si>
    <t>II3I305002</t>
  </si>
  <si>
    <t>Armound Rod for dear conductor</t>
  </si>
  <si>
    <t>Socket claves</t>
  </si>
  <si>
    <t>II3I307006</t>
  </si>
  <si>
    <t>Danger plate 132kv line</t>
  </si>
  <si>
    <t>II4I406005</t>
  </si>
  <si>
    <t>Anti clamping device for 132kv line</t>
  </si>
  <si>
    <t>II3I304003</t>
  </si>
  <si>
    <t>Hunger fullthread with nut one side bolted</t>
  </si>
  <si>
    <t>PP0P006001</t>
  </si>
  <si>
    <t>Die set for ACSR Moose Allu.</t>
  </si>
  <si>
    <t>PP0P006002</t>
  </si>
  <si>
    <t>Die set for ACSR Moose steel</t>
  </si>
  <si>
    <t>PP0P006005</t>
  </si>
  <si>
    <t>Die set ACSR Zebra Allu.</t>
  </si>
  <si>
    <t>PP0P006006</t>
  </si>
  <si>
    <t>Die set ACSR Zebra steel</t>
  </si>
  <si>
    <t>PP0P006011</t>
  </si>
  <si>
    <t>Die set earth wire 7/10SWG</t>
  </si>
  <si>
    <t>PP0P006012</t>
  </si>
  <si>
    <t>Die set earth wire 7/9SWG</t>
  </si>
  <si>
    <t>PPOP001013</t>
  </si>
  <si>
    <t>Come along clamp E/W 7/10SWG</t>
  </si>
  <si>
    <t>PP0P006013</t>
  </si>
  <si>
    <t>Jointing die for Raccom conductor</t>
  </si>
  <si>
    <t>Dead End body4101</t>
  </si>
  <si>
    <t>Dead end joint</t>
  </si>
  <si>
    <t>PP0P002005</t>
  </si>
  <si>
    <t>Roller Alluminum</t>
  </si>
  <si>
    <t>PP0P002003</t>
  </si>
  <si>
    <t>Roller ground for panther</t>
  </si>
  <si>
    <t>PP1P138011</t>
  </si>
  <si>
    <t>Jack for template</t>
  </si>
  <si>
    <t>Hunger for 132kv line</t>
  </si>
  <si>
    <t>II4I402002</t>
  </si>
  <si>
    <t>Arking Horn for 132kv line</t>
  </si>
  <si>
    <t>Damaged &amp; Unserviceable Items</t>
  </si>
  <si>
    <t>SS3S301010</t>
  </si>
  <si>
    <t>Fixed contact 132kv EMC make isolator u/s</t>
  </si>
  <si>
    <t>33kv ct o/u dis obsolete unserviceable</t>
  </si>
  <si>
    <t xml:space="preserve">33kv CT brunt /damaged </t>
  </si>
  <si>
    <t>JJ0J005007</t>
  </si>
  <si>
    <t>33kkv cb damaged scrap incomplete</t>
  </si>
  <si>
    <t>JJ0J005006</t>
  </si>
  <si>
    <t>132KV Circuit breaker damaged,incomplete scrap</t>
  </si>
  <si>
    <t>Tower part  o/ u dismantled Scrap.</t>
  </si>
  <si>
    <t>AA1A101002</t>
  </si>
  <si>
    <t>Earth wire scrap</t>
  </si>
  <si>
    <t>G.I tower part old &amp; used dismantled (Scrap)</t>
  </si>
  <si>
    <t>ACSR Panther conductor (O&amp;U) cut &amp; bits (Scrap)</t>
  </si>
  <si>
    <t>Spare Part of Transformer</t>
  </si>
  <si>
    <t>VV2V203001</t>
  </si>
  <si>
    <t>Good quality silica gel in blue crystal in size 6-8 mm</t>
  </si>
  <si>
    <t>Total(in Rs)</t>
  </si>
  <si>
    <t xml:space="preserve"> Grand Total(in Rs)</t>
  </si>
  <si>
    <t>Control Cable.O/U Dismantled Cut &amp; Bite in Length in Scrap in Various Core,(2.5 mm×2 core,2.5 mm×4 core,2.5 mm×6 core,2.5 mm×10 core)</t>
  </si>
  <si>
    <r>
      <t xml:space="preserve">                                                                                                                                                                </t>
    </r>
    <r>
      <rPr>
        <b/>
        <u/>
        <sz val="10"/>
        <color theme="1"/>
        <rFont val="Arial"/>
        <family val="2"/>
      </rPr>
      <t>Inventory</t>
    </r>
  </si>
  <si>
    <r>
      <t xml:space="preserve">                                                                                                                                        </t>
    </r>
    <r>
      <rPr>
        <b/>
        <u/>
        <sz val="10"/>
        <color indexed="8"/>
        <rFont val="Arial"/>
        <family val="2"/>
      </rPr>
      <t>Inventory</t>
    </r>
  </si>
  <si>
    <r>
      <t>33 kv XLPE Outdoor Cable Termination Kit,3 Core 400mm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make Reychem</t>
    </r>
  </si>
  <si>
    <r>
      <t>33 kv XLPE Outdoor Cable Termination Kit,3 Core 300mm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make Reychem</t>
    </r>
  </si>
  <si>
    <t>Gharwal Zone</t>
  </si>
  <si>
    <t>_</t>
  </si>
  <si>
    <t xml:space="preserve">Name of Division </t>
  </si>
  <si>
    <t>O&amp;M Civil Division Roorkee</t>
  </si>
  <si>
    <t>Name of Subdivison</t>
  </si>
  <si>
    <t>O&amp;M Civil Sub Division Roorkee</t>
  </si>
  <si>
    <t>June -2026</t>
  </si>
  <si>
    <t>S. No.</t>
  </si>
  <si>
    <t>Unit rate in Rs.</t>
  </si>
  <si>
    <t xml:space="preserve">Non - Moving </t>
  </si>
  <si>
    <t xml:space="preserve">Qty. </t>
  </si>
  <si>
    <t>Total amountn in Rs.</t>
  </si>
  <si>
    <t>Total amount in Rs.</t>
  </si>
  <si>
    <t>PP1P139006</t>
  </si>
  <si>
    <t>Jeep UTJ974 (Unservicable)</t>
  </si>
  <si>
    <t>Scrap by survey done on dated 30.1.2023</t>
  </si>
  <si>
    <t>N.A.</t>
  </si>
  <si>
    <t>Office Table Sunmica - Top 1270x750x715 mm</t>
  </si>
  <si>
    <t>Petrol Vibrator Pin Type comp. 2 H.P.</t>
  </si>
  <si>
    <t>Almirah - steel 50"x30"x17" (U/S)</t>
  </si>
  <si>
    <t>Almirah - steel 1280x760x430 mm</t>
  </si>
  <si>
    <t>Almirah - steel 1230x760x430 mm</t>
  </si>
  <si>
    <t>PP1P143001</t>
  </si>
  <si>
    <t>Cash - Chest</t>
  </si>
  <si>
    <t>Scrap by survey done on dated 31.10.2025</t>
  </si>
  <si>
    <t>Petrol Vibrator Surface Type 2 H.P. (U/S)</t>
  </si>
  <si>
    <t>Cube - Mould 150x150x150 mm</t>
  </si>
  <si>
    <t>Office Steel File Rack 3'x3'x1'</t>
  </si>
  <si>
    <t>Steel Almirah 4'-1"x3'x2'-6"</t>
  </si>
  <si>
    <t>Steel Almirah Small size</t>
  </si>
  <si>
    <t>Steel safe 560x450x450 mm</t>
  </si>
  <si>
    <t>M.S. Template 'PN'</t>
  </si>
  <si>
    <t>PP4P409001</t>
  </si>
  <si>
    <t>Godrej Chair P-C-H 7002 D</t>
  </si>
  <si>
    <t>PP2P220004</t>
  </si>
  <si>
    <t xml:space="preserve">Ceilling Fan </t>
  </si>
  <si>
    <t>Bench</t>
  </si>
  <si>
    <t>1 nos. Scrap by survey done on dated 30.1.2023</t>
  </si>
  <si>
    <t>PP4P410010</t>
  </si>
  <si>
    <t>Armed chair (2 No. U/S)</t>
  </si>
  <si>
    <t>PP4P424020</t>
  </si>
  <si>
    <t>Office-Table (2 No. U/S)</t>
  </si>
  <si>
    <t>2 nos.Scrap by survey done on dated 30.1.2023</t>
  </si>
  <si>
    <t>Steel Almirah</t>
  </si>
  <si>
    <t>Steel Almirah (Medium) 2 No. U/S</t>
  </si>
  <si>
    <t>Steel Almirah Big (3 No. U/S)</t>
  </si>
  <si>
    <t>PP1P143011</t>
  </si>
  <si>
    <t>Steel Safe (Cash-chast)</t>
  </si>
  <si>
    <t>PP4P401022</t>
  </si>
  <si>
    <t xml:space="preserve">Wooden Almirah 6'x4' </t>
  </si>
  <si>
    <t xml:space="preserve">Wooden Almirah  </t>
  </si>
  <si>
    <t>Drg. Cabnet</t>
  </si>
  <si>
    <t>PP4P406001</t>
  </si>
  <si>
    <t xml:space="preserve">Steel-Rack </t>
  </si>
  <si>
    <t>2 nos. Scrap by survey done on dated 30.1.2023</t>
  </si>
  <si>
    <t>Gas Cylander (Petro Max) 1.8 Lit.</t>
  </si>
  <si>
    <t>Gas Cylander (Petro Max) 5 Lit.</t>
  </si>
  <si>
    <t>Computer-table (530x900) mm with
laminated board</t>
  </si>
  <si>
    <t xml:space="preserve">1 nos. Scrap by survey done on dated  31.10.2025 </t>
  </si>
  <si>
    <t>Home U.P.S. 1400 VA Sine- Wave Luminous inverter</t>
  </si>
  <si>
    <t>Trolley for 1400VA Luminous inverter</t>
  </si>
  <si>
    <t>PP1P143014</t>
  </si>
  <si>
    <t>Locks</t>
  </si>
  <si>
    <t>HP Laser jet 1020 Printer</t>
  </si>
  <si>
    <t>Sieve Set</t>
  </si>
  <si>
    <t xml:space="preserve">( Mobile Phone ) IMEI NO. 864451032623365
</t>
  </si>
  <si>
    <t>Biomatric Machine</t>
  </si>
  <si>
    <t>Air Cooler</t>
  </si>
  <si>
    <t>UPS 600VA Numeric</t>
  </si>
  <si>
    <t>Printer HP Lj 128 FW MFP</t>
  </si>
  <si>
    <t>Desktop Computer HP 400 G5</t>
  </si>
  <si>
    <t>DD0D002001</t>
  </si>
  <si>
    <t>Laptop HP Pro Book 450 G4</t>
  </si>
  <si>
    <t>Printer HP Lj M202 DW</t>
  </si>
  <si>
    <t>Wheel Chair</t>
  </si>
  <si>
    <t>Steel almirh</t>
  </si>
  <si>
    <t>DD0D007029</t>
  </si>
  <si>
    <t>Canon Canoscan lide (Scanner)</t>
  </si>
  <si>
    <t>Ceilling Fan</t>
  </si>
  <si>
    <t>PP2P218005</t>
  </si>
  <si>
    <t>RO Water Purifire</t>
  </si>
  <si>
    <t>PP2P222005</t>
  </si>
  <si>
    <t>G.I. Socket 150 mm</t>
  </si>
  <si>
    <t>Scrap by survey done on dated  31.10.2025</t>
  </si>
  <si>
    <t>M.S. Socket 6" Q</t>
  </si>
  <si>
    <t>M.S. Coloum pipe 6" Q (Old)</t>
  </si>
  <si>
    <t>Rft.</t>
  </si>
  <si>
    <t>M.S. Template off/size</t>
  </si>
  <si>
    <t>Green-Field submersiable Pump Set 20 HP (out of order)</t>
  </si>
  <si>
    <t>PP2P220003</t>
  </si>
  <si>
    <t>Ceilling Fan 1200 mm w/o Regulater</t>
  </si>
  <si>
    <t>DD1D106001</t>
  </si>
  <si>
    <t>ADSL Modem</t>
  </si>
  <si>
    <t>Angel Heavy Steel 40x40x5 mm</t>
  </si>
  <si>
    <t xml:space="preserve">                                </t>
  </si>
  <si>
    <t xml:space="preserve">( Mobile Phone ) REDMI Note  3 Gold 
86321703168885
</t>
  </si>
  <si>
    <t>220 KV SUBSTATION, SIDCUL HARIDWAR</t>
  </si>
  <si>
    <t>Inventory Report for the month of : June-2026</t>
  </si>
  <si>
    <t>Name of the Zone : Garhwal</t>
  </si>
  <si>
    <t>Name of JE : Baldev Singh</t>
  </si>
  <si>
    <t>Description of Items</t>
  </si>
  <si>
    <t xml:space="preserve">Unit </t>
  </si>
  <si>
    <t>Unit Rate In Rs.</t>
  </si>
  <si>
    <t xml:space="preserve">Remarks </t>
  </si>
  <si>
    <t>CC3C314007</t>
  </si>
  <si>
    <t>AL lug 240 mm²</t>
  </si>
  <si>
    <t>CC3C314013</t>
  </si>
  <si>
    <t>AL Lug 50 mm²</t>
  </si>
  <si>
    <t>LL4L404002</t>
  </si>
  <si>
    <t>Lamp Holder</t>
  </si>
  <si>
    <t>LL6L606002</t>
  </si>
  <si>
    <t>Brass Holder</t>
  </si>
  <si>
    <t>J501</t>
  </si>
  <si>
    <t>2 Way control Trip switch 32 Amp</t>
  </si>
  <si>
    <t>Carbon Hack saw Blade 1/2X12"</t>
  </si>
  <si>
    <t>JJ7J707001</t>
  </si>
  <si>
    <t>SF- 6 Gas</t>
  </si>
  <si>
    <t>Danger Board</t>
  </si>
  <si>
    <t>II3I307003</t>
  </si>
  <si>
    <t>Phase Plate</t>
  </si>
  <si>
    <t>II3I307001</t>
  </si>
  <si>
    <t>Number Plate</t>
  </si>
  <si>
    <t>II3I307002</t>
  </si>
  <si>
    <t>Name Plate</t>
  </si>
  <si>
    <t>M.S. Both side painted sign board 4X2 Feet</t>
  </si>
  <si>
    <t>TT1T101026</t>
  </si>
  <si>
    <t>Instruction register</t>
  </si>
  <si>
    <t>TT1T101046</t>
  </si>
  <si>
    <t>Testing Register</t>
  </si>
  <si>
    <t>TT1T101045</t>
  </si>
  <si>
    <t>Telephone Register</t>
  </si>
  <si>
    <t>TT1T101027</t>
  </si>
  <si>
    <t>Inspection Register</t>
  </si>
  <si>
    <t>TT1T101042</t>
  </si>
  <si>
    <t>Rosting Register</t>
  </si>
  <si>
    <t>SS6S610027</t>
  </si>
  <si>
    <t>HRC Fuse 2 Amp</t>
  </si>
  <si>
    <t>SS6S610019</t>
  </si>
  <si>
    <t>HRC Fuse 16Amp</t>
  </si>
  <si>
    <t>SS6S610024</t>
  </si>
  <si>
    <t>HRC Fuse 4 Amp</t>
  </si>
  <si>
    <t>SS6S610022</t>
  </si>
  <si>
    <t>HRC Fuse 6 Amp</t>
  </si>
  <si>
    <t>SS6S610013</t>
  </si>
  <si>
    <t>HRCFuse 25 Amp</t>
  </si>
  <si>
    <t>CC3C317004</t>
  </si>
  <si>
    <t>Al Tape Rol 1/2' width 30 Mtr Long</t>
  </si>
  <si>
    <t>NN4N401003</t>
  </si>
  <si>
    <t>Green LED Indicator 220 Volt AC</t>
  </si>
  <si>
    <t>NN4N401001</t>
  </si>
  <si>
    <t>Red LED Indicator 220 Volt AC</t>
  </si>
  <si>
    <t>NN4N401002</t>
  </si>
  <si>
    <t>Yellow LED Indicator 220 Volt AC</t>
  </si>
  <si>
    <t xml:space="preserve">Straight type Breaker connector for Moose </t>
  </si>
  <si>
    <t>II2I210002</t>
  </si>
  <si>
    <t xml:space="preserve">Twin type 33 kv Breaker clamp </t>
  </si>
  <si>
    <t>VV3V302001</t>
  </si>
  <si>
    <t xml:space="preserve">220 KV CT 1600/800/1 Amp Heptacare </t>
  </si>
  <si>
    <t>245 KV CT of ratio 800/400/1 amp.</t>
  </si>
  <si>
    <t>245 KV CT of ratio 300/150/1 amp.</t>
  </si>
  <si>
    <t>145 KV CT of ratio 800/400/1 amp.</t>
  </si>
  <si>
    <t>JJ3J301004</t>
  </si>
  <si>
    <t xml:space="preserve">Close coil Assembly 220 V DC CGL Breaker </t>
  </si>
  <si>
    <t>JJ5J501002</t>
  </si>
  <si>
    <t xml:space="preserve">Trip coil Assembly for 33 KV CGL Breaker 220 V DC </t>
  </si>
  <si>
    <t>JJ7J701007</t>
  </si>
  <si>
    <t xml:space="preserve">LR Switch </t>
  </si>
  <si>
    <t>JJ7J7010018</t>
  </si>
  <si>
    <t xml:space="preserve">Auxiliary switch </t>
  </si>
  <si>
    <t>J301</t>
  </si>
  <si>
    <t xml:space="preserve">Gas Pressure Guage </t>
  </si>
  <si>
    <t>VV5V407002</t>
  </si>
  <si>
    <t>220 KV CT Clamp for pipe Bus of CT Bushing 35 mm</t>
  </si>
  <si>
    <t>VV5V407003</t>
  </si>
  <si>
    <t>220 KV CT Clamp for pipe Bus of CT Bushing 25 mm</t>
  </si>
  <si>
    <t>A303</t>
  </si>
  <si>
    <t xml:space="preserve">Twin type clamp for pipe Bus &amp; Moose </t>
  </si>
  <si>
    <t xml:space="preserve">Closing coil Assembly 220 Volt DC operated for 145 KV SF6 Gas CB Make CGL </t>
  </si>
  <si>
    <t>JJ3J301006</t>
  </si>
  <si>
    <t xml:space="preserve">Tripping coil Assembly 220 V DC operated for 145 KV SF6 Gas CB Make CGL </t>
  </si>
  <si>
    <t>MM2M204005</t>
  </si>
  <si>
    <t>132 KV MW Meter 1000/1 A</t>
  </si>
  <si>
    <t>MM2M204008</t>
  </si>
  <si>
    <t>132 KV MW Meter 200/1 A</t>
  </si>
  <si>
    <t>MM2M205008</t>
  </si>
  <si>
    <t>132 KV MVAR Meter 200/1 A</t>
  </si>
  <si>
    <t>JJ5J503004</t>
  </si>
  <si>
    <t>Closing coil Assembly 220 Volt DC operated for 33 KV Areva make VCB</t>
  </si>
  <si>
    <t>JJ5J503002</t>
  </si>
  <si>
    <t xml:space="preserve">Tripping coil Assembly 220 V DC operated for 33 kv Areva make VCB </t>
  </si>
  <si>
    <t>LL6L603001</t>
  </si>
  <si>
    <t>Junction Box</t>
  </si>
  <si>
    <t>MM0M009004</t>
  </si>
  <si>
    <t>Trip Circuit Supervision relay V95 RS 36 E2 220 Volt Dc</t>
  </si>
  <si>
    <t>MM0M009032</t>
  </si>
  <si>
    <t>Trip Circuit relay V-86 Rh1, 5E1, 220 Volt DC</t>
  </si>
  <si>
    <t xml:space="preserve">Pivot sleeve (Fiber) for 220 kv Isolator (HIVELM) rotating shaft for adjustment of limit switch </t>
  </si>
  <si>
    <t>SS5S501002</t>
  </si>
  <si>
    <t>Isolator End clamps suitable for 4 inch Al IPS pipe bus</t>
  </si>
  <si>
    <t xml:space="preserve">Holding clamps for 120 KN Disc Insulator to 4 inch Al IPS pipe Bus </t>
  </si>
  <si>
    <t>Complete Double Tension Fitting for 120 KN Disc insulator &amp; ACSR moose conductor</t>
  </si>
  <si>
    <t>JJ8J802005</t>
  </si>
  <si>
    <t>Double U-Tarantula type Circuit Breaker Clamp  for 4 inch AL IPS Tube</t>
  </si>
  <si>
    <t>220 KV CT Clamp for Moose Conductor &amp; 38 mm Bushing size</t>
  </si>
  <si>
    <t xml:space="preserve">33 KV Lightening Arrestor </t>
  </si>
  <si>
    <t xml:space="preserve">216 KV Lightening Arrestor </t>
  </si>
  <si>
    <t xml:space="preserve">120 KV Lightening Arrestor </t>
  </si>
  <si>
    <t xml:space="preserve">30 KV Lightening Arrestor </t>
  </si>
  <si>
    <t>S707</t>
  </si>
  <si>
    <t>MCCB 200 Amp, 415 V, 50 Hz  4 Pole</t>
  </si>
  <si>
    <t>MCCB 100 Amp, 415 V, 50 Hz, 4 Pole</t>
  </si>
  <si>
    <t>VV3V305003</t>
  </si>
  <si>
    <t>36 KV Outdoor C.T. ratio 1000/800/1 Amp , 3 Core, class-0.2</t>
  </si>
  <si>
    <t>MM2M202007</t>
  </si>
  <si>
    <t>AC Voltmeter Range 0- 150 PTR 132KV / 110V</t>
  </si>
  <si>
    <t>MM2M202011</t>
  </si>
  <si>
    <t>AC Voltmeter Range 0-20 PTR 33KV/110V</t>
  </si>
  <si>
    <t>MM2M204016</t>
  </si>
  <si>
    <t>MW Meter 3Phase 4Wire, Range (-)30-0-30, CTR 400/1A, PTR 33KV/110V</t>
  </si>
  <si>
    <t>MM2M205016</t>
  </si>
  <si>
    <t>MVAR Meter 3Phase 4 Wire Range (-)30-0-30 CTR 400/1A, PTR 33KV/110V</t>
  </si>
  <si>
    <t>MM2M203011</t>
  </si>
  <si>
    <t>Ac Ammeter, CTR 400/1A, Range 0-400A</t>
  </si>
  <si>
    <t>Outdoor Cable End Termination Kit suitable for 33 KV 3X400 sqmm XLPE Cable Make '3M'</t>
  </si>
  <si>
    <t>CC3C319003</t>
  </si>
  <si>
    <t>Outdoor cable through jointing kit suitable for 33 KV 3X400 sqmm XLPE Cable Make '3M'</t>
  </si>
  <si>
    <t>SS5S501008</t>
  </si>
  <si>
    <t>Isolator clamp for twin ACSR Moose &amp; Isolator pin of 30 mm</t>
  </si>
  <si>
    <t>II1I107001</t>
  </si>
  <si>
    <t>T- clamp for ACSR Moose conductor</t>
  </si>
  <si>
    <t>Protection Transfer Switch</t>
  </si>
  <si>
    <t>II1I102004</t>
  </si>
  <si>
    <t>C-Type Boltless wedge clamp Moose to Panther</t>
  </si>
  <si>
    <t>C-Type wedge clamp for Moose to Moose conductor</t>
  </si>
  <si>
    <t>C-Type wedge clamp with stopper for Zebra to Zebra conductor</t>
  </si>
  <si>
    <t>220 KV C.T. Clamp suitable for moose conductor</t>
  </si>
  <si>
    <t>S402</t>
  </si>
  <si>
    <t>Twist mechanism for double break type 33 KV Isolator</t>
  </si>
  <si>
    <t>II2I204005</t>
  </si>
  <si>
    <t>Pad Clamp for ACSR Panther Conductor</t>
  </si>
  <si>
    <t>Spacer For Twin Moose Conductor</t>
  </si>
  <si>
    <t xml:space="preserve">Pad Clamp with tripple U Tarantula Conductor suitable for 4 inch AL Pipe tube </t>
  </si>
  <si>
    <t>JJ2J201002, JJ2J201004</t>
  </si>
  <si>
    <t xml:space="preserve">Tripping/Closing Coil Assembly 220 V DC for 245 KV SF-6 Gas Circuit Breaker </t>
  </si>
  <si>
    <t>JJ5J501002, JJ5J501004</t>
  </si>
  <si>
    <t xml:space="preserve">Tripping/Closing Coil Assembly 220 V DC for 36 KV Vacuum Circuit Breaker </t>
  </si>
  <si>
    <t>33 KV Circuit Breaker Trip Neutral Close Switch 3 NO, 3NC   Make SWITRON</t>
  </si>
  <si>
    <t>JJ7J701011</t>
  </si>
  <si>
    <t>Breaker Control Switch  BSS09P016D58IS 25A / 660 Volt  AC/DC, Make  KAYCEE</t>
  </si>
  <si>
    <t>VV5V404014</t>
  </si>
  <si>
    <t>EHV Grade Transformer Oil Confirming to IS: 335/1993(209 Ltrs in each drum)</t>
  </si>
  <si>
    <t>EHV Grade Transformer Oil Confirming to IS: 335/1993</t>
  </si>
  <si>
    <t>Ltrs</t>
  </si>
  <si>
    <t>Transformer Oil (old, used &amp; dirty)</t>
  </si>
  <si>
    <t>Transformer Oil (old &amp; used)</t>
  </si>
  <si>
    <t>SS4S401010</t>
  </si>
  <si>
    <t>Fabricated Galvanized Base Plate</t>
  </si>
  <si>
    <t>Bi-Metallic (Al&amp;Cu)  Neutral Bshing Clamp for 160 MVA T/F</t>
  </si>
  <si>
    <t>Fabricated Galvanised Base Plate suitable for 33 KV Isolator</t>
  </si>
  <si>
    <t>Pad Clamp for Circuit Breaker Clamp for Acsr Moose Conductor</t>
  </si>
  <si>
    <t>220 KV line isolator clamp with double 'U' Tarantulla conductor</t>
  </si>
  <si>
    <t>HV Bushing clamp (50 MVA Transformer )</t>
  </si>
  <si>
    <t>LV Bushing clamp (50 MVA Transformer )</t>
  </si>
  <si>
    <t>Winding Temperature Indicator for 80 MVA T/F</t>
  </si>
  <si>
    <t>331 KVAR ,6.93 kv Single phase capacitor Unit HITACHI make</t>
  </si>
  <si>
    <t>245 KV Male-Female isoaltor arm for 1600 amp. Hi-Velm make</t>
  </si>
  <si>
    <t>245 KV Male-Female isoaltor arm for 1600 amp. G.Nandy make</t>
  </si>
  <si>
    <t>145 KV Male-Female isoaltor arm for 1600 amp.</t>
  </si>
  <si>
    <t>33 KV Isolator blade for 1250 amp. Rama Make</t>
  </si>
  <si>
    <t>33 KV Isolator Jaw for 1250 amp. Rama Make</t>
  </si>
  <si>
    <t>33 KV Isolator blade for 800 amp. Elpro Make</t>
  </si>
  <si>
    <t>33 KV Isolator Jaw for 800 amp. Elpro Make</t>
  </si>
  <si>
    <t>33 KV Isolator blade for 1600 amp. Elpro Make</t>
  </si>
  <si>
    <t>Oxide Inhibiting Electrical Joint Compound (AL-AL)  226 gm Bottle</t>
  </si>
  <si>
    <t>Oxide Inhibiting Electrical Joint Compound (Cu-Cu)  226 gm Bottle</t>
  </si>
  <si>
    <t xml:space="preserve">220 KV Breaker Control Switch BCC09P016D58/S 25A/600 Volt AC/DC </t>
  </si>
  <si>
    <t xml:space="preserve">220 KV Breaker Control Switch BCE12L006A30/S 25A/600 Volt AC/DC </t>
  </si>
  <si>
    <t>132 KV Breaker Control Switch SBC 32P 594/114LM/P552/SL 32A/600 Volt AC/DC</t>
  </si>
  <si>
    <t xml:space="preserve">33 KV Breaker Control Switch SPC 32P 444B 32A/600 Volt AC/DC </t>
  </si>
  <si>
    <t>33 KV CT Damage scrap</t>
  </si>
  <si>
    <t>33 KV feeder realy ALSTOM</t>
  </si>
  <si>
    <t>VV2V207001</t>
  </si>
  <si>
    <t>Winding Temperature Indicator (100 MVA T/F)</t>
  </si>
  <si>
    <t>VV2V206001</t>
  </si>
  <si>
    <t>Oil Temperature Indicator (100 MVA T/F)</t>
  </si>
  <si>
    <t>VV3V303003</t>
  </si>
  <si>
    <t>CT 145 KV, VISHAL</t>
  </si>
  <si>
    <t>NN4N409005</t>
  </si>
  <si>
    <t>Voltage Selector Switch 10 Amp</t>
  </si>
  <si>
    <t>NN4N409006</t>
  </si>
  <si>
    <t>Amp Selector Switch 220 V</t>
  </si>
  <si>
    <t>VV4V307003</t>
  </si>
  <si>
    <t>Round C.T. Coil 50/5A</t>
  </si>
  <si>
    <t>VV1V103012</t>
  </si>
  <si>
    <t>LT Side Bushing Clamp for 80 MVA Transformer</t>
  </si>
  <si>
    <t>VV4V305014</t>
  </si>
  <si>
    <t>33 KV C.T. 50/25/1 A</t>
  </si>
  <si>
    <t>S301</t>
  </si>
  <si>
    <t>Terminal Connector for 132 KV Isolator</t>
  </si>
  <si>
    <t>CC3C317006</t>
  </si>
  <si>
    <t>Empire Tape</t>
  </si>
  <si>
    <t>Brass Alloy Bushing Calmp</t>
  </si>
  <si>
    <t>Open Close switch</t>
  </si>
  <si>
    <t>145 KV CT 800/400/1 Amp BHEL Make</t>
  </si>
  <si>
    <t>GG0G003001</t>
  </si>
  <si>
    <t>PVC Section Pipe 4 inch</t>
  </si>
  <si>
    <t>Mtrs</t>
  </si>
  <si>
    <t>GG0G003005</t>
  </si>
  <si>
    <t>Interconnector of Pipe Size 4 inch</t>
  </si>
  <si>
    <t>II5I502001</t>
  </si>
  <si>
    <t>Double tension fitting for moose conductor</t>
  </si>
  <si>
    <t>Stator &amp; Rotor of 33 KV Circuit Breaker Motor</t>
  </si>
  <si>
    <t>Submercible Pump 10 HP, 7.5 KW , 2 Pole, 415 Volt</t>
  </si>
  <si>
    <t xml:space="preserve">Control Panel for Pump Motor </t>
  </si>
  <si>
    <t>FF1F105002</t>
  </si>
  <si>
    <t>GI HRH Nut &amp; Bolt 16X60 mm</t>
  </si>
  <si>
    <t>FF1F105001</t>
  </si>
  <si>
    <t>GI HRH Nut &amp; Bolt 16X65 mm</t>
  </si>
  <si>
    <t>MM0M001001</t>
  </si>
  <si>
    <t xml:space="preserve">Buchholze relay for 100 MVA T/F </t>
  </si>
  <si>
    <t>FF2F201003</t>
  </si>
  <si>
    <t>40 mm Dia M.S. earthing rod</t>
  </si>
  <si>
    <t>JJ7J705013</t>
  </si>
  <si>
    <t xml:space="preserve">Seal Assembly </t>
  </si>
  <si>
    <t>JJ7J705016</t>
  </si>
  <si>
    <t>Sealing Ring 30.56 X 1.27</t>
  </si>
  <si>
    <t>J201</t>
  </si>
  <si>
    <t xml:space="preserve">Overload Iph Preventor </t>
  </si>
  <si>
    <t xml:space="preserve">DC operated Electronic timer 220 V DC </t>
  </si>
  <si>
    <t>JJ7J705008</t>
  </si>
  <si>
    <t>Dowty Seal 20X13.7X1.5</t>
  </si>
  <si>
    <t>JJ7J709001</t>
  </si>
  <si>
    <t>Hydraulic Oil suitable for Seimens Make Ciruit Breaker at 400 KV  Substation Rishikesh</t>
  </si>
  <si>
    <t>Winding Temperature Indicator for 80 MVA T/F (Defective) scrap</t>
  </si>
  <si>
    <t>Oil Temperature Indicator for 80 MVA T/F  (Defective) scrap</t>
  </si>
  <si>
    <t>Empty T/F Oil Drum</t>
  </si>
  <si>
    <t xml:space="preserve">Empty Drum </t>
  </si>
  <si>
    <t>P-30</t>
  </si>
  <si>
    <t>Capacitor cell (Old &amp; Used) Damage</t>
  </si>
  <si>
    <t>JJ0J005005</t>
  </si>
  <si>
    <t>33 KV Vaccum Circuit Breaker Make AREVA (Old, used)</t>
  </si>
  <si>
    <t>33 KV C.T. 400/1A Old, damage &amp; Scrap</t>
  </si>
  <si>
    <t>JJ0J005002</t>
  </si>
  <si>
    <t>33 KV SF-6 Gas Circuit Breaker Make CGL(old &amp; Used )Damaged</t>
  </si>
  <si>
    <t>Siemens Make Motor (old &amp; used)</t>
  </si>
  <si>
    <t>33 KV CT (old &amp; used) Damage</t>
  </si>
  <si>
    <t>33 KV CT (Old &amp; used) defective</t>
  </si>
  <si>
    <t>Oil Temperature Indicator (160 MVA T/F) defective</t>
  </si>
  <si>
    <t>Winding Temperature Indicator (160MVA T/F) defective</t>
  </si>
  <si>
    <t>VV6V507003</t>
  </si>
  <si>
    <t xml:space="preserve">145 KV CVT ABB Make Defective </t>
  </si>
  <si>
    <t>33 KV Post Insulator Damage scrap</t>
  </si>
  <si>
    <t>JJ5J501011</t>
  </si>
  <si>
    <t xml:space="preserve">Pole Assembly of 33 KV SF6 gas Circuit Breaker CGL Make Nonusable &amp; scrap </t>
  </si>
  <si>
    <t xml:space="preserve">Aluminium Scrap </t>
  </si>
  <si>
    <t>Conductor scrap</t>
  </si>
  <si>
    <t>MS scrap</t>
  </si>
  <si>
    <t>JJ0J002002</t>
  </si>
  <si>
    <t xml:space="preserve">220 KV SF6 Gas CB make BHEL Damage </t>
  </si>
  <si>
    <t xml:space="preserve">33 KV SF6 Gas Circuit CGL Make Breaker Damage </t>
  </si>
  <si>
    <t>SS6S615007</t>
  </si>
  <si>
    <t xml:space="preserve">Kit - Kat fuse (old &amp; used ) Damage </t>
  </si>
  <si>
    <t>Isolator DP 32/20 Amp (old &amp; used)</t>
  </si>
  <si>
    <t>Contactor with Auxiliary Block (old &amp; used )</t>
  </si>
  <si>
    <t>BB0B00202</t>
  </si>
  <si>
    <t>331 KVAR ,6.9 kv Single phase capacitor Unit BHEL make Damage (old &amp; used)</t>
  </si>
  <si>
    <t>JJ00J005002</t>
  </si>
  <si>
    <t>SS0S002003</t>
  </si>
  <si>
    <t>220 KV Isolator 3Ph</t>
  </si>
  <si>
    <t>K302</t>
  </si>
  <si>
    <t>220 KV Post Insulator</t>
  </si>
  <si>
    <t>33 KV Isolator Clamp for pipe Bus with double U type Tarantula conductor</t>
  </si>
  <si>
    <t>CC0C001020</t>
  </si>
  <si>
    <t>Control Cable 2 X 2.5 sq mm</t>
  </si>
  <si>
    <t>CC1C103012</t>
  </si>
  <si>
    <t>Power Cable 3.5c X 35 sq mm</t>
  </si>
  <si>
    <t>A301</t>
  </si>
  <si>
    <t>4" IPS Aluminium Tube</t>
  </si>
  <si>
    <t>RMt</t>
  </si>
  <si>
    <t>LL6L603002</t>
  </si>
  <si>
    <t>Lighting J.B.</t>
  </si>
  <si>
    <t>P505</t>
  </si>
  <si>
    <t>Aluminium Cable Tag</t>
  </si>
  <si>
    <t>Single Suspension Fitting Runner type suitable for 120 KN &amp; ACSR Moose Conductor</t>
  </si>
  <si>
    <t>33 KV CT clamp</t>
  </si>
  <si>
    <t>SUB-TOTAL</t>
  </si>
  <si>
    <t>TOTAL</t>
  </si>
  <si>
    <t>HEAD of A/C-  CAPITAL</t>
  </si>
  <si>
    <t>33 KV CT Ratio 1600/800/1 Amp.</t>
  </si>
  <si>
    <t>33 KV CT Ratio 800/400/1 Amp.</t>
  </si>
  <si>
    <t>33 KV CT Ratio 400/200/1 Amp.</t>
  </si>
  <si>
    <t>Junction Box for CT</t>
  </si>
  <si>
    <t>VV3V305001</t>
  </si>
  <si>
    <t>33 KV C.T. (1Ph), AC0.2, 5 Core 1600/800/1A</t>
  </si>
  <si>
    <t>33 KV Circuit Breaker (3 Ph.),  1600 Amp. Along with support structure, 220 Volt DC operated.</t>
  </si>
  <si>
    <t>245 KV CT ratio 1600/800/1A, 5 core with junction box and terminal connector</t>
  </si>
  <si>
    <t>33 KV Isolator HDB with solid core insulator &amp; mettalics and without earth switch, 1200 Amp.</t>
  </si>
  <si>
    <t>Steel structure Pipe Type with bolt &amp; nuts.</t>
  </si>
  <si>
    <t>145 KV SF-6 Gas Circuit Breaker, 3 Ph, 1600 A along with support structure 220 Volt DC operated.</t>
  </si>
  <si>
    <t>GRAND TOTAL</t>
  </si>
  <si>
    <t>Stock Inventory                                                                                                                            ( ET&amp;C Central Store Ramnagar, Roorkee)</t>
  </si>
  <si>
    <t>Garhwal Zone</t>
  </si>
  <si>
    <t>ET&amp;C Circle Office Ramnagar, Roorkee</t>
  </si>
  <si>
    <t>ET&amp;C Division Ramnagar, Roorkee</t>
  </si>
  <si>
    <t>Name of Subdivision</t>
  </si>
  <si>
    <t>ET&amp;C Subdivision Ramnagar, Roorkee</t>
  </si>
  <si>
    <t>Fitting Wave Trap Bottom</t>
  </si>
  <si>
    <t>Cover for course Voltage Arrestor</t>
  </si>
  <si>
    <t>Cathod Drop Arrestor</t>
  </si>
  <si>
    <t>Main Supply Panel Defective</t>
  </si>
  <si>
    <t>Cabinet Filter Panel DSB</t>
  </si>
  <si>
    <t>Transformer for 4 Fault Alarm Table</t>
  </si>
  <si>
    <t>Guard Plate</t>
  </si>
  <si>
    <t>Inset</t>
  </si>
  <si>
    <t>Neha PABX 6/60/6 without Signaling Unit Ringing Old</t>
  </si>
  <si>
    <t>Relay By Box</t>
  </si>
  <si>
    <t>Control Cable 7 Core used</t>
  </si>
  <si>
    <t>Lead Cover Cable (old &amp; used)</t>
  </si>
  <si>
    <t>Rope Riral of size (old &amp; used)</t>
  </si>
  <si>
    <t>Copper wire scrap</t>
  </si>
  <si>
    <t>Copper wire of size</t>
  </si>
  <si>
    <t>G.I. Saket 25 mm</t>
  </si>
  <si>
    <t>G.I. Bend 25 mm</t>
  </si>
  <si>
    <t>Brass Ross Cutney</t>
  </si>
  <si>
    <t>Cable Box Indoor type</t>
  </si>
  <si>
    <t>L.T. Cable Box X Indoor type</t>
  </si>
  <si>
    <t>Gun Metal Adoptor Nut &amp; Bolt</t>
  </si>
  <si>
    <t>Gun Metal Clamp</t>
  </si>
  <si>
    <t>L. Braket</t>
  </si>
  <si>
    <t>D Shaple</t>
  </si>
  <si>
    <t>Curtain Cloth</t>
  </si>
  <si>
    <t>EC 155 Khoki Colour</t>
  </si>
  <si>
    <t>Telemetering Cabinets Complete (old obsolate Scrap)</t>
  </si>
  <si>
    <t>D.C. Distribution Box Complete (old obselete scrap)</t>
  </si>
  <si>
    <t>Telemetering AFMS Complete (old, obsolete &amp; scrap)</t>
  </si>
  <si>
    <t>Old used &amp; Un-Servicable Battery cell 2 V</t>
  </si>
  <si>
    <t>Petrol tank old</t>
  </si>
  <si>
    <t>Transformer Diff. Prot. Relay Make SEIMENSE Model 7UT6131</t>
  </si>
  <si>
    <t>Automatic Voltage Selection Relay New</t>
  </si>
  <si>
    <t>Numerical Diffrential Relay Schnieder Make Micom P643</t>
  </si>
  <si>
    <t>Bus Bar Protection Relay P741</t>
  </si>
  <si>
    <t>Paper Seal</t>
  </si>
  <si>
    <t>Quadlock Polycarbonate Seal</t>
  </si>
  <si>
    <t xml:space="preserve">Padlocks 5 Levers (40 mm) </t>
  </si>
  <si>
    <t xml:space="preserve">Padlocks 6 Levers (50 mm) </t>
  </si>
  <si>
    <t xml:space="preserve">Padlocks 6 Levers Long Shackle (50 mm) </t>
  </si>
  <si>
    <t>Master Trip Relay</t>
  </si>
  <si>
    <t>Total ( in Rs.)</t>
  </si>
  <si>
    <t>Grand Total ( in Rs.)</t>
  </si>
  <si>
    <t>Stock Inventory                                                                                                                            ( ET&amp;C Sub-Division Ramnagar, Roorkee)</t>
  </si>
  <si>
    <t>HF cable 2 core 150 ohm old</t>
  </si>
  <si>
    <t>Meter</t>
  </si>
  <si>
    <t>Control panel 132kv asea make old, used defective &amp; incomplete</t>
  </si>
  <si>
    <t xml:space="preserve"> - </t>
  </si>
  <si>
    <t>Inventory of Stock for the M/O 05/2026</t>
  </si>
  <si>
    <t>Name of Substation: 220KV Substation, Piran Kaliyar</t>
  </si>
  <si>
    <t>Name of Division: 220KV O&amp;M Division, Piran Kaliyar</t>
  </si>
  <si>
    <t>Rate</t>
  </si>
  <si>
    <t>Amount</t>
  </si>
  <si>
    <t xml:space="preserve">Usable </t>
  </si>
  <si>
    <t>Unservicable</t>
  </si>
  <si>
    <t>Total</t>
  </si>
  <si>
    <t>Disc Insultor 120 KN</t>
  </si>
  <si>
    <t>HF Cable</t>
  </si>
  <si>
    <t>7/9 SWG G.I.Earth wire</t>
  </si>
  <si>
    <t xml:space="preserve">old &amp; used dismenteled enery meter </t>
  </si>
  <si>
    <t>Main &amp; Auxiliary Structure Bolt &amp; Nuts and anchor bolts (Foundation bolts)
(i) CTDP Col-1No @1540.23 Kg
(ii) 33KV BPI-1 No @ 140.76 Kg</t>
  </si>
  <si>
    <t>MS Round 40 mm Diameter</t>
  </si>
  <si>
    <t>33KV Equpt-Bus Post insulator</t>
  </si>
  <si>
    <t>Earth wire (Old &amp; Used and scrap</t>
  </si>
  <si>
    <t>Telephone Set</t>
  </si>
  <si>
    <t>Control cable 400mm X 3.5 core</t>
  </si>
  <si>
    <t>HF CABLE</t>
  </si>
  <si>
    <t>220KV Isolator- One complete pole of isolator ( including support insulator) with 1 E/S with operating mechanism for main isolator and earth switch ( Excluding structure)</t>
  </si>
  <si>
    <t>Bearings</t>
  </si>
  <si>
    <t xml:space="preserve">Set </t>
  </si>
  <si>
    <t>interlocking coils</t>
  </si>
  <si>
    <t>Support insulator</t>
  </si>
  <si>
    <t>33KV:- One complete pole of isolator ( including support insulator) with 1 E/S with operating mechanism for main isolator and earth switch ( Excluding structure)</t>
  </si>
  <si>
    <t>Digital Ammeter CTR 400-200/1A</t>
  </si>
  <si>
    <t>Digital MW Meter, CTR-400-200/1A, PTR-33KV/110VAC with Transducer</t>
  </si>
  <si>
    <t>Digital MVAR Meter, CTR-400-200/1A, PTR-33KV/110VAC with Transducer</t>
  </si>
  <si>
    <t>Isolator control switch (Open, Neutral, Close) 3 position</t>
  </si>
  <si>
    <t>Indicating lamp for DC supply fail, 220VDC, Amber</t>
  </si>
  <si>
    <t>Indicating lamp, 63.5VAC, Red</t>
  </si>
  <si>
    <t>Indicating lamp, 63.5VAC, Yellow</t>
  </si>
  <si>
    <t>Indicating lamp, 63.5VAC, Blue</t>
  </si>
  <si>
    <t>Alarm annunciator,8winows</t>
  </si>
  <si>
    <t>Trip transfer switch, 03 position (normal, Inter, Transfer) 32A</t>
  </si>
  <si>
    <t>12 Pin Synchronizing socket</t>
  </si>
  <si>
    <t>Synchronizing selector switch, 03 positions (Check-off-Manual), STAYPUT TYPE, LOCKABLE TYPE, KEY REMOVABLE</t>
  </si>
  <si>
    <t>Breaker failure relay, 2Element, 7NO+1NC, Elect reset contact &amp; Flag Indiaction</t>
  </si>
  <si>
    <t>Self reset tripping relay, 2Element, 7NO+1NC, Elect reset contact &amp; Flag Indiaction</t>
  </si>
  <si>
    <t>Tripping relay, 2Element, 7NO+1NC, Elect reset contact &amp; Flag Indiaction</t>
  </si>
  <si>
    <t>Auxiliary relay, 2Element, 4C/O S/R contactsREV H/R flag indication</t>
  </si>
  <si>
    <t xml:space="preserve">Auxiliary relay, 2Element, 4C/O S/R contacts &amp;  H/R flag </t>
  </si>
  <si>
    <t>Numerical REF relay, 3DI/5DO, IEC61850on dual optical portwith PRP</t>
  </si>
  <si>
    <t>Digital Ammeter CTR 1600-800/1A</t>
  </si>
  <si>
    <t>Digital MW Meter with external transducer, CTR-1600-800/1A, PTR-220KV/1.732/110/1.732VAC, 3p4w, range 340MW-680MW with Transducer</t>
  </si>
  <si>
    <t>Digital MVAR Meter with external transducer, CTR-1600-800/1A, PTR-220KV/1.732/110/1.732VAC, 3p4w, range 340MW-680MW</t>
  </si>
  <si>
    <t>Digital Voltmeter, 4.5Digit PTR 220kv/1.732/110V/1.732VAC, Range-250KV</t>
  </si>
  <si>
    <t>Breaker control switch, 32A, Pistol grip handle, 3position</t>
  </si>
  <si>
    <t>Isolator control switch (Open, Neutral, Close) 3 position, position  spring return to neutra</t>
  </si>
  <si>
    <t>Alarm annunciator,20winows</t>
  </si>
  <si>
    <t>Alarm annunciator,24winows</t>
  </si>
  <si>
    <t>Trip transfer switch, 03 position (normal, Inter, Transfer) 32A, STAYPUT Lockable, key removable in all position</t>
  </si>
  <si>
    <t>HV Bushing</t>
  </si>
  <si>
    <t>LV Bushing</t>
  </si>
  <si>
    <t>Buchholz Relay (Main tank) with complete contacts</t>
  </si>
  <si>
    <t>Remote winding temp indicator (RWTI)</t>
  </si>
  <si>
    <t>Oil temp indicator with contacts</t>
  </si>
  <si>
    <t>winding temp indicator (WTI)with sensing device &amp; matching unit</t>
  </si>
  <si>
    <t>Pressure relief device</t>
  </si>
  <si>
    <t>Magnetic oil gauge</t>
  </si>
  <si>
    <t>contactors, switches and relays for electric control panels (one no. of each type)</t>
  </si>
  <si>
    <t>Remote tap position indicator</t>
  </si>
  <si>
    <t>Oil flow indicator with flow switch</t>
  </si>
  <si>
    <t>Oil surge relay for OLTC</t>
  </si>
  <si>
    <t>Card Type B5LA</t>
  </si>
  <si>
    <t>E5LA</t>
  </si>
  <si>
    <t>O4LA</t>
  </si>
  <si>
    <t>O4LC</t>
  </si>
  <si>
    <t>P3LA</t>
  </si>
  <si>
    <t>P4LA</t>
  </si>
  <si>
    <t>P4LB</t>
  </si>
  <si>
    <t>P4LC</t>
  </si>
  <si>
    <t>P4LD</t>
  </si>
  <si>
    <t>P4LF</t>
  </si>
  <si>
    <t>P4LG</t>
  </si>
  <si>
    <t>Card Type For NSD 50-G4AA</t>
  </si>
  <si>
    <t>Card For NSK5-G4AE</t>
  </si>
  <si>
    <t>Coupling Device-A9BS</t>
  </si>
  <si>
    <t>A9BT</t>
  </si>
  <si>
    <t>4 Wire Table Telephone</t>
  </si>
  <si>
    <t>245 KV surge Arrestor with insulating base, surge monitor and terminal connector.</t>
  </si>
  <si>
    <t>245 KV CVT</t>
  </si>
  <si>
    <t>33KV Circuit Breaker pole</t>
  </si>
  <si>
    <t>220KV CB-One complete pole of 1600A CB with pole  column and interrupter. (Including fixed, moving &amp; Arcing contact including insulating nozzle)</t>
  </si>
  <si>
    <t xml:space="preserve">Rubber gaskets, O rings and seals for SF6  gas(complete replacement for one breaker) </t>
  </si>
  <si>
    <t xml:space="preserve">Molecular filter for SF6 Circuit for 1 Pole of  CB </t>
  </si>
  <si>
    <t>Sets</t>
  </si>
  <si>
    <t xml:space="preserve">Density/Pressure monitor for SF6 circuit for  one pole of CB </t>
  </si>
  <si>
    <t>Operation counter</t>
  </si>
  <si>
    <t>All type of coupling for SF6 gas</t>
  </si>
  <si>
    <t>Control Valves</t>
  </si>
  <si>
    <t>set</t>
  </si>
  <si>
    <t>Pressure switches</t>
  </si>
  <si>
    <t>Complete spring operating mechanism</t>
  </si>
  <si>
    <t>Closing dashpot</t>
  </si>
  <si>
    <t>Opening dashpot</t>
  </si>
  <si>
    <t>Opening catch gear</t>
  </si>
  <si>
    <t>Closing catch gear</t>
  </si>
  <si>
    <t>TP Inst O/C Relay, 200-300% setting in step of 200% and adjustable Definite time, CTR-/1A, Aux supply-220VDC</t>
  </si>
  <si>
    <t>Inst E/F relay, Setting 5-80% in step of 5% Definite time delay 00-25Sec, CTR-/1A, Aux sup 220VDC</t>
  </si>
  <si>
    <t>Non Directional 2Pole inverse Time O/C Relay with inst High Set</t>
  </si>
  <si>
    <t>Single pole Definite Time O/C relay, Setting range 50-200%, CTR-/1A</t>
  </si>
  <si>
    <t>Single Pole Inst. Restricted E/F relay, CTR-/1A, Aux-220VDC</t>
  </si>
  <si>
    <t>Three Pole voltage controlled inverse time O/C relayCTR-/1A, PTR 110Volt, Aux-220VDC</t>
  </si>
  <si>
    <t>Single pole Non-Directional, Definit Time O/C relay. Aux-220 VDC</t>
  </si>
  <si>
    <t>Differential protection relay for DG. Aux -220 VDC</t>
  </si>
  <si>
    <t>High Speed tripping relay, 220VDC with 2NO+3NC Aux contact</t>
  </si>
  <si>
    <t>DP Inst. Under Voltage relay. PTR-110V, Aux Supply-220VDC</t>
  </si>
  <si>
    <t>Under voltage relay 2C/O Aux contactAux Supply-240VAC, Operating Voltage 220VDC</t>
  </si>
  <si>
    <t>Under voltage relay 2C/O Aux contactAux Supply-240VAC, Operating Voltage 48VDC</t>
  </si>
  <si>
    <t>Over voltage relay, operating voltage 220VDC, Aux supply-240 VAC</t>
  </si>
  <si>
    <t>Over voltage relay, operating voltage 48VDC, Aux supply-240 VAC</t>
  </si>
  <si>
    <t>Battery E/F Relay, Sensing voltage-220VDC, Aux Suply-240 VAC</t>
  </si>
  <si>
    <t>Aux relay 220VDC</t>
  </si>
  <si>
    <t>Metering CT CTR 1000/1A, CL-1.0, 15VA</t>
  </si>
  <si>
    <t>Metering CT CTR 600/1A, CL-1.0, 15VA</t>
  </si>
  <si>
    <t>Protection CT CTR 1000/1A, CL-5P15, 15VA</t>
  </si>
  <si>
    <t>Protection CT CTR 600/1A, CL-5P15, 15VA</t>
  </si>
  <si>
    <t>PS Class CT CTR 400/1A, 15VA, KPV 300V</t>
  </si>
  <si>
    <t>PT 415/√3/110/√3, 50 VA, CL-0.5, Single phase.</t>
  </si>
  <si>
    <t>Frequency meter 45-55Hz, 415 V AC (Analogue)</t>
  </si>
  <si>
    <t>3-Ph 4 Wire KWH meter</t>
  </si>
  <si>
    <t>Ammeter 0-1000A, CTR 1000/1A (Analouge)</t>
  </si>
  <si>
    <t>Ammeter 0-600A, CTR 600/1A (Analouge)</t>
  </si>
  <si>
    <t>Ammeter 0-400A, CTR 400/1A (Analouge)</t>
  </si>
  <si>
    <t>Ammeter with Shunt (0-75mV) (Analouge)</t>
  </si>
  <si>
    <t>Voltmeter Analouge Type, 0-500V, 415 VAC</t>
  </si>
  <si>
    <t>Voltmeter Analouge Type, 300-0-300, 220 VDC</t>
  </si>
  <si>
    <t>Voltmeter Analouge Type, 75-0-75, 48 VDC</t>
  </si>
  <si>
    <t>Breaker controlswitch-25 A</t>
  </si>
  <si>
    <t>Push Button, Spring return type with 1NO+1NC contact, Green</t>
  </si>
  <si>
    <t>Push Button, Spring return type with 1NO+1NC contact, Red</t>
  </si>
  <si>
    <t>TPN MCB 10KA, C Curve, AC-16 A</t>
  </si>
  <si>
    <t>DP MCB, 4KA 48VDC-20A</t>
  </si>
  <si>
    <t>DP MCB, 4KA 220VDC-20A</t>
  </si>
  <si>
    <t>DP Switch, 220 VDC, Air Break Type-250A</t>
  </si>
  <si>
    <t>DP Switch, 48 VDC, Air Break type-250A</t>
  </si>
  <si>
    <t>4P Electrically operated MCCB 20KA with O/L-400A</t>
  </si>
  <si>
    <t>TP MCCB with thermal magnetic release for O/L-400A</t>
  </si>
  <si>
    <t>TP MCCB with thermal magnetic release for O/L-100A</t>
  </si>
  <si>
    <t>TP MCCB with thermal magnetic release for O/L-63A</t>
  </si>
  <si>
    <t>DP MCCB, 4KA with thermal magnetic release for O/L for 220 VDC-320 A</t>
  </si>
  <si>
    <t>DP MCCB, 4KA with thermal magnetic release for O/L for 48 VDC-320 A</t>
  </si>
  <si>
    <t>DP MCCB, 4KA with thermal magnetic release for O/L for 220 VDC-250A</t>
  </si>
  <si>
    <t>DP MCCB, 4KA with thermal magnetic release for O/L for 48 VDC-250 A</t>
  </si>
  <si>
    <t>SP On/Off rotary switch-6A</t>
  </si>
  <si>
    <t>Door switch-6A</t>
  </si>
  <si>
    <t>Reset push button black</t>
  </si>
  <si>
    <r>
      <rPr>
        <b/>
        <i/>
        <sz val="10"/>
        <rFont val="Arial"/>
        <family val="2"/>
      </rPr>
      <t>220 V DC Charger-</t>
    </r>
    <r>
      <rPr>
        <b/>
        <sz val="10"/>
        <rFont val="Arial"/>
        <family val="2"/>
      </rPr>
      <t xml:space="preserve">
3PH RC Card-69-00003</t>
    </r>
  </si>
  <si>
    <t>3PH Pulse TXR Card 69-00082-03</t>
  </si>
  <si>
    <t>Connector Card 69-00360-01</t>
  </si>
  <si>
    <t>LED Display Card 69-00084</t>
  </si>
  <si>
    <t>MA Card 69-00083</t>
  </si>
  <si>
    <t>3PH Control card 69-00081-02</t>
  </si>
  <si>
    <t>Mains fail card 69-00087</t>
  </si>
  <si>
    <t>Fuse fail card 69-00123</t>
  </si>
  <si>
    <t>Fuse fail card 69-00390</t>
  </si>
  <si>
    <t>SUB LED card 69-00090</t>
  </si>
  <si>
    <t>Relay card 69-00088</t>
  </si>
  <si>
    <t>Temp Sensor card 69-00300</t>
  </si>
  <si>
    <t>Relay 11 Pin 5A 24 VDC 3C/O</t>
  </si>
  <si>
    <t>Relay 11 Pin 5A 220 VDC 3C/O</t>
  </si>
  <si>
    <t xml:space="preserve">Contactor 65A 3P 415 VAC </t>
  </si>
  <si>
    <t>Switch Toggle 1P ON/OFF 6A AC</t>
  </si>
  <si>
    <t>Capacitor ELE 4700mfd 450 VDC</t>
  </si>
  <si>
    <t>THY-THY Module 90 A 1200PIV</t>
  </si>
  <si>
    <t>Diode Stud 250A 1200 PIV</t>
  </si>
  <si>
    <t>Resistor WWR 20 K 12W</t>
  </si>
  <si>
    <t>Resistor WWR 12 K 12W</t>
  </si>
  <si>
    <t>Resistor WWR 15 K 12W</t>
  </si>
  <si>
    <t>Switch CAM 1P 4W NO/OFF 10A AC</t>
  </si>
  <si>
    <t>Switch Volt Select 4P 4Way W/Off 10A AC</t>
  </si>
  <si>
    <t>Potentiometer Multiturn 20K</t>
  </si>
  <si>
    <t>Fuse BS 110A 690 Volt 200KA</t>
  </si>
  <si>
    <t>48V DC Charger-
3PH RC Card-69-00003</t>
  </si>
  <si>
    <t>DC-DC conv Card 69-00085</t>
  </si>
  <si>
    <t>Gen Relay card 69-00333</t>
  </si>
  <si>
    <t>Relay 11 Pin 5A 48 VDC 3C/O</t>
  </si>
  <si>
    <r>
      <rPr>
        <b/>
        <i/>
        <sz val="10"/>
        <rFont val="Arial"/>
        <family val="2"/>
      </rPr>
      <t>220 KV H/W Fitting-</t>
    </r>
    <r>
      <rPr>
        <b/>
        <sz val="10"/>
        <rFont val="Arial"/>
        <family val="2"/>
      </rPr>
      <t xml:space="preserve">
DTF Suitable for ACSR Single zebra cond with turn buckle</t>
    </r>
  </si>
  <si>
    <t>DTF Suitable for ACSR Single zebra cond with out turn buckle</t>
  </si>
  <si>
    <t>DTFSuitable for ACSR twin zebra cond with turn buckle</t>
  </si>
  <si>
    <t>DTFSuitable for ACSR twin zebra cond with out turn buckle</t>
  </si>
  <si>
    <t>Single Suspension fitting for ACSR Single zebra  cond with through type clamp</t>
  </si>
  <si>
    <t>Single Suspension fitting for ACSR Single zebra  cond with drop  type clamp</t>
  </si>
  <si>
    <t>Single Suspension fitting for ACSR Twin zebra cond with through type clamp</t>
  </si>
  <si>
    <t>Single Suspension fitting for ACSR Twin zebra cond with drop type clamp</t>
  </si>
  <si>
    <t>33 KV H/W Fitting-
DTF Suitable for ACSR Single zebra cond with turn buckle</t>
  </si>
  <si>
    <t>Spacer 250mm</t>
  </si>
  <si>
    <t>Al Lug on 33KV Fuse to suit single zebra</t>
  </si>
  <si>
    <t>220 KV BPI</t>
  </si>
  <si>
    <t>Disc insulator 70 KN</t>
  </si>
  <si>
    <t>Nitrogen cylinder</t>
  </si>
  <si>
    <t>Hose pipe with fittings</t>
  </si>
  <si>
    <t>Heat Detectors</t>
  </si>
  <si>
    <t xml:space="preserve">245 KV CT1600/800/1Amp (5Core) 1-PH </t>
  </si>
  <si>
    <t xml:space="preserve">33 KV Potential Transformer </t>
  </si>
  <si>
    <t xml:space="preserve">Pilot fiting ACSR Zebra </t>
  </si>
  <si>
    <t>Double tension fitting ACSR Zebra</t>
  </si>
  <si>
    <t>Tension clamp for 7/9 SWG G.S Earth Wire</t>
  </si>
  <si>
    <t>Suspension Fitting ACSR Zebra</t>
  </si>
  <si>
    <t>Mid Span joint ACSR Zebra</t>
  </si>
  <si>
    <t>Repair Sleeve For ACSR Zebra</t>
  </si>
  <si>
    <t>Disc Insulator 160KN</t>
  </si>
  <si>
    <t>Galvanized Steel Structure (Template &amp;Tower)</t>
  </si>
  <si>
    <t xml:space="preserve">Earth Wire 7/9 SWG </t>
  </si>
  <si>
    <t>Coupling Device(LMU)</t>
  </si>
  <si>
    <t>KM.</t>
  </si>
  <si>
    <t>Al/Aluminium alloy Scrap</t>
  </si>
  <si>
    <t>Old &amp; Used  Trip Ckt Supervision  Faulty Relay</t>
  </si>
  <si>
    <t>ACSR Zebra Conductor ( Cuts &amp; bits)</t>
  </si>
  <si>
    <t>Mtr.</t>
  </si>
  <si>
    <t>HF cable</t>
  </si>
  <si>
    <t>Galvanized B(2*-15*) Type D/C tower with bolts Nuts flat washer pack washer &amp; stub including body extension (Stub 01 set @ 0.258MT)</t>
  </si>
  <si>
    <t>Disc insulator 90KN</t>
  </si>
  <si>
    <t>Old &amp; Used  Battery Cell 48 V</t>
  </si>
  <si>
    <t>High tension strength Mid Span joint Suitable for ACSR Deer conductor</t>
  </si>
  <si>
    <t>High tension strength Dead End Compression type Suitable for ACSR Deer conductor</t>
  </si>
  <si>
    <t>ACSR Zebra Conductor</t>
  </si>
  <si>
    <t>33KV SF6 Circuit Breakers old &amp; Damaged</t>
  </si>
  <si>
    <t>33KV CT Old &amp; Used and Dameged(repairable)</t>
  </si>
  <si>
    <t>30KV Surge Arrestor/Lighting</t>
  </si>
  <si>
    <t xml:space="preserve">Numerical distance protection relay Old &amp; Used Dismantled defective, </t>
  </si>
  <si>
    <t xml:space="preserve">Direction Over Current Relay Old &amp; Used Dismantled defective </t>
  </si>
  <si>
    <t xml:space="preserve"> NON Direction Over Current Relay Old &amp; Used Dismantled defective </t>
  </si>
  <si>
    <t xml:space="preserve">Numerical diffrential protection relay Old &amp; Used Dismantled defective, </t>
  </si>
  <si>
    <t>Trip Relay minimum 8No.2NC Operatig Relay Old &amp; Used Defectiv</t>
  </si>
  <si>
    <t>Three Element Auxilary Relay minimum 4No in Each element Old &amp; Used Defective</t>
  </si>
  <si>
    <t>Old &amp; Used T/F Fan</t>
  </si>
  <si>
    <t>245 KV CT1600/800/1Amp (5Core) 1-PH (damaged)</t>
  </si>
  <si>
    <t>Battery Cell (VRLA) (Defective)</t>
  </si>
  <si>
    <t>Solar Powerd LED Type Bird Flight Diverter</t>
  </si>
  <si>
    <t>Non LED Type Bird Flight Diverter</t>
  </si>
  <si>
    <t>220KV LA (Damaged)</t>
  </si>
  <si>
    <t>Battery Charger 220VDC (HBL make) old &amp; used</t>
  </si>
  <si>
    <t>Spare molecular sieves filter ( capacity 55Kg)</t>
  </si>
  <si>
    <t>36KV Vacuum circuit breaker (3Ph) along with support structure</t>
  </si>
  <si>
    <t>245kV (5 Core) Current Transformer 1600/800/1 without junction box.</t>
  </si>
  <si>
    <t>245kV (5 Core) Current Transformer 300/1 without junction box.</t>
  </si>
  <si>
    <t>245kV (5 Core) Current Transformer 200/1 without junction box.</t>
  </si>
  <si>
    <t>145kV (5 Core) Current Transformer 800/400/1 without junction box.</t>
  </si>
  <si>
    <t>145kV (5 Core) Current Transformer 500/1 without junction box.</t>
  </si>
  <si>
    <t>33KV (3Core) CT 800/400/1 without Junction Box</t>
  </si>
  <si>
    <t>245KV SF6 Circuit Breaker (3 Phase) along with support structure</t>
  </si>
  <si>
    <t>Non Contact Voltage Detector Bluetooth NCVD with 7mtrs triangle hotstic</t>
  </si>
  <si>
    <t>AFFF foam type fire extingushers 45 Ltr</t>
  </si>
  <si>
    <t xml:space="preserve">ABC type fire extingusher </t>
  </si>
  <si>
    <t xml:space="preserve">Monthly report of inventory categorized for monitoring  </t>
  </si>
  <si>
    <t>Inventory report for the month of :- 23-05-26 to 22.06.2026</t>
  </si>
  <si>
    <t>Name of  Division :- 220 kv O&amp;M Division Piran Kaliyar</t>
  </si>
  <si>
    <t>Name  of S/S;-    132 KV S/S Bhagwanpur</t>
  </si>
  <si>
    <t xml:space="preserve">Name Of   J.e                               Mange Ram </t>
  </si>
  <si>
    <t>unit</t>
  </si>
  <si>
    <t>Unit Rate in RS</t>
  </si>
  <si>
    <t>Non- Moving</t>
  </si>
  <si>
    <t>Total Amount Rs</t>
  </si>
  <si>
    <t>sur. (2018)</t>
  </si>
  <si>
    <t>sur. (2020)</t>
  </si>
  <si>
    <t>sur.  (2021)</t>
  </si>
  <si>
    <t>Scrap Qty (2022)</t>
  </si>
  <si>
    <t>Scrap Qty  (2023)</t>
  </si>
  <si>
    <t>Scrap Qty  (2024)</t>
  </si>
  <si>
    <t>Scrap Qty  (2026)</t>
  </si>
  <si>
    <t>Total scrap</t>
  </si>
  <si>
    <t>40 MVA LV side T/F Busning block in two pices of size 90*90 mm.</t>
  </si>
  <si>
    <t>33 KV Bus Isolator Clamp for Trantulla Cond.</t>
  </si>
  <si>
    <t>II1I106002</t>
  </si>
  <si>
    <t>33 KV T.Connector Trantulla to Moose. Cond.</t>
  </si>
  <si>
    <t>II1I107004</t>
  </si>
  <si>
    <t>33 KV  T.Connector  Moose to Panther. Cond.</t>
  </si>
  <si>
    <t xml:space="preserve">132 KV Comosite long rod Insulator 120 KN </t>
  </si>
  <si>
    <t>5 watt LED Type Recharable torch</t>
  </si>
  <si>
    <t>33 Kv specer cum droper for   ACSR Single Moose Cond.</t>
  </si>
  <si>
    <t>S/T Clamp Suitable For 7/9 SWG E/W</t>
  </si>
  <si>
    <t>suspension Clamp For 7/10 SWG G.S earth Wire</t>
  </si>
  <si>
    <t>Repair sleeve For ACSR Panther Conductor</t>
  </si>
  <si>
    <t>Mid Span Joint For 7/10 SWG G.S earth Wire</t>
  </si>
  <si>
    <t>G.I Earth Wire Fitting For 7/9 SWG</t>
  </si>
  <si>
    <t>Extension Line For E/W Clamp</t>
  </si>
  <si>
    <t>"C"-wedge Connecter for Zebra to Panther cod.Curr cap-1400Amp</t>
  </si>
  <si>
    <t xml:space="preserve">"Z" Shape </t>
  </si>
  <si>
    <t>C-type Wedge Connector/Clamp Suitable for Panther To Panther Condu with Stopper Capacity-800Amp</t>
  </si>
  <si>
    <t>C-type Wedge Connector/Clamp Suitable for ZebraTo Zebra Condu with Stopper Capacity-800Amp</t>
  </si>
  <si>
    <t>C-type Wedge Connector/Clamp Suitable for ZebraTo Panther Condu with Stopper Capacity-800Amp</t>
  </si>
  <si>
    <t>Bolt less Wedge 4 Hole pad  Connector Suitable  For ACSR Panther To Panther C- Wedge  Connectorith Stopper Capacity-800Amp</t>
  </si>
  <si>
    <t>Bolt less Wedge 4 Hole pad  Connector Suitable  For ACSR Zebra  To Zebra C- Wedge  Connectorith Stopper Capacity-800Amp</t>
  </si>
  <si>
    <t>Bolt less CT Connector Suitable  For Panther To Panther Cond. Wedge Clamp Ct Stud Size 22-26 MM</t>
  </si>
  <si>
    <t>Bolt less WedgeCTConnector Suitable  For ACSR Zebra To Zebra C- Conductor Wedge Clamp Ct Stud Size-30 Amp</t>
  </si>
  <si>
    <t>Non Contact Voltage Detector Bluetooth NCV With 7 Mtr Triangle hotstic.</t>
  </si>
  <si>
    <t>Electrical Insulation Sealer for 33 KV XLPE Cable Termination kit 400 MI Arevosol Spray Container</t>
  </si>
  <si>
    <t>Supply of Breakar pad connecter for ABB CKT bkr.as per Drawing. suitable for Twin Zebra  Conductor  with 3 nos U-grip nut &amp; bolts having curent cap-1200 Amps.</t>
  </si>
  <si>
    <t>Breaker pad connector for ABB Circuit breaker for Panther cond Cap-800A</t>
  </si>
  <si>
    <t>CT Clamp Suitable for Panther Cond. With 3 No U-grip Nuts &amp; bolts 800A</t>
  </si>
  <si>
    <t>Isolator Connector Suitable for panther conductor with 3 No-U grip  Nuts &amp; bolts 800A</t>
  </si>
  <si>
    <t>Supply of breakar pad connector suitable for Panther Conductor  with 3 nos U-grip nut &amp; bolts having curent cap-600 Amps.</t>
  </si>
  <si>
    <t>Supply of Al -alloy Isolater connecter suitable for panther Conductor  with 2 nos U-grip nut &amp; bolts having curent cap-800 Amps.</t>
  </si>
  <si>
    <t>Isolator Connector Suitable for Panther conductor</t>
  </si>
  <si>
    <t xml:space="preserve">Breaker pad Connector Suitable for Panther Conductor </t>
  </si>
  <si>
    <t>SF6 Gas</t>
  </si>
  <si>
    <t>110 Volt Tripping &amp; Closing Coil Bhel Make</t>
  </si>
  <si>
    <t>110 Volt Tripping &amp; Closing Coil Alostom Make</t>
  </si>
  <si>
    <t>198 KV Surge Arrestor/ Lighting</t>
  </si>
  <si>
    <t>120 KV Surge Arrestor/ Lighting</t>
  </si>
  <si>
    <t>30 KV Surge Arrestor/ Lighting</t>
  </si>
  <si>
    <t>145 KV (5Core) Current T/F 800/400/1without junction box</t>
  </si>
  <si>
    <t>145 KV (5Core) Current T/F 400/200/1without junction box</t>
  </si>
  <si>
    <t>33 KV Current Transformer (3Core) CT Ration 800/400/1 without junction box</t>
  </si>
  <si>
    <t>33KVPorcelain Post Insulor</t>
  </si>
  <si>
    <t>33 KV CT Ratio 200/100/1A (O&amp;U)</t>
  </si>
  <si>
    <t>Recheet wheel assemble with stopper roller</t>
  </si>
  <si>
    <t>Big pawl with bush bearing</t>
  </si>
  <si>
    <t>Small pawl with bush bearing</t>
  </si>
  <si>
    <t>Gas pressure gauge</t>
  </si>
  <si>
    <t>Gas Density Switch</t>
  </si>
  <si>
    <t>Aux DC contactor for DC supervion</t>
  </si>
  <si>
    <t>Antipumping relay contactor</t>
  </si>
  <si>
    <t>Tripping Coil (110V+-10%DC)for CGL make</t>
  </si>
  <si>
    <t>ClosingCoil (110V+-10%DC)for CGL make</t>
  </si>
  <si>
    <t xml:space="preserve">Limet Switch </t>
  </si>
  <si>
    <t>O-RingP12</t>
  </si>
  <si>
    <t>O-RingP18</t>
  </si>
  <si>
    <t>clatch spring</t>
  </si>
  <si>
    <t>Set of sirclip Grup Screw Split Pins etc</t>
  </si>
  <si>
    <t>Motor 230V AC/DC</t>
  </si>
  <si>
    <t>EHV Surge Monitor Having Range (33 KV to 400)With electro Mechnical counter</t>
  </si>
  <si>
    <t>Pennel Heater for Control &amp; Relay penal</t>
  </si>
  <si>
    <t>Havels Make 33 KV 400 Sq MM Power Cable</t>
  </si>
  <si>
    <t>PP0P015016</t>
  </si>
  <si>
    <t>Pp Rope of 12 Mm</t>
  </si>
  <si>
    <t xml:space="preserve"> Alluminium Tape</t>
  </si>
  <si>
    <t xml:space="preserve">AE make Digtal Amp meter CTR 800/400/1A </t>
  </si>
  <si>
    <t>TT1T101019</t>
  </si>
  <si>
    <t>Bay maintenace Resister</t>
  </si>
  <si>
    <t>33 KV CT Repaireble Retio-800/400/1Amp</t>
  </si>
  <si>
    <t>Disk insulator 70 KN</t>
  </si>
  <si>
    <t>Disk insulator 120 KN</t>
  </si>
  <si>
    <t>Disk insulator 120 KN (O&amp;U)</t>
  </si>
  <si>
    <t>HRC type NS Fuse 415V, 80ka, 2Amp</t>
  </si>
  <si>
    <t>SS6S610026</t>
  </si>
  <si>
    <t>HRC type NS Fuse 415V, 80ka, 4Amp</t>
  </si>
  <si>
    <t>HRC type NS Fuse 415V, 80ka, 6Amp</t>
  </si>
  <si>
    <t>SS6S610020</t>
  </si>
  <si>
    <t>HRC type NS Fuse 415V, 80ka, 10 Amp</t>
  </si>
  <si>
    <t>SS6S610010</t>
  </si>
  <si>
    <t>HRC type NS Fuse 415V, 80ka, 32 Amp</t>
  </si>
  <si>
    <t>HRC type NS Fuse 415V, 80ka, 16 Amp</t>
  </si>
  <si>
    <t>Instruction Register</t>
  </si>
  <si>
    <t>L-shape dropper connector for Tarantulla cond. For 40 MVA T/F.</t>
  </si>
  <si>
    <t>TT1T101040</t>
  </si>
  <si>
    <t>Message Register</t>
  </si>
  <si>
    <r>
      <t xml:space="preserve">WTI Meter (0-120 </t>
    </r>
    <r>
      <rPr>
        <b/>
        <vertAlign val="superscript"/>
        <sz val="10"/>
        <rFont val="Arial"/>
        <family val="2"/>
      </rPr>
      <t>0</t>
    </r>
    <r>
      <rPr>
        <b/>
        <sz val="10"/>
        <rFont val="Arial"/>
        <family val="2"/>
      </rPr>
      <t>C )</t>
    </r>
  </si>
  <si>
    <t>OTI Meter 40/20 MVA T/F</t>
  </si>
  <si>
    <t>MM2M202010</t>
  </si>
  <si>
    <t>Volt meter Range -0-40 Kv AC ptr-132 KV / √3 110 V /√3</t>
  </si>
  <si>
    <t>MW Meter Range 50-0-50 MW PTR 132 KV  √V CTR 800/1 Amp</t>
  </si>
  <si>
    <t>Digital MW Meter 3 Phase CT Ratio 800/400/200/1A &amp; PT Ratio 132/33KV Secondary-110 Volts With Aux Supply 110 Volt Ac/DC.</t>
  </si>
  <si>
    <t>Digital MVAR Meter 3 Phase CT Ratio 800/400/200/1A &amp; PT Ratio 132/33KV Secondary-110 Volts With Aux Supply 110 Volt Ac/DC.</t>
  </si>
  <si>
    <t>Digital Amp meter Ct Ratio 800/400/200/100/a1A Aux 110 Volts Ac/Dc</t>
  </si>
  <si>
    <t>Digital Volts Meter PT Ratio 132/33 KV /Secondery 110 Volts With Aux 110 Volts With Aux Supply 110 Volts Ac /DC</t>
  </si>
  <si>
    <t>One side boltless Wedge CT Connector C-wedge Connector zebra To Zebra Conductor</t>
  </si>
  <si>
    <t>II01005001</t>
  </si>
  <si>
    <t>PG Clamp Zebra to Zebra</t>
  </si>
  <si>
    <t>II01005002</t>
  </si>
  <si>
    <t>PG Clamp Panther to Zebra.</t>
  </si>
  <si>
    <t>Repair Sleave for Panther cond.</t>
  </si>
  <si>
    <t>FF3F302001</t>
  </si>
  <si>
    <t>Rail105 LBS (Bend) 1.80 mtr. Long</t>
  </si>
  <si>
    <t>Type MK-1 L&amp;T DOL Starter 3 phase 415V,15Amp with O/L Relay.</t>
  </si>
  <si>
    <t>Transformer Maintenance Register.</t>
  </si>
  <si>
    <t>II5I501005</t>
  </si>
  <si>
    <t>Bolted Type Tension fitting for panther (O&amp;U)</t>
  </si>
  <si>
    <t>II5I501006</t>
  </si>
  <si>
    <t>Bolted Type Suspension fitting for panther (O&amp;U)</t>
  </si>
  <si>
    <t>II5I501001</t>
  </si>
  <si>
    <t>Bolted Type Single Tension  fitting for Tarantulla cond.(O&amp;U)</t>
  </si>
  <si>
    <t>T/F Cooling Fan O&amp;U.</t>
  </si>
  <si>
    <t>T Clamp for Panther O&amp;U.</t>
  </si>
  <si>
    <t>SS5S502001</t>
  </si>
  <si>
    <t>11KV TPMO (inc.)</t>
  </si>
  <si>
    <t>33 KV CT  ratio 50/25/1A</t>
  </si>
  <si>
    <t xml:space="preserve">ACSR Panther Cond cut &amp; bits </t>
  </si>
  <si>
    <t>ACSR Tarantulla Cond In Cut &amp; bits</t>
  </si>
  <si>
    <t>ACSR Tarantulla Cond In Cut &amp; bits (Scrap)</t>
  </si>
  <si>
    <t>PG Clamp Tarantulla to Tarantulla.</t>
  </si>
  <si>
    <t>T-clamp for Tarantulla to Tarantulla cond.</t>
  </si>
  <si>
    <t>CT clamp for Tarantulla</t>
  </si>
  <si>
    <t>CT clamp for Tarantulla cond. (O&amp;U)</t>
  </si>
  <si>
    <t>T Clamp for Tarantulla to Panther O&amp;U.</t>
  </si>
  <si>
    <t>T/F bushing clamp for Tarantulla cond. O&amp;U.</t>
  </si>
  <si>
    <t>Galvanized steel tower part</t>
  </si>
  <si>
    <t>Scrap items</t>
  </si>
  <si>
    <t>33 KV Circuit breakar Bhel Make (O&amp;U) defective</t>
  </si>
  <si>
    <t>33 KV LA Damage (Scrap)</t>
  </si>
  <si>
    <t>ACSR Panther Cond Scrap</t>
  </si>
  <si>
    <t>7/10 SWG G.S eart wire Scrap</t>
  </si>
  <si>
    <t>132 KV CT Damage ratio 800/400/1A.</t>
  </si>
  <si>
    <t>132 KV CT Damage ratio 200/1A.</t>
  </si>
  <si>
    <t>132 KV CT Damage(scrap)ratio 400/200/1A.</t>
  </si>
  <si>
    <t xml:space="preserve">36 KV CT  damage ratio 800/400/1A </t>
  </si>
  <si>
    <t xml:space="preserve">Empty Drum of T/F oil </t>
  </si>
  <si>
    <t>Aluminium scrap of Clamp /conector</t>
  </si>
  <si>
    <t>Aluminium scrap</t>
  </si>
  <si>
    <t>132 KV LA (O&amp;U) Damage Completely (scrap)</t>
  </si>
  <si>
    <t>M.S Scrap (Junction Box)</t>
  </si>
  <si>
    <t>XLPE Cable 3x400 Sq mm Damage (Scrap)</t>
  </si>
  <si>
    <t>Disk Insulator broken (Srap)</t>
  </si>
  <si>
    <t>Store Inventry</t>
  </si>
  <si>
    <t>Total usable material</t>
  </si>
  <si>
    <t>Non movable Material</t>
  </si>
  <si>
    <t>Scrap Material</t>
  </si>
  <si>
    <t>Total  store  Inventry 2024-25</t>
  </si>
  <si>
    <t>Name of Zone-              Garhwal</t>
  </si>
  <si>
    <t>Name of Circle-             Roorkee</t>
  </si>
  <si>
    <t>Name of Division-          220 KV O&amp;M Division Imlikheda(Piran Kaliyar)</t>
  </si>
  <si>
    <t>Name of Sub-Station-     132 KV Sub- Station Chudiyala</t>
  </si>
  <si>
    <t>Month-   JUNE -2026</t>
  </si>
  <si>
    <t>Total Inventory Amt.</t>
  </si>
  <si>
    <t>VV5V406003</t>
  </si>
  <si>
    <t>C.T Junction Box</t>
  </si>
  <si>
    <t>VV6V601003</t>
  </si>
  <si>
    <t>P.T Junction Box</t>
  </si>
  <si>
    <t>SS3S301016</t>
  </si>
  <si>
    <t>132 KV Post Insulator</t>
  </si>
  <si>
    <t>FF0F050032</t>
  </si>
  <si>
    <t>Main &amp; auxiluries lattice structure for 132 KV Gantries  equipment</t>
  </si>
  <si>
    <t>CC3C316005</t>
  </si>
  <si>
    <t>GI cable Tray150mm</t>
  </si>
  <si>
    <t>CC3C316006</t>
  </si>
  <si>
    <t>GI cable Tray100mm</t>
  </si>
  <si>
    <t>CC3C316007</t>
  </si>
  <si>
    <t>GI cable Tray75mm</t>
  </si>
  <si>
    <t>FF2F202003</t>
  </si>
  <si>
    <t>GI flat 50X6mm</t>
  </si>
  <si>
    <t>FF2F201004</t>
  </si>
  <si>
    <t>Ms Rod 36mm dia.</t>
  </si>
  <si>
    <t>FF1F108003</t>
  </si>
  <si>
    <t>U- Bolt</t>
  </si>
  <si>
    <t>CC3C303001</t>
  </si>
  <si>
    <t>Indoor Type End termination Kit 33 KV 400x3 XLPE Cable(New)</t>
  </si>
  <si>
    <t>LT cable3.5x400 Sq mm(W/o Armoured)</t>
  </si>
  <si>
    <t>CCOCOO2011</t>
  </si>
  <si>
    <t>PVC control cable 4X2.5 sq mm(W/o Armoured)</t>
  </si>
  <si>
    <t>CCOCOO1003</t>
  </si>
  <si>
    <t xml:space="preserve"> PVC Control cable 18x2.5 mm sq ( O/U)(Armoured)</t>
  </si>
  <si>
    <t xml:space="preserve">ACSR Panther Conductor  Panther  </t>
  </si>
  <si>
    <t xml:space="preserve">ACSR Panther Comprension Type Single Tension fitting </t>
  </si>
  <si>
    <t>SS4S402001</t>
  </si>
  <si>
    <t>33KV Isolator Jaw (Repairable)</t>
  </si>
  <si>
    <t>Mid-Span Joint for Panther to Panther Cond.</t>
  </si>
  <si>
    <t>Repair Sleeve for Panther Cond.</t>
  </si>
  <si>
    <t>II0I001003</t>
  </si>
  <si>
    <t>SS6S610009</t>
  </si>
  <si>
    <t>HRC Fuse 63 Amp</t>
  </si>
  <si>
    <t>PP2P221004</t>
  </si>
  <si>
    <t>T/F Cooling Fan (O/U)</t>
  </si>
  <si>
    <t>II5I504005</t>
  </si>
  <si>
    <t xml:space="preserve">ACSR Panther Single Suspension Fitting </t>
  </si>
  <si>
    <t>SS4S402016</t>
  </si>
  <si>
    <t>33KV Isolator blade Repairable(O/D)</t>
  </si>
  <si>
    <t>TT1T101032</t>
  </si>
  <si>
    <t>Max.-Min. Register</t>
  </si>
  <si>
    <t>II5I507013</t>
  </si>
  <si>
    <t xml:space="preserve">G.I. Earthwire Fitting For 7/9 S.W/G </t>
  </si>
  <si>
    <t>II2I202001</t>
  </si>
  <si>
    <t>Extension Link for E/W Clamp</t>
  </si>
  <si>
    <t>JJ3J301014</t>
  </si>
  <si>
    <t>220V AC/DC spring charging motor                 (Universal motor for FSA opreting mechanism)</t>
  </si>
  <si>
    <t>JJ3J301005</t>
  </si>
  <si>
    <t>220/110 V DC trip-2 coil   (220/110 V DC trip-2 coil for FSA operating mechanism)</t>
  </si>
  <si>
    <t>220/110 V DC trip-1 coil   (220/110 V DC trip-1 coil for FSA operating mechanism)</t>
  </si>
  <si>
    <t>JJ7J01004</t>
  </si>
  <si>
    <t xml:space="preserve">Yellow switching element   (Spring charging motor limit switch )  </t>
  </si>
  <si>
    <t xml:space="preserve"> Bule switching element (Spring charging motor limit switch ) </t>
  </si>
  <si>
    <t>JJ3J301009</t>
  </si>
  <si>
    <t>Auxiiliary switch for FSA drive                   (Wiping contact type auxiliary switch)</t>
  </si>
  <si>
    <t>TT1T101029</t>
  </si>
  <si>
    <t xml:space="preserve">Log sheet </t>
  </si>
  <si>
    <t>PP2P226014</t>
  </si>
  <si>
    <t>Biometric Attendance machine</t>
  </si>
  <si>
    <t>ACSR Zebra conductor(O/U) in cut lenth</t>
  </si>
  <si>
    <t>VV3V305004</t>
  </si>
  <si>
    <t>33 KV Cast resin wound CT 1200-600/1-1A(ABB indoor)</t>
  </si>
  <si>
    <t>33 KV Cast resin wound CT 800-400/1-1A(ABB indoor)</t>
  </si>
  <si>
    <t>33 KV XLPE outdoor cable termination kit 3X400 mm²</t>
  </si>
  <si>
    <t>CC3C301003</t>
  </si>
  <si>
    <t>33 KV XLPE Indoor cable termination kit 3X400 mm²</t>
  </si>
  <si>
    <t>JJ3J301010</t>
  </si>
  <si>
    <t>Difective 132 KV ABB make Breaker pole type LTB 145/D1 (O&amp;U)</t>
  </si>
  <si>
    <t>CC3C317001</t>
  </si>
  <si>
    <t>Alluminium Tape</t>
  </si>
  <si>
    <t>KK0K003001</t>
  </si>
  <si>
    <t>120 KV Surge Arrestor/Lighting Arrestor</t>
  </si>
  <si>
    <t>33 KV Surge Arrestor/Lighting Arrestor</t>
  </si>
  <si>
    <t>Empty T/F oil Drum</t>
  </si>
  <si>
    <t>TT1T101022</t>
  </si>
  <si>
    <t>Daily Supply Register</t>
  </si>
  <si>
    <t>TT1T101044</t>
  </si>
  <si>
    <t>Stoppage Register</t>
  </si>
  <si>
    <t>ZZ2Z005001</t>
  </si>
  <si>
    <t>Top Drive Unit assembly(Diffective)</t>
  </si>
  <si>
    <t xml:space="preserve"> Insulation Sealer</t>
  </si>
  <si>
    <t>Transformer oil (New)</t>
  </si>
  <si>
    <t>Ltr</t>
  </si>
  <si>
    <t>VV2V203002</t>
  </si>
  <si>
    <t>Spare Molecular sives Filter (Capasity 55 Kg) for On Line Moisture Removal System</t>
  </si>
  <si>
    <t>TT1T101018</t>
  </si>
  <si>
    <t>Battery Register</t>
  </si>
  <si>
    <t>TT1T101047</t>
  </si>
  <si>
    <t>33 KV Tripping Regiter</t>
  </si>
  <si>
    <t>MM3M303003</t>
  </si>
  <si>
    <t xml:space="preserve">Digital Amp. Meter CT Ratio 800/400/200/100-1 Amp </t>
  </si>
  <si>
    <t>MM3M302006</t>
  </si>
  <si>
    <t>Digital Volt. Meter PT Ratio 132/33 KV/Secondary-110 Volts with Aux supply110 Volt AC/DC</t>
  </si>
  <si>
    <t>MM3M304006</t>
  </si>
  <si>
    <t>Digital MW Meter 3 phase CT Ratio  800/400/200/100-1 Amp &amp; PT Ratio 132/33 KV Secondary-110 volts with Aux supply 110 volt AC/DC</t>
  </si>
  <si>
    <t>MM3M305006</t>
  </si>
  <si>
    <t>Digital MVAR Meter 3 phase CT Ratio  800/400/200/100-1 Amp &amp; PT Ratio 132/33 KV Secondary-110 volts with Aux supply 110 volt AC/DC</t>
  </si>
  <si>
    <t>MM0M019040</t>
  </si>
  <si>
    <t>Trip  Cikt Supervision Relay ABB Aux supply 200-250 volt AC/DC</t>
  </si>
  <si>
    <t>33 KV Current Transformer (3 Core) 800/400/1(0.2S)</t>
  </si>
  <si>
    <t>VV1V103046</t>
  </si>
  <si>
    <t>33 KV CT Clamp for Twin Zebra conductor</t>
  </si>
  <si>
    <t>JJ8J801005</t>
  </si>
  <si>
    <t>33 KV CB Clamp for Twin Zebra conductor</t>
  </si>
  <si>
    <t>JJ8J801006</t>
  </si>
  <si>
    <t>132 KVC.B. Clamp for single Zebra cond.</t>
  </si>
  <si>
    <t>VV1V103045</t>
  </si>
  <si>
    <t>132 KVC.T. Clamp for single Zebra cond.</t>
  </si>
  <si>
    <t>SS5S501015</t>
  </si>
  <si>
    <t>132 KV Isolator Clamp for single zebra Cond.</t>
  </si>
  <si>
    <t>GG0G001003</t>
  </si>
  <si>
    <t>Multipurpose spray</t>
  </si>
  <si>
    <t>CC1C103010</t>
  </si>
  <si>
    <t>Control Cable 70mm x 3.5 core</t>
  </si>
  <si>
    <t>Polymer Insulator 70 JN</t>
  </si>
  <si>
    <t>Non Contact Voltage Detctor Bluetooth NCVD with 7 mtr triangle hotstic</t>
  </si>
  <si>
    <t>132/33 KV 40 MVA Transformer IMP make (Repaired)</t>
  </si>
  <si>
    <t>Scrap survey 2025-26</t>
  </si>
  <si>
    <t>PP1P126016</t>
  </si>
  <si>
    <t>Enargy Meter make Secure (R-Back)(O/U)</t>
  </si>
  <si>
    <t>Energy meters L&amp;T make (O/U)</t>
  </si>
  <si>
    <t>Energy meters L&amp;T mak  (R-Back)(O/U)</t>
  </si>
  <si>
    <t xml:space="preserve">ZZ1Z001001(13.1.23)65,L-330 (15.6.23)101 L-330 (23.03.24)134-135 (7.10.24)117,L-316  </t>
  </si>
  <si>
    <t>MM0M019040(2.5.23)81,L-330 (7.9.23)120,L-330</t>
  </si>
  <si>
    <t>TCS Relay (Damaged)</t>
  </si>
  <si>
    <t>AA1A101001  (7.9.23)120,L-330</t>
  </si>
  <si>
    <t>Earth Wire Scrap</t>
  </si>
  <si>
    <t>NN1N101003(25.01.24)44, L-337</t>
  </si>
  <si>
    <t>RTCC Panel(20 MVA T/F NGEF make) Scrap</t>
  </si>
  <si>
    <t>Empty T/F oil Drum as Scrap</t>
  </si>
  <si>
    <t>KK0K005001(04.04.24)60, L-337</t>
  </si>
  <si>
    <t>33 KV LA (Damaged)</t>
  </si>
  <si>
    <t>SS4S402001(10.09.24)76, L-337</t>
  </si>
  <si>
    <t>Copper alloy Scrap (33 KV Isolater blade copper tube)</t>
  </si>
  <si>
    <t>ZZ1Z002001(7.10.24)117,L-316</t>
  </si>
  <si>
    <t>PVC scrap</t>
  </si>
  <si>
    <t>II0I001007(15.04.25)102, L-337</t>
  </si>
  <si>
    <t>Disc Insulator(Damaged)</t>
  </si>
  <si>
    <t>Without Scrap survey 2025-26</t>
  </si>
  <si>
    <t>ZZ1Z001001(15.10.25)200, L-330</t>
  </si>
  <si>
    <t>AA0A002003   (15.10.25) P -200, L-330</t>
  </si>
  <si>
    <t>ACSR Zebra cond. Old &amp; used in cut lenth(Scrap)</t>
  </si>
  <si>
    <t>FF0F015002 (10.11.25)132, L-316</t>
  </si>
  <si>
    <t>G.I Tower parts old &amp; used dismantled (Scrap)</t>
  </si>
  <si>
    <t>ZZ1Z003001</t>
  </si>
  <si>
    <t>Different type Meter  (MW,MVAR,AMP,VOLT&amp; TCS)</t>
  </si>
  <si>
    <t>Grand Total</t>
  </si>
  <si>
    <t>Roorkee Circle</t>
  </si>
  <si>
    <t>132 Kv O&amp;M Division Bhupatwala</t>
  </si>
  <si>
    <t>132 Kv S/S Bhupatwala</t>
  </si>
  <si>
    <t>Month-</t>
  </si>
  <si>
    <t>STOCK Revised</t>
  </si>
  <si>
    <t xml:space="preserve">    Name of Item</t>
  </si>
  <si>
    <t xml:space="preserve">Useable </t>
  </si>
  <si>
    <t>Total  Inventory Amt.</t>
  </si>
  <si>
    <t>Total Amt. in Rs.</t>
  </si>
  <si>
    <t>II3I303004</t>
  </si>
  <si>
    <t xml:space="preserve">Vibration damper for ACSR Panther </t>
  </si>
  <si>
    <t>VVIN101034</t>
  </si>
  <si>
    <t xml:space="preserve">132 kv oil bushing </t>
  </si>
  <si>
    <t>VVIN101035</t>
  </si>
  <si>
    <t xml:space="preserve">33 kv Oil bushing </t>
  </si>
  <si>
    <t>BB0B002001</t>
  </si>
  <si>
    <t>33 kv Capacitor Bank cell (Shree Make)</t>
  </si>
  <si>
    <t>132 kv CVT (CGL Make )</t>
  </si>
  <si>
    <t>VV3V303004</t>
  </si>
  <si>
    <t>Old 145 kv C.T (O/U) for (Hero)</t>
  </si>
  <si>
    <t>132 kv Post insulator for Isolator</t>
  </si>
  <si>
    <t>33 kv P.T Single 110 V with junction Box</t>
  </si>
  <si>
    <t>SS5S501019</t>
  </si>
  <si>
    <t>Isolater Pad For ACSR Panther Through Quick Wej Connector</t>
  </si>
  <si>
    <t>VV3V305006</t>
  </si>
  <si>
    <t>33 Kv CT O/D Ratio(800/400/1A)Acc-0.2</t>
  </si>
  <si>
    <t>120 KN Disc Insulator O/U</t>
  </si>
  <si>
    <t>Disc insulator 70 KN (B/S)</t>
  </si>
  <si>
    <t>CC1C114011</t>
  </si>
  <si>
    <t>XLPE Armored LT Power Cable 3.5 Corex400 Sqm</t>
  </si>
  <si>
    <t>SF-6 gas</t>
  </si>
  <si>
    <t>MM0M002003</t>
  </si>
  <si>
    <t xml:space="preserve">DEFECTIVE DIFFERENTIAL PROTN. RELAY MAKE MULTILIN T60 (Transformer Protection System) </t>
  </si>
  <si>
    <t>JJ5J503007</t>
  </si>
  <si>
    <t>110 Vdc Tripping/Closing Coil for 33 Kv CGL make CB</t>
  </si>
  <si>
    <t>II1I102001</t>
  </si>
  <si>
    <t>C- Type Boltless Wedge Clamp With Stopper For Mosse To Moose Conductor</t>
  </si>
  <si>
    <t>II1I105001</t>
  </si>
  <si>
    <t>C- Type Boltless Wedge Clamp With Stopper For Panther To Panther Conductor</t>
  </si>
  <si>
    <t>VV3V305005</t>
  </si>
  <si>
    <t xml:space="preserve">33 Kv CT 800/400/1 </t>
  </si>
  <si>
    <t>33 Kv Jaw</t>
  </si>
  <si>
    <t>33 kv Isolator Blad</t>
  </si>
  <si>
    <t>SS3S301004</t>
  </si>
  <si>
    <t>132 kv Isolator Jaw finger</t>
  </si>
  <si>
    <t>132 kv Isolator male Contact</t>
  </si>
  <si>
    <t>II0I006001</t>
  </si>
  <si>
    <t>PG Clamp  panther to Panther</t>
  </si>
  <si>
    <t>II0I003004</t>
  </si>
  <si>
    <t>PG Clamp  Moose to Panther</t>
  </si>
  <si>
    <t>II0I003001</t>
  </si>
  <si>
    <t>PG Clamp  Moose to Moose</t>
  </si>
  <si>
    <t>132 kv Suspension Fitting</t>
  </si>
  <si>
    <t>FF4F403005</t>
  </si>
  <si>
    <t>Copper Bond</t>
  </si>
  <si>
    <t>Industrial exhaust Fan</t>
  </si>
  <si>
    <t>CC1C113002</t>
  </si>
  <si>
    <t>33 kv XLPE 3X400 sqmm Aluminium Power Cable (Scrap)</t>
  </si>
  <si>
    <t>33 Kv outdoor CT 800/400/1 3 Core Class 0.02 with Junction Box</t>
  </si>
  <si>
    <t>132 KV CT 400/200/1 Old &amp; Used</t>
  </si>
  <si>
    <t>T/F Oil Drum Empty</t>
  </si>
  <si>
    <t>Molecular sives filter 55 Kg each</t>
  </si>
  <si>
    <t>Transformer Oil Drum Old /Used</t>
  </si>
  <si>
    <t>120 kV Lightening Arrestor</t>
  </si>
  <si>
    <t>SS0S003005</t>
  </si>
  <si>
    <t>145 Kv 1250 Amp 3 Phase Horizantal Blade with earth switch isolator</t>
  </si>
  <si>
    <t>33 Kv VCB ABB Make (Old &amp; Used), Defective</t>
  </si>
  <si>
    <t>33 Kv VCB CGL Make (Old &amp; Used), Defective</t>
  </si>
  <si>
    <t xml:space="preserve">Total </t>
  </si>
  <si>
    <t>New Scrap List 2025-26   (Stock)</t>
  </si>
  <si>
    <t>33 kv CT 800/400/1 Old &amp; Used</t>
  </si>
  <si>
    <t>VV3V35009</t>
  </si>
  <si>
    <t>33 kv CT 400/200/1 Old &amp; Used</t>
  </si>
  <si>
    <t>ZZ1Z001001</t>
  </si>
  <si>
    <t>NN0N003005</t>
  </si>
  <si>
    <t>33 kv C&amp;R Panel Cabiinet (without Accessories) O/U</t>
  </si>
  <si>
    <t>132 Kv CT 400/200/1  O/U, Defective</t>
  </si>
  <si>
    <t>132 KV CT 400/200/1  Completely Burned Iron Tank only</t>
  </si>
  <si>
    <t>JJ0J005010</t>
  </si>
  <si>
    <t>Turn buckle G.I</t>
  </si>
  <si>
    <t>33 kv V type X arm</t>
  </si>
  <si>
    <t>SS6S602001</t>
  </si>
  <si>
    <t xml:space="preserve">DC distribution board for 48 V , 200 AH Battery set </t>
  </si>
  <si>
    <t>Empty oil Drum</t>
  </si>
  <si>
    <t>33 Kv PT Old &amp; Used</t>
  </si>
  <si>
    <t>YY1Y102002</t>
  </si>
  <si>
    <t xml:space="preserve">Batery Charger make Statcon Boost/Floot Unserviceable </t>
  </si>
  <si>
    <t>Batery Charger make expofyn old &amp; used Unserviceable</t>
  </si>
  <si>
    <t>VV5V406005</t>
  </si>
  <si>
    <t>Junction Box scrap deteroited</t>
  </si>
  <si>
    <t>Burnt capacitor cover</t>
  </si>
  <si>
    <t>Empty deterioted nitrogen gas cyclinder</t>
  </si>
  <si>
    <t>Total Amount of Inventory =</t>
  </si>
  <si>
    <t>T&amp;P</t>
  </si>
  <si>
    <t>PP4P425001</t>
  </si>
  <si>
    <t>Table Steel with sun mica top with two side Drawer 66" x 36".</t>
  </si>
  <si>
    <t>PP4P425002</t>
  </si>
  <si>
    <t>Table Steel with sun mica top with one side Drawer 54" x 27".</t>
  </si>
  <si>
    <t>PP4P425003</t>
  </si>
  <si>
    <t>Steel Table  with sun mica top 2 Drawer  on one  side  48" x 24"</t>
  </si>
  <si>
    <t>PP4P406003</t>
  </si>
  <si>
    <t>Steel rack size 72" x 36" x 15" inch.</t>
  </si>
  <si>
    <t>PP4P401019</t>
  </si>
  <si>
    <t>Steel almirah having 5 compartment with four sleeve.</t>
  </si>
  <si>
    <t>PP4P403003                  PP4P415003</t>
  </si>
  <si>
    <t>Teak wood double bed with coir maiteres &amp; 2 nos pillow.</t>
  </si>
  <si>
    <t>PP4P424022</t>
  </si>
  <si>
    <t>Teak wood office table 3' x 2.5' with 2 nos office chair.</t>
  </si>
  <si>
    <t>PP4P427001</t>
  </si>
  <si>
    <t>Teak wood centre table 4' x 2' with 4 nos easy chair.</t>
  </si>
  <si>
    <t>PP4P430001</t>
  </si>
  <si>
    <t>Teak wood dressing table.</t>
  </si>
  <si>
    <t>PP1P147006</t>
  </si>
  <si>
    <t>Portable drill machine with drill bit.</t>
  </si>
  <si>
    <t>PP2P212002</t>
  </si>
  <si>
    <t>Air Blower.</t>
  </si>
  <si>
    <t>PP0P021015</t>
  </si>
  <si>
    <t>Double sleeve pulley block.</t>
  </si>
  <si>
    <t>PP0P008001</t>
  </si>
  <si>
    <t>Heavy Duty bull dog grip.</t>
  </si>
  <si>
    <t>PP0P018009</t>
  </si>
  <si>
    <t>Heavy Duty D Shackle.</t>
  </si>
  <si>
    <t>PP1P123001</t>
  </si>
  <si>
    <t>Transformer oil tester ( 0-100 KV ).</t>
  </si>
  <si>
    <t>PP1P138002</t>
  </si>
  <si>
    <t>Hydraulic heavy duty jack 100 Ton.</t>
  </si>
  <si>
    <t>PP1P148002</t>
  </si>
  <si>
    <t>Self supporting plateform AL folding Ladder 6 mtr.</t>
  </si>
  <si>
    <t>PP1P102013</t>
  </si>
  <si>
    <t>Tool Kit having different small                    T &amp; P item.</t>
  </si>
  <si>
    <t>PP0P021024</t>
  </si>
  <si>
    <t>Pulling &amp; lifting machine 3 Ton.</t>
  </si>
  <si>
    <t>PP1P144004</t>
  </si>
  <si>
    <t>Folding Discharge Rod for 33 KV . ( 1 no Un serviceable ).</t>
  </si>
  <si>
    <t>PP1P144002</t>
  </si>
  <si>
    <t>Folding Discharge Rod for 132 KV . ( 1 no Un serviceable ).</t>
  </si>
  <si>
    <t>PP0P016003</t>
  </si>
  <si>
    <t>Steel wire Rope 16 mm.</t>
  </si>
  <si>
    <t>PP0P005001</t>
  </si>
  <si>
    <t>Crimping tool with die.</t>
  </si>
  <si>
    <t>PP1P122004</t>
  </si>
  <si>
    <t>SF 6 Gas leakage detector.</t>
  </si>
  <si>
    <t>PP4P426005</t>
  </si>
  <si>
    <t>Godrej Table T-9.</t>
  </si>
  <si>
    <t>PP4P408003</t>
  </si>
  <si>
    <t>Godrej Chair PCH7002D.</t>
  </si>
  <si>
    <t>PP4P409006</t>
  </si>
  <si>
    <t>Godrej Chair PCH7003.</t>
  </si>
  <si>
    <t>PP4P409004</t>
  </si>
  <si>
    <t>Godrej Chair CH1007.</t>
  </si>
  <si>
    <t>PP4P402004</t>
  </si>
  <si>
    <t>Godrej Storerwel Plain 4 Sleeve.</t>
  </si>
  <si>
    <t>PP4P402001</t>
  </si>
  <si>
    <t>Godrej 4 Drawer Fileing Cabinet.</t>
  </si>
  <si>
    <t>PP4P407002</t>
  </si>
  <si>
    <t>Godrej open rack 3' x 4' x 1.6'.</t>
  </si>
  <si>
    <t>DD0D001010</t>
  </si>
  <si>
    <t>Desktop Computer make HCL.</t>
  </si>
  <si>
    <t>DD0D004007</t>
  </si>
  <si>
    <t>TFT Monitor 38.1 cm TFT SVGA Digital Colour monitor.</t>
  </si>
  <si>
    <t>DD1D102009</t>
  </si>
  <si>
    <t>Combo i.e. 16 x 10 x 40 xCD R/W and 12 x DVD.</t>
  </si>
  <si>
    <t>DD1D106005</t>
  </si>
  <si>
    <t>Internet 56 Kbps ( Fax/Data/voice) Modem.</t>
  </si>
  <si>
    <t>PP1P148012</t>
  </si>
  <si>
    <t>Stool cum Ladder 7 Feet.</t>
  </si>
  <si>
    <t>PP1P122001</t>
  </si>
  <si>
    <t>SF 6 GasFilling attachment along with Regulator &amp; gas Pressure gauge.</t>
  </si>
  <si>
    <t>PP2P207002</t>
  </si>
  <si>
    <t>Hand Power Cutter 240 Volt AC.800 Watt.</t>
  </si>
  <si>
    <t>DD0D004011</t>
  </si>
  <si>
    <t>LED 32" Smart TV.Make Samsung.</t>
  </si>
  <si>
    <t>PP2P208004</t>
  </si>
  <si>
    <t>Refrigerator 180 Ltr.Make:- Whirlpool.</t>
  </si>
  <si>
    <t>PP2P210001</t>
  </si>
  <si>
    <t>Microwave 20 Ltr.Make Samsung.</t>
  </si>
  <si>
    <t>PP2P204007</t>
  </si>
  <si>
    <t>6 KV Utility Insulation Resistane Tester ( Megger ) Modle No:- S-1-568.Make Megger.</t>
  </si>
  <si>
    <t>PP2P216004</t>
  </si>
  <si>
    <t>Samsung AC 1.5 Ton (Old &amp; Dismanteled)  (2.06.20)</t>
  </si>
  <si>
    <t>Desktop Computer  DPC-253</t>
  </si>
  <si>
    <t>DD0D007004</t>
  </si>
  <si>
    <t>Printer HP Laserjet M208 DW</t>
  </si>
  <si>
    <t>PP3P301006</t>
  </si>
  <si>
    <t>Line Man Safety Belt.</t>
  </si>
  <si>
    <t>PP0P015008</t>
  </si>
  <si>
    <t>PlasticRope Dia 3/4 inch.</t>
  </si>
  <si>
    <t>PP0P015003</t>
  </si>
  <si>
    <t>PlasticRope Dia 1.50 inch.</t>
  </si>
  <si>
    <t>NCVD With 7 mtr Triangle hotstic (capital)</t>
  </si>
  <si>
    <t>Fire extinguisher 45 Ltr AFFF Type (capital)</t>
  </si>
  <si>
    <t>Fire extinguisher 10 Kg ABC Type (capital)</t>
  </si>
  <si>
    <r>
      <t>Fire extinguisher 4.5 Kg CO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Type (capital)</t>
    </r>
  </si>
  <si>
    <t>New Scrap List 2025-26   (T&amp;P)</t>
  </si>
  <si>
    <t>PP4P409014</t>
  </si>
  <si>
    <t>Steel chushioned chair with arm.</t>
  </si>
  <si>
    <t>PP1P126008</t>
  </si>
  <si>
    <t>Hydro meter.</t>
  </si>
  <si>
    <t>Total Amount of T&amp;P Inventory =</t>
  </si>
  <si>
    <t xml:space="preserve">Monthly report of Inventory categorized for monitoring  </t>
  </si>
  <si>
    <t>Inventory report for the month of :- June 2026</t>
  </si>
  <si>
    <t>Name of  Division :- 132 KV O&amp;M Division Bhupatwala                                 Name  of S/S:-    132 KV S/s Laksar</t>
  </si>
  <si>
    <t>Name of Items</t>
  </si>
  <si>
    <t>Survey 25.03.23</t>
  </si>
  <si>
    <t>survey 31.10.25</t>
  </si>
  <si>
    <t>After 31.10.25</t>
  </si>
  <si>
    <t>O&amp;M</t>
  </si>
  <si>
    <t>7/10 SWG Earth wire</t>
  </si>
  <si>
    <t>II3I301008</t>
  </si>
  <si>
    <t>Mid span joint for E/W 7/9 SWG</t>
  </si>
  <si>
    <t xml:space="preserve">Mid span joint compression type for 7/9 SWG E/W </t>
  </si>
  <si>
    <t xml:space="preserve">Mid span joint compression type for 7/10 SWG E/W </t>
  </si>
  <si>
    <t>II2I202002</t>
  </si>
  <si>
    <t>Tension clamp for 7/10 SWG earth wire fitting</t>
  </si>
  <si>
    <t xml:space="preserve">7/10 Earth wire clamp with D-shackle </t>
  </si>
  <si>
    <t>II2I203002</t>
  </si>
  <si>
    <t>Single suspension clamp for 7/10 SWG E/W complete</t>
  </si>
  <si>
    <t>7/10 Earth wire Tension fitting</t>
  </si>
  <si>
    <t>Compression type single tension fitting for 7/10 SWG E/W complete with D- Shackle &amp; jumper cone incomplete</t>
  </si>
  <si>
    <t>II5I501009</t>
  </si>
  <si>
    <t>Compression type single tension fitting for 7/9 SWG E/W complete with D- Shackle &amp; jumper cone</t>
  </si>
  <si>
    <t>II5I501008</t>
  </si>
  <si>
    <t>Tension fitting for dog conductor</t>
  </si>
  <si>
    <t>II5I501007</t>
  </si>
  <si>
    <t>Single compression tension fitting for wolf conductor with all dead ends</t>
  </si>
  <si>
    <t>Compression type tension fitting for wolf conductor incomplete</t>
  </si>
  <si>
    <t>II3I301006</t>
  </si>
  <si>
    <t>M.S. joint for wolf conductor</t>
  </si>
  <si>
    <t>II0I008001</t>
  </si>
  <si>
    <t>PG Clamp for wolf to wolf conductor</t>
  </si>
  <si>
    <t xml:space="preserve">Compresion type tention fitting with jumper cone for panther conductor </t>
  </si>
  <si>
    <t>Single tension fitting for Panther conductor</t>
  </si>
  <si>
    <t>II5I502005</t>
  </si>
  <si>
    <t>Double tension fitting for Panther conductor</t>
  </si>
  <si>
    <t>Vibration damper for Panther conductor</t>
  </si>
  <si>
    <t>120 KN Disc Insulator</t>
  </si>
  <si>
    <t>132KV Post insulator</t>
  </si>
  <si>
    <t>SS4S402021</t>
  </si>
  <si>
    <t>33KV Pin Insulator with Pin &amp; Nut</t>
  </si>
  <si>
    <t>Bolted PG clamp moose to panther</t>
  </si>
  <si>
    <t>NN4N405007</t>
  </si>
  <si>
    <t>Electronic semaphore indication for control panel</t>
  </si>
  <si>
    <t>MM0M007003</t>
  </si>
  <si>
    <t>Bucholz relay for 40MVA T/F</t>
  </si>
  <si>
    <t>FF0F050025</t>
  </si>
  <si>
    <t>Galvanized steel structure PN Type for LA</t>
  </si>
  <si>
    <t>FF1F107005</t>
  </si>
  <si>
    <t xml:space="preserve">Foundation Anchor bolt size 25x500 mm with stopper plate, nuts &amp; washer </t>
  </si>
  <si>
    <t>Tower scrap</t>
  </si>
  <si>
    <t>FF0F050031</t>
  </si>
  <si>
    <t>Structure with Nut &amp; bolts</t>
  </si>
  <si>
    <t>FF3F301002</t>
  </si>
  <si>
    <t>33 KV O&amp;U Dismantled Pole</t>
  </si>
  <si>
    <t>SS0S003001</t>
  </si>
  <si>
    <t>145KV 1250 Amp 3phase horizontal blade breaker with earth switch Isolator</t>
  </si>
  <si>
    <t>MM3M303007</t>
  </si>
  <si>
    <t>Digital Ampere Meter range 0-400 Amp.Programable Having Size 96x96mm Aux. Supply -110 volts AC/DC of ISI Mark of AE Make</t>
  </si>
  <si>
    <t>MM3M305008</t>
  </si>
  <si>
    <t>MVAR meter  3 phase CTR 400/ 1A PTR 132 KV/ 110 V</t>
  </si>
  <si>
    <t>33KV CT ( 3 Core), 800/400/1A, Accuracy 0.2</t>
  </si>
  <si>
    <t>DD0D001003</t>
  </si>
  <si>
    <t>MRI SANDS make</t>
  </si>
  <si>
    <t>Empty MS Oil drum capacity 209Ltr</t>
  </si>
  <si>
    <t>CC0C001009</t>
  </si>
  <si>
    <t>Control cable 10x2.5mm2</t>
  </si>
  <si>
    <t>CC3C307008</t>
  </si>
  <si>
    <t>33KV outdoor termination suitable for 33kV, 3 Core XPLE cable 70Sqmm</t>
  </si>
  <si>
    <t>NN5N506028</t>
  </si>
  <si>
    <t>PLCC equipment</t>
  </si>
  <si>
    <t>NN5N506031</t>
  </si>
  <si>
    <t>Wave trap &amp; coupling device</t>
  </si>
  <si>
    <t>CC2C201001</t>
  </si>
  <si>
    <t>AA0A002002</t>
  </si>
  <si>
    <t>133KV C.V.T O&amp;U</t>
  </si>
  <si>
    <t>33KV VCB type CGL make C.B O&amp;U</t>
  </si>
  <si>
    <t>33KV C.T O&amp;U 400/200/1A O&amp;U</t>
  </si>
  <si>
    <t>Scrap Items</t>
  </si>
  <si>
    <t xml:space="preserve">ACSR Panther conductor in pieces O/U Scrap </t>
  </si>
  <si>
    <t>ACSR Moose conductor O/U Dismantled cut &amp; bits Length Scrap</t>
  </si>
  <si>
    <t>GS Earth Wire 7/9 SWG (Old and dismantaled, Rusted and in Bits)</t>
  </si>
  <si>
    <t>33 KV SF6 C.B (O&amp;U) Damage ,burnt</t>
  </si>
  <si>
    <t>33 KV VCB O/U ABB make breaker damage,burnt</t>
  </si>
  <si>
    <t>132KV CVT O&amp;U, Damage</t>
  </si>
  <si>
    <t xml:space="preserve">132KV CT of ratio 400/100O&amp;U </t>
  </si>
  <si>
    <t>VV3V305008</t>
  </si>
  <si>
    <t>33 KV CT 400/200/1Amp Damage,bursted</t>
  </si>
  <si>
    <t>Double Tension Hardware fitting old and used / GI scrap</t>
  </si>
  <si>
    <t>70KN Disc Insulator old and used dismantled broken and obsolete</t>
  </si>
  <si>
    <t>JJ7J707003</t>
  </si>
  <si>
    <t xml:space="preserve">Empty SF6 Gas Cylinder 50Kg </t>
  </si>
  <si>
    <t xml:space="preserve">Al clamp scrap </t>
  </si>
  <si>
    <t xml:space="preserve">Scrap of clamp/ Connectors </t>
  </si>
  <si>
    <t>MS Scrap</t>
  </si>
  <si>
    <t>PP &amp; holding clamp of ms flat 75x10mm</t>
  </si>
  <si>
    <t>Bracing clamp of MS  flat 65x8mm</t>
  </si>
  <si>
    <t>ZZ1Z002001</t>
  </si>
  <si>
    <t>Plastic seal (Sl. No. 140901 to 141200)</t>
  </si>
  <si>
    <t>132 KV L.A damage(O/U)</t>
  </si>
  <si>
    <t>YY0Y002005</t>
  </si>
  <si>
    <t>110V Battery set O&amp;U,Dismantled</t>
  </si>
  <si>
    <t>33KV Isolator O&amp;U Dismantled</t>
  </si>
  <si>
    <t>33KV SF6 C.B O&amp;U Dismantled</t>
  </si>
  <si>
    <t xml:space="preserve"> 33KV Bus Isolator O&amp;U Dismantled</t>
  </si>
  <si>
    <t>Total (Rs.)</t>
  </si>
  <si>
    <t>Total Amount( Usable + Non-Moving + Scrap)</t>
  </si>
  <si>
    <t xml:space="preserve">Name of Zone: </t>
  </si>
  <si>
    <t>:- Garhwal Zone, Roorkee</t>
  </si>
  <si>
    <t>For the Month:- JUNE 2026</t>
  </si>
  <si>
    <t xml:space="preserve">Name of Circle : </t>
  </si>
  <si>
    <t>:- O&amp;M Circle, PTCUL, Roorkee</t>
  </si>
  <si>
    <t xml:space="preserve">Name of Division : </t>
  </si>
  <si>
    <t>:- 132 KV O&amp;M Division, BHUPATWALA, Haridwar</t>
  </si>
  <si>
    <t xml:space="preserve">Name of Substation : </t>
  </si>
  <si>
    <t>:- 132 KV Substation, Padartha, Haridwar</t>
  </si>
  <si>
    <t>Capital Related Stock</t>
  </si>
  <si>
    <t xml:space="preserve">Total Inventory Amt. </t>
  </si>
  <si>
    <t>PVC Copper Cable</t>
  </si>
  <si>
    <t>CC0C001018</t>
  </si>
  <si>
    <t>2.5 sq.mm x 4 core</t>
  </si>
  <si>
    <t>2.5 sq.mm x 2 core</t>
  </si>
  <si>
    <t>LT Aluminium cable</t>
  </si>
  <si>
    <t>3.5C x 400 sq.mm</t>
  </si>
  <si>
    <t xml:space="preserve"> CC1C103010</t>
  </si>
  <si>
    <t>3.5C x 70 sq.mm (In Bits)</t>
  </si>
  <si>
    <t>3.5C x 35 sq.mm</t>
  </si>
  <si>
    <t>4C x 6 sq.mm</t>
  </si>
  <si>
    <t>FF1F107003</t>
  </si>
  <si>
    <t>Main &amp; Auxiliary Structure Bolt &amp; Nuts and anchor bolts (Foundation bolts)</t>
  </si>
  <si>
    <t>Suspension fitting for ACSR "Zebra" Conductor</t>
  </si>
  <si>
    <t>AAC Tarantulla Conductor</t>
  </si>
  <si>
    <t>70 KN Disc Insulator</t>
  </si>
  <si>
    <t>M.S.Round 36 mm Dia</t>
  </si>
  <si>
    <t>NN2N201003</t>
  </si>
  <si>
    <t>PLCC Equipment (Data+Speech)</t>
  </si>
  <si>
    <t>LMU</t>
  </si>
  <si>
    <t>CC2C201003</t>
  </si>
  <si>
    <t>Protection coupler</t>
  </si>
  <si>
    <t>NN5N506030</t>
  </si>
  <si>
    <t>Telephone set</t>
  </si>
  <si>
    <t xml:space="preserve">Spare  </t>
  </si>
  <si>
    <t xml:space="preserve"> 40 MVA 132/33KV Transformer</t>
  </si>
  <si>
    <t xml:space="preserve">HV BUSHING </t>
  </si>
  <si>
    <t>VV1V101035</t>
  </si>
  <si>
    <t>LV BUSHING</t>
  </si>
  <si>
    <t>MM0M007001</t>
  </si>
  <si>
    <t>BUCHOLTZ RELAY</t>
  </si>
  <si>
    <t>VV2V207002</t>
  </si>
  <si>
    <t>REMOTE WINDING TEMPERATURE INDICATOR</t>
  </si>
  <si>
    <t>VV2V206002</t>
  </si>
  <si>
    <t>OIL TEMPERATURE INDICATOR</t>
  </si>
  <si>
    <t xml:space="preserve">WINDING TEMERATURE INDICATOR </t>
  </si>
  <si>
    <t>VV2V208002</t>
  </si>
  <si>
    <t>MAGNETIC OIL LEVEL GAUGE</t>
  </si>
  <si>
    <t>COOLER FAN WITH MOTOR</t>
  </si>
  <si>
    <t>STARTER CONTACT SWITCH &amp; RELAYS FOR ELCTRICAL PANELS</t>
  </si>
  <si>
    <t>VV2V213003</t>
  </si>
  <si>
    <t>REMOTE TAP POSTION INDICATOR</t>
  </si>
  <si>
    <t>VV2V202001</t>
  </si>
  <si>
    <t xml:space="preserve">BREATEHR ASSEMLY FOR CONSERVATOR AND OLTC </t>
  </si>
  <si>
    <t>MM0M007004</t>
  </si>
  <si>
    <t>OIL SURGE RELAY FOR OLTC</t>
  </si>
  <si>
    <t>250 KVA 33/0.4 KV Transformer</t>
  </si>
  <si>
    <t>VV2V209001</t>
  </si>
  <si>
    <t>PRD</t>
  </si>
  <si>
    <t>Breather assembly</t>
  </si>
  <si>
    <t xml:space="preserve">132 KV Circuit Breaker </t>
  </si>
  <si>
    <t>One completed Pole of 1600A CB with pole column and interrupter but with out PIR and wth MB &amp; Oerating mechanism and without support structure.</t>
  </si>
  <si>
    <t>JJ3J301013</t>
  </si>
  <si>
    <t>Rubber Gaskets, O rings and seals for SF6 gas ( Complete replacement for one breaker)</t>
  </si>
  <si>
    <t>Trip Coil</t>
  </si>
  <si>
    <t>JJ3J301007</t>
  </si>
  <si>
    <t>Closing Coil</t>
  </si>
  <si>
    <t>JJ7J710031</t>
  </si>
  <si>
    <t>Molecular Filter for SF6 Circuit for 1 pole of 145kV SF6 CB`</t>
  </si>
  <si>
    <t>JJ3J301015</t>
  </si>
  <si>
    <t>Density Pressure Monitor for 145kV SF6 CB for one pole</t>
  </si>
  <si>
    <t>JJ3J301011</t>
  </si>
  <si>
    <t>Fixed, Moving and arcing contacts including insulating nozzels for one pole of CB.</t>
  </si>
  <si>
    <t>JJ3J301008</t>
  </si>
  <si>
    <t xml:space="preserve">Closing coil assembly </t>
  </si>
  <si>
    <t xml:space="preserve">Tripping Coil assembly </t>
  </si>
  <si>
    <t>JJ7J707002</t>
  </si>
  <si>
    <t>Pressure Guage &amp; Coupling device of each type</t>
  </si>
  <si>
    <t>JJ7J710028</t>
  </si>
  <si>
    <t>Operation Counter of 145kV Sf6 CB</t>
  </si>
  <si>
    <t>JJ7J710002</t>
  </si>
  <si>
    <t>All type of coupling of SF6 gas for 145 SF6 CB</t>
  </si>
  <si>
    <t>JJ8J801013</t>
  </si>
  <si>
    <t xml:space="preserve">Terminal Pad </t>
  </si>
  <si>
    <t>Relay, Power Contactor, Switch fuse unit, limit switchs, Puch Buttons, timer &amp; MCB etc</t>
  </si>
  <si>
    <t>Auxilary Contactors</t>
  </si>
  <si>
    <t>2NO + 2NC ,110V DC</t>
  </si>
  <si>
    <t>4NO+4NC, 110V DC</t>
  </si>
  <si>
    <t>1NO+3NC, 110V DC (Addon)</t>
  </si>
  <si>
    <t>2NO+2NC,110V DC (Addon)</t>
  </si>
  <si>
    <t>JJ7J701004</t>
  </si>
  <si>
    <t>Limit switch for spring charging</t>
  </si>
  <si>
    <t>MCB</t>
  </si>
  <si>
    <t>SS7S704002</t>
  </si>
  <si>
    <t>2 Pole, 16A</t>
  </si>
  <si>
    <t>SS7S704004</t>
  </si>
  <si>
    <t>2 Pole, 10A</t>
  </si>
  <si>
    <t>JJ3J301018</t>
  </si>
  <si>
    <t>Spring operated mechanism for 145kVSF6 CB.</t>
  </si>
  <si>
    <t>opening dashpot for 145kVSF6 CB</t>
  </si>
  <si>
    <t>132 KV CT</t>
  </si>
  <si>
    <t>132kV CT 400-200/1A, 5C</t>
  </si>
  <si>
    <t>132 kV CVT</t>
  </si>
  <si>
    <t>132 KV Isolator</t>
  </si>
  <si>
    <t>One complete pole of islator including support insulator with 1 E/s with Operating Mechanism for Main Isolator and earth Switch (excluding Structure)</t>
  </si>
  <si>
    <t>Copper Contact fingers for femail and male contacts</t>
  </si>
  <si>
    <t xml:space="preserve">Relays, power contactors, MCB, switch, puch buttons for electrical control unit </t>
  </si>
  <si>
    <t>Terminal Rods</t>
  </si>
  <si>
    <t>SS3S301014</t>
  </si>
  <si>
    <t xml:space="preserve">Limit Switch and auxiliary contact </t>
  </si>
  <si>
    <t>Rotor housing bearing assembly</t>
  </si>
  <si>
    <t>Interlocking Coils</t>
  </si>
  <si>
    <t>Support Insulator</t>
  </si>
  <si>
    <t xml:space="preserve">33 KV CB </t>
  </si>
  <si>
    <t>33kV Circuit Breaker Pole - 1600A</t>
  </si>
  <si>
    <t>JJ5J501008</t>
  </si>
  <si>
    <t xml:space="preserve">Closing Coil </t>
  </si>
  <si>
    <t>JJ5J501006</t>
  </si>
  <si>
    <t xml:space="preserve">Tripping Coil </t>
  </si>
  <si>
    <t>33 KV CT</t>
  </si>
  <si>
    <t>33kV CT 800-400/1A, 3C</t>
  </si>
  <si>
    <t>33kV CT 400-200/1A, 3C</t>
  </si>
  <si>
    <t>33 KV Isolator</t>
  </si>
  <si>
    <t>SS4S402018</t>
  </si>
  <si>
    <t>SS4S402006</t>
  </si>
  <si>
    <t>SS5S501021</t>
  </si>
  <si>
    <t>SS4S402020</t>
  </si>
  <si>
    <t>DG Set</t>
  </si>
  <si>
    <t>Set of filter</t>
  </si>
  <si>
    <t>Self starter assembly(inbuilt in DC Starter)</t>
  </si>
  <si>
    <t>Switches</t>
  </si>
  <si>
    <t>DC Starter assembly with clutch engaging and disengaging complete with motor</t>
  </si>
  <si>
    <t>NO</t>
  </si>
  <si>
    <t>Tube oil pressure safety control</t>
  </si>
  <si>
    <t>High water Temp safety control</t>
  </si>
  <si>
    <t>AVR card</t>
  </si>
  <si>
    <t>132 KV Control &amp; Relay Panel</t>
  </si>
  <si>
    <t>MM3M303004</t>
  </si>
  <si>
    <t>Ammeter</t>
  </si>
  <si>
    <t>Watt meter</t>
  </si>
  <si>
    <t>VAR meter</t>
  </si>
  <si>
    <t>MM3M302005</t>
  </si>
  <si>
    <t>Voltmeter</t>
  </si>
  <si>
    <t>NN4N408004</t>
  </si>
  <si>
    <t>CB Control switch</t>
  </si>
  <si>
    <t>SS3S301013</t>
  </si>
  <si>
    <t>Isolator Control Switch</t>
  </si>
  <si>
    <t>NN4N406004</t>
  </si>
  <si>
    <t>Semaphore 110V DC</t>
  </si>
  <si>
    <t>NN4N403001</t>
  </si>
  <si>
    <t>LED indicating lamp-Red</t>
  </si>
  <si>
    <t>NN4N403003</t>
  </si>
  <si>
    <t>LED indicating lamp-Green</t>
  </si>
  <si>
    <t>NN4N401006</t>
  </si>
  <si>
    <t>LED indicating lamp-Milky</t>
  </si>
  <si>
    <t>SS7S710002</t>
  </si>
  <si>
    <t>Annunciator  Windows</t>
  </si>
  <si>
    <t>SS6S609001</t>
  </si>
  <si>
    <t>Puch Button Black</t>
  </si>
  <si>
    <t>NN4N412005</t>
  </si>
  <si>
    <t>Trip Transfer Switch</t>
  </si>
  <si>
    <t>NN4N410003</t>
  </si>
  <si>
    <t>Synchronising Socket 12 pin</t>
  </si>
  <si>
    <t>NN4N409012</t>
  </si>
  <si>
    <t>Synchronising selector switch</t>
  </si>
  <si>
    <t>MM0M009002</t>
  </si>
  <si>
    <t>DC Supervision Relay</t>
  </si>
  <si>
    <t>MM0M009005</t>
  </si>
  <si>
    <t>Trip Circuit Supervision Relay</t>
  </si>
  <si>
    <t>MM0M012004</t>
  </si>
  <si>
    <t>Electrical &amp; Hand Reset relay</t>
  </si>
  <si>
    <t>Distance Protection relay  Micom P 546</t>
  </si>
  <si>
    <t>MM0M004001</t>
  </si>
  <si>
    <t xml:space="preserve">OC/EF Protection Relay </t>
  </si>
  <si>
    <t>33 KV Control &amp; Relay Panel</t>
  </si>
  <si>
    <t>MM3M304012</t>
  </si>
  <si>
    <t>MM3M305012</t>
  </si>
  <si>
    <t>MM3M302013</t>
  </si>
  <si>
    <t>NN4N408011</t>
  </si>
  <si>
    <t>NN4N408005</t>
  </si>
  <si>
    <t>NN4N403006</t>
  </si>
  <si>
    <t>Annunciator Windows</t>
  </si>
  <si>
    <t>SS6S609003</t>
  </si>
  <si>
    <t>Trip circuit supervision relay</t>
  </si>
  <si>
    <t>Lighting System</t>
  </si>
  <si>
    <t>Street light LED light</t>
  </si>
  <si>
    <t xml:space="preserve">Battery and Charger </t>
  </si>
  <si>
    <t>Spare 110 V charger &amp; battery</t>
  </si>
  <si>
    <t>SCR Module</t>
  </si>
  <si>
    <t>Blocking Diode</t>
  </si>
  <si>
    <t>Bridge snubber card</t>
  </si>
  <si>
    <t>YY2Y202001</t>
  </si>
  <si>
    <t>Annouciation card</t>
  </si>
  <si>
    <t>YY1Y106023</t>
  </si>
  <si>
    <t>Main control card</t>
  </si>
  <si>
    <t>Glass fuse card</t>
  </si>
  <si>
    <t>RFI Capacitor</t>
  </si>
  <si>
    <t>Synch TXR I/P Ress card</t>
  </si>
  <si>
    <t>Power supply card</t>
  </si>
  <si>
    <t>Diode card</t>
  </si>
  <si>
    <t>Main on LED card</t>
  </si>
  <si>
    <t>Float/Boost DC on LED</t>
  </si>
  <si>
    <t>Window inerface card</t>
  </si>
  <si>
    <t>Temp Probe card</t>
  </si>
  <si>
    <t>DC Earth Falt Relay</t>
  </si>
  <si>
    <t>DC Overload Relay</t>
  </si>
  <si>
    <t>Float,Boost Relay</t>
  </si>
  <si>
    <t>Rectifier Fuse</t>
  </si>
  <si>
    <t>AC Input Conactor</t>
  </si>
  <si>
    <t>Auxillary Conactor</t>
  </si>
  <si>
    <t>Filter Capacitor 6800 MFD</t>
  </si>
  <si>
    <t>Bleeder</t>
  </si>
  <si>
    <t>Control switch</t>
  </si>
  <si>
    <t>ON/OFF Control switch</t>
  </si>
  <si>
    <t>Mode selecter switch</t>
  </si>
  <si>
    <t>DC Ammeter &amp; DC Voltmeter selecter switch</t>
  </si>
  <si>
    <t>Potentiometer</t>
  </si>
  <si>
    <t>U/V,O/V Drop resistance</t>
  </si>
  <si>
    <t>2V Cell,500AH Battery VRLA</t>
  </si>
  <si>
    <t>YY0Y003016</t>
  </si>
  <si>
    <t>ICC:B210</t>
  </si>
  <si>
    <t>YY0Y003022</t>
  </si>
  <si>
    <t>Bolt M8*20</t>
  </si>
  <si>
    <t>SPARE  48V Charger&amp;Battery</t>
  </si>
  <si>
    <t>YY1Y107028</t>
  </si>
  <si>
    <t>2V Cell,300AH Battery VRLA</t>
  </si>
  <si>
    <t>YY0Y003018</t>
  </si>
  <si>
    <t>ICC:D001</t>
  </si>
  <si>
    <t>LT Switchgear</t>
  </si>
  <si>
    <t>RELAY OF EACH TYPE</t>
  </si>
  <si>
    <t>Three Pole instant  o/c reelay CTR-5A</t>
  </si>
  <si>
    <t>MM0M005006</t>
  </si>
  <si>
    <t>Instant Earth fault relay CTR-5A</t>
  </si>
  <si>
    <t>MM0M016002</t>
  </si>
  <si>
    <t>Single pole definte time overload relay For motor CTR-5A</t>
  </si>
  <si>
    <t>MM0M002002</t>
  </si>
  <si>
    <t>three pole differential protection relay setting 10-40% CTR-5A DC</t>
  </si>
  <si>
    <t>MM0M019001</t>
  </si>
  <si>
    <t>Three pole inverse time o/c relay  CTR-5A DC</t>
  </si>
  <si>
    <t>voltage monitoring relay base  AC</t>
  </si>
  <si>
    <t>MM0M011004</t>
  </si>
  <si>
    <t>instant overload relay  AC</t>
  </si>
  <si>
    <t>MM0M008006</t>
  </si>
  <si>
    <t>instant under voltage relay,110V DC</t>
  </si>
  <si>
    <t>battery earth fault relay</t>
  </si>
  <si>
    <t>Meetering CT Resin 400/1A</t>
  </si>
  <si>
    <t>Protection CT resin type 400/1A</t>
  </si>
  <si>
    <t>Protection CT resin type 40/1A</t>
  </si>
  <si>
    <t>Potential Transformer Resin Cast 415root3/110root3</t>
  </si>
  <si>
    <t>Load Breaker switch</t>
  </si>
  <si>
    <t>250A 110 V DC DP(TP) SWITCH</t>
  </si>
  <si>
    <t>100A 110 V DC DP(TP) SWITCH</t>
  </si>
  <si>
    <t>Selector Switch</t>
  </si>
  <si>
    <t>Ammeter selelction switch 6A</t>
  </si>
  <si>
    <t>NN4N409003</t>
  </si>
  <si>
    <t>Voltmeter selection switch 4 position</t>
  </si>
  <si>
    <t>NN4N409004</t>
  </si>
  <si>
    <t>Selctor switch DP Switch 16A ON-OFF</t>
  </si>
  <si>
    <t>A/M/S Selector switch two pole 3 way</t>
  </si>
  <si>
    <t>Selelctore s/w  two pole 4 ways</t>
  </si>
  <si>
    <t>Voltmeter selection switch DP,3 Way</t>
  </si>
  <si>
    <t>Push Button</t>
  </si>
  <si>
    <t>SS6S609005</t>
  </si>
  <si>
    <t>Push Button Red</t>
  </si>
  <si>
    <t>SS6S609006</t>
  </si>
  <si>
    <t>Push Button Green</t>
  </si>
  <si>
    <t>Push Button  Blue</t>
  </si>
  <si>
    <t>MM2M203020</t>
  </si>
  <si>
    <t>Analog Ammeter 0-600A</t>
  </si>
  <si>
    <t>DC Analog Ammeter 0-250A</t>
  </si>
  <si>
    <t>DC Analog Ammeter 0-100A</t>
  </si>
  <si>
    <t>MM2M202015</t>
  </si>
  <si>
    <t>Analog voltmeter 0-500V</t>
  </si>
  <si>
    <t>Analog voltmeter 0-300V</t>
  </si>
  <si>
    <t>MM2M204022</t>
  </si>
  <si>
    <t>KW meter 3 phae 4 wire 415 V AC</t>
  </si>
  <si>
    <t xml:space="preserve">KWH METER </t>
  </si>
  <si>
    <t>MM2M201001</t>
  </si>
  <si>
    <t xml:space="preserve">Frequency Meter,230 V </t>
  </si>
  <si>
    <t>TPN SWITCH /MCB 1 NO. OF EACH RATING</t>
  </si>
  <si>
    <t>MCB 40 A,TPN,C-Curve</t>
  </si>
  <si>
    <t>MCB 20A DP 110VDC/48V DC</t>
  </si>
  <si>
    <t>MCB 20A ,DP,C CURVE</t>
  </si>
  <si>
    <t>SS7S705003</t>
  </si>
  <si>
    <t>MCB 32 A,C -CURVE,TPN</t>
  </si>
  <si>
    <t>MCCB OF EACH RATING</t>
  </si>
  <si>
    <t>630A FP with motor mechanism</t>
  </si>
  <si>
    <t>100A FP</t>
  </si>
  <si>
    <t>SS7S707004</t>
  </si>
  <si>
    <t>32A FP</t>
  </si>
  <si>
    <t>MOULDED CASE CIRCUIT BREAKER (DC)</t>
  </si>
  <si>
    <t>250A,110DC DP(TP)</t>
  </si>
  <si>
    <t>100A,48/110V DC,DP(TP)</t>
  </si>
  <si>
    <t>Erection Hardware</t>
  </si>
  <si>
    <t>132KV BPI</t>
  </si>
  <si>
    <t>33KV BPI</t>
  </si>
  <si>
    <t>T.C. for 145 KV CB to receive  ACSR Zebra (HTO)</t>
  </si>
  <si>
    <t>T.C. for 145 KV Isolator to receive ACSR  zebra (HTO&amp; through type)</t>
  </si>
  <si>
    <t>T.C. for 145 KV Isolator to receive ACSR  zebra (HTO)</t>
  </si>
  <si>
    <t xml:space="preserve">T.C. to receive 145KV BPI ACSR  zebra </t>
  </si>
  <si>
    <t>T.C. for 145KV wave trap to reecive ACSR Zebra (VTO)</t>
  </si>
  <si>
    <t>SS5S501006</t>
  </si>
  <si>
    <t>T.C. for 33 KV Isolator to receive AAC Tarantulla   (VTO)</t>
  </si>
  <si>
    <t>T.C. for 33 KV Isolator to receive AAC Tarantulla   (HTO)</t>
  </si>
  <si>
    <t>T.c. for    33KV BPI  AAC Tarantulaa  (HTO)</t>
  </si>
  <si>
    <t>T.c. for   33KV BPI  ACSR Zebra   (Horizontal  through type)</t>
  </si>
  <si>
    <t>T.c. on 33KV PT  to receive AAC Taratulla  (Horizontal  through type)</t>
  </si>
  <si>
    <t>II1I101004</t>
  </si>
  <si>
    <t>C-WEDGE CONNECTOR  FOR AAC TARATULLA TO ACSR ZEBRA</t>
  </si>
  <si>
    <t>II1I104001</t>
  </si>
  <si>
    <t>C-WEDGE CONNECTOR  FOR ACSR ZEBRA  TO ACSR ZEBRA</t>
  </si>
  <si>
    <t>II1I101001</t>
  </si>
  <si>
    <t xml:space="preserve">C-WEDGE  CONNECTOR FOR AAC TARANTULLA  TO AAC TARANTULLA </t>
  </si>
  <si>
    <t xml:space="preserve">NIFPES </t>
  </si>
  <si>
    <t>Cylinder filled with Nitrogen</t>
  </si>
  <si>
    <t>Fire Detector</t>
  </si>
  <si>
    <t>Regulator Assembly</t>
  </si>
  <si>
    <t>Transformer Oil (with drum)</t>
  </si>
  <si>
    <t>SPARE FOR SAS</t>
  </si>
  <si>
    <t>Ethernet switch(20 Fx)</t>
  </si>
  <si>
    <t>Ethernet switch(20 Fx x4Tx)</t>
  </si>
  <si>
    <t>BCU(C264)</t>
  </si>
  <si>
    <t>FIBER  Patch Cord-20 Mtr</t>
  </si>
  <si>
    <t>FIBER  Patch Cord-3Mtr</t>
  </si>
  <si>
    <t>FIBER  Patch Cord-5Mtr</t>
  </si>
  <si>
    <t>FIBER  Patch Cord-10Mtr</t>
  </si>
  <si>
    <t>O&amp; M Related Stock</t>
  </si>
  <si>
    <t>SS4S402003</t>
  </si>
  <si>
    <t>33 K.V. Isolator Jaws for 1200 A capacity</t>
  </si>
  <si>
    <t>SS4S402013</t>
  </si>
  <si>
    <t>33 K.V. Isolator Blades for 800 A capacity</t>
  </si>
  <si>
    <t>SS5S501025</t>
  </si>
  <si>
    <t>33 KV Isolator Clamp</t>
  </si>
  <si>
    <t>33 KV Breaker Clamp</t>
  </si>
  <si>
    <t>VV5V407018</t>
  </si>
  <si>
    <t>33 KV CT Clamp</t>
  </si>
  <si>
    <t>33 KV Post Insulator</t>
  </si>
  <si>
    <t>Empty Tranformer oil dum</t>
  </si>
  <si>
    <t>Empty Tranformer oil dum (0LD &amp; USED)</t>
  </si>
  <si>
    <t>DETAILS OF INVENTORY OF 220KV/132KV LINES UNDER 220KV SUB-STATION, SIDCUL, HARIDWAR AS ON June 2026</t>
  </si>
  <si>
    <t>Division Name :- 220KV (O&amp;M) Division, SIDCUL, Haridwar</t>
  </si>
  <si>
    <t>(A) O&amp;M Related Stock</t>
  </si>
  <si>
    <t xml:space="preserve">Suspension Assembly  (Old, Used, &amp; Scrap) </t>
  </si>
  <si>
    <t>Tension Assembly (Old, Used, &amp; Scrap) (D-cycle.)</t>
  </si>
  <si>
    <t>Vibration dampers (Old, Used, &amp; Scrap)</t>
  </si>
  <si>
    <t>Dead Ends with steel Portion suita;ble for moose Conductor.</t>
  </si>
  <si>
    <t>II51504002</t>
  </si>
  <si>
    <t>Suspension fittng suitable for Moose Conductor.</t>
  </si>
  <si>
    <t>Joint sleeve with steel portion suitatable for Moose Conductor.</t>
  </si>
  <si>
    <t>Jumper Cone suitable for Moose Conductor.</t>
  </si>
  <si>
    <t>II51501009</t>
  </si>
  <si>
    <t>Earth wire Tension fitting suitable for 7/9 SWG.</t>
  </si>
  <si>
    <t>II51501010</t>
  </si>
  <si>
    <t>Earth wire Tension fitting suitable for 7/10 SWG.</t>
  </si>
  <si>
    <t>II515044009</t>
  </si>
  <si>
    <t>Earth wire Suspension fitting for 7/10 SWG</t>
  </si>
  <si>
    <t>Joint sleeve suitable for 7/9 SWG Earth wire.</t>
  </si>
  <si>
    <t>Joint sleeve suitable for 7/10 SWG Earth wire.</t>
  </si>
  <si>
    <t>CC0C001008</t>
  </si>
  <si>
    <t>1.1 Kv Control Cable FRLS (10x2.5 mm sq)</t>
  </si>
  <si>
    <t>Control Cable (10x2.5 mm sq) (Old &amp; used, in bits.</t>
  </si>
  <si>
    <t>CC0C001015</t>
  </si>
  <si>
    <t>Control Cable (5x2.5 mm sq) (Old &amp; used, in bits.</t>
  </si>
  <si>
    <t>Template B&amp;C Type.</t>
  </si>
  <si>
    <t>Repair sleeve for ACSR Panther Conductor.</t>
  </si>
  <si>
    <t>Vibration dampers for ACSR Panther Conductor.(Old, Used, &amp; Scrap)</t>
  </si>
  <si>
    <t>II51504005</t>
  </si>
  <si>
    <t>Suspension fitting for ACSR Panther Conductor (Old  &amp;,used )</t>
  </si>
  <si>
    <t>Suspension fitting for Earth wire. (Old, Used,&amp;Scrap)</t>
  </si>
  <si>
    <t>ACSR Panther Conductor. (Scrap)</t>
  </si>
  <si>
    <t xml:space="preserve">F </t>
  </si>
  <si>
    <t>Tower Parts (Scrap)</t>
  </si>
  <si>
    <t>F1</t>
  </si>
  <si>
    <t>G.I Nut -Bolt (16x40 m.m sq)</t>
  </si>
  <si>
    <t>FF1F101024</t>
  </si>
  <si>
    <t>P.G Clamp (Moose to Zebra)</t>
  </si>
  <si>
    <t>II0I003003</t>
  </si>
  <si>
    <t>Double Compression Tension fitting ACSR -Zebra Conductor.</t>
  </si>
  <si>
    <t>II51504004</t>
  </si>
  <si>
    <t>Single Compression Tension Fitting ACSR-Zebra ConductOR.</t>
  </si>
  <si>
    <t>Single Suspension fittng ACSR Zebra Conductor.</t>
  </si>
  <si>
    <t>II31301003</t>
  </si>
  <si>
    <t>Mid Span Compression joint ACSR Zebra Conductor.</t>
  </si>
  <si>
    <t>Repair sleeve for ACSR Zebra Conductor.</t>
  </si>
  <si>
    <t>Single Compression Tension Fitting ACSR-Panther Conductror.</t>
  </si>
  <si>
    <t>Single Suspension fittng ACSR Penther  Conductor.</t>
  </si>
  <si>
    <t>II1I102003</t>
  </si>
  <si>
    <t>C-Type Boltless wedge clamp  (Moose to Zebra).</t>
  </si>
  <si>
    <t>132 KVA, A Type Tower Parts T/D 1/2 108 A.</t>
  </si>
  <si>
    <t xml:space="preserve">G.I Nutt Bolts 5/8 X 25 mm </t>
  </si>
  <si>
    <t>Suspension fitting for ACSR Panther Conductor .</t>
  </si>
  <si>
    <t>A103</t>
  </si>
  <si>
    <t>Binding wire 8 SWG suitable for ACSR Moose /Zebra/Panther Conductor.</t>
  </si>
  <si>
    <t>I005</t>
  </si>
  <si>
    <t>P.G Clamp (Zebra to Zebra)</t>
  </si>
  <si>
    <t>II3I305004</t>
  </si>
  <si>
    <t xml:space="preserve">Armour Rod </t>
  </si>
  <si>
    <t>Repair sleeve for Zebra Conductor.</t>
  </si>
  <si>
    <t>II51504003</t>
  </si>
  <si>
    <t>Single Suspension fitting for Deer Conductor.</t>
  </si>
  <si>
    <t>KG</t>
  </si>
  <si>
    <t>II0I004004</t>
  </si>
  <si>
    <t>P.G Clamp Suitable for Deer to Zebra Conductor.( 4 Bolted)</t>
  </si>
  <si>
    <t>II1I103002</t>
  </si>
  <si>
    <t>C-type Boltless Connection clamp with stopper suitable for (Zebra to Deer)</t>
  </si>
  <si>
    <t>PG Clamp Deer to Zebra Connection size.</t>
  </si>
  <si>
    <t xml:space="preserve">120 KN Disc Insulator O/U </t>
  </si>
  <si>
    <t>ACSR Deer Conductor in bits. (Old &amp; Used)</t>
  </si>
  <si>
    <t>II31301004</t>
  </si>
  <si>
    <t>Mid Span Joint Suitable for ACSR Panther Conductor.</t>
  </si>
  <si>
    <t>II31302004</t>
  </si>
  <si>
    <t xml:space="preserve">Repair sleeve suitable for ACSR Panther Conductor. </t>
  </si>
  <si>
    <t>II31301008</t>
  </si>
  <si>
    <t>Mid Span Joint Suitable for earth wire joint .</t>
  </si>
  <si>
    <t>6 Bolted earth wire Holding Clamp, suitable for 7/9,7/10, SWG earth wire.</t>
  </si>
  <si>
    <t>Repair sleeve for Panther Conductor.</t>
  </si>
  <si>
    <t>II51501005</t>
  </si>
  <si>
    <t>Single Tension fitting for single ACSR Panther Conductor Suitable for 120 KN Disc Insulator.</t>
  </si>
  <si>
    <t>Vibration  Damper Panther Conductor.</t>
  </si>
  <si>
    <t xml:space="preserve">ACSR Panther Conductor. </t>
  </si>
  <si>
    <t>Disc Insulator 120 KN</t>
  </si>
  <si>
    <t>F</t>
  </si>
  <si>
    <t>Tower Parts (Old &amp; Used) 132 kv</t>
  </si>
  <si>
    <t>Tower Parts (Old &amp; Used) 220 kv</t>
  </si>
  <si>
    <t>ACSR Panther Conductor (Old &amp; used)&amp; scrap</t>
  </si>
  <si>
    <t>70 'KN Disc Insulator.</t>
  </si>
  <si>
    <t>Single Suspension fitting for ACSR Panther Conductor.</t>
  </si>
  <si>
    <t>Mid span Compression joint for ACSR Panther Conductor.</t>
  </si>
  <si>
    <t>Single Suspension fitting for ACSR Panther Conductor. (Old &amp; used) scrap.</t>
  </si>
  <si>
    <t>I105</t>
  </si>
  <si>
    <t>C -Type boltless wedge clamp with stopper for Panther Conductor.</t>
  </si>
  <si>
    <t>Tower Parts (Old &amp; Used)</t>
  </si>
  <si>
    <t>ACSR Panther Conductor (Scrap)</t>
  </si>
  <si>
    <t>ACSR ZEBRA Conductor</t>
  </si>
  <si>
    <t>ACSR Deer Conductor Tension Fitting with jumper cone.</t>
  </si>
  <si>
    <t>Mid span Joint for Deer Conductor.</t>
  </si>
  <si>
    <t>Repire sleeve for Deer Conductor</t>
  </si>
  <si>
    <t>Mid-span Joint for Panther (Steel Portion )</t>
  </si>
  <si>
    <t>Deer Conductor in pieces (Old ,used &amp; Dismantled).</t>
  </si>
  <si>
    <t>INVENTORY for M/O June -2026</t>
  </si>
  <si>
    <t>:- 220 KV O&amp;M Division, Sidcul, Haridwar</t>
  </si>
  <si>
    <t>:- 132 KV Substation, Jwalapur, Haridwar</t>
  </si>
  <si>
    <t>Name of JE : Baldev singh</t>
  </si>
  <si>
    <t>Item No</t>
  </si>
  <si>
    <t>Name of Article</t>
  </si>
  <si>
    <t>CIF rail piece 80 mm</t>
  </si>
  <si>
    <t>01.11.25</t>
  </si>
  <si>
    <t>HF cable 150 ohm</t>
  </si>
  <si>
    <t>Joint sleeve for dog</t>
  </si>
  <si>
    <t>Valve 335221</t>
  </si>
  <si>
    <t>Drain &amp; Fill valve</t>
  </si>
  <si>
    <t>Suspension clamp E/W 7/10 SWG</t>
  </si>
  <si>
    <t>Suspension clamp E/W 7/10 SWG O/U</t>
  </si>
  <si>
    <t>JJ6J601023</t>
  </si>
  <si>
    <t>Contact segment</t>
  </si>
  <si>
    <t>Plug contact D 9286047</t>
  </si>
  <si>
    <r>
      <t>Carbon brush D 1435 CO</t>
    </r>
    <r>
      <rPr>
        <b/>
        <vertAlign val="subscript"/>
        <sz val="10"/>
        <rFont val="Arial"/>
        <family val="2"/>
      </rPr>
      <t>2</t>
    </r>
  </si>
  <si>
    <r>
      <t>Carbon brush D 1463 CO</t>
    </r>
    <r>
      <rPr>
        <b/>
        <vertAlign val="subscript"/>
        <sz val="10"/>
        <rFont val="Arial"/>
        <family val="2"/>
      </rPr>
      <t>2</t>
    </r>
  </si>
  <si>
    <t>Carbon brush 8565 for HWS</t>
  </si>
  <si>
    <t>GGOG001008</t>
  </si>
  <si>
    <t>Lead seal</t>
  </si>
  <si>
    <t>Dead end for 7/9 SWG earth wire</t>
  </si>
  <si>
    <t>Mid span joint for steel portion 7/10 SWG</t>
  </si>
  <si>
    <t>FF0F013011</t>
  </si>
  <si>
    <t>132 KV DC C-type tower</t>
  </si>
  <si>
    <t>FF0F003011</t>
  </si>
  <si>
    <t>132 KV S/C C-type tower</t>
  </si>
  <si>
    <t>MS Joint for 7/10 SWG earth wire</t>
  </si>
  <si>
    <t>Aluminium Tag</t>
  </si>
  <si>
    <t>GI Tower parts scrap</t>
  </si>
  <si>
    <t>B+0 DC Tower part (O&amp;U) dismantled &amp; damaged without stub</t>
  </si>
  <si>
    <t>FF0F043003</t>
  </si>
  <si>
    <t>Template for B-type double circuit tower</t>
  </si>
  <si>
    <t>FF0F043005</t>
  </si>
  <si>
    <t>Template for C-type double circuit tower</t>
  </si>
  <si>
    <t>PP0P008010</t>
  </si>
  <si>
    <t>7/10 SWG earth wire</t>
  </si>
  <si>
    <t>Double tension fitting for ACSR panther conductor</t>
  </si>
  <si>
    <t>Suspension fitting for ACSR panther conductor</t>
  </si>
  <si>
    <t>Tension fitting for GS earth wire 7/10 SWG</t>
  </si>
  <si>
    <t>Mid span compression joint for GS earth wire 7/10 SWG</t>
  </si>
  <si>
    <t>FF4F403007</t>
  </si>
  <si>
    <t>Flexible copper bond</t>
  </si>
  <si>
    <t>HEAD of A/C-  CAPITAL (SIDCUL BAY)</t>
  </si>
  <si>
    <t>132 KV C&amp;R Panel with 110V DC operated</t>
  </si>
  <si>
    <t>HEAD of A/C-  DEPOSIT (RAILWAY BAY)</t>
  </si>
  <si>
    <t>132 KV 2-phase SF-6 C.B. with structure</t>
  </si>
  <si>
    <t>2-phase energy meter with box</t>
  </si>
  <si>
    <t>PN structure for 132 KV post insulator with N &amp; B</t>
  </si>
  <si>
    <t>132 KV CT 200/100/1 A</t>
  </si>
  <si>
    <t>INVENTORY for M/O June 2026</t>
  </si>
  <si>
    <t>Name of Zone :-</t>
  </si>
  <si>
    <t>Garhwal Zone, Roorkee</t>
  </si>
  <si>
    <t>Name of Circle :-</t>
  </si>
  <si>
    <t>O&amp;M Circle, PTCUL, Roorkee</t>
  </si>
  <si>
    <t>Name of Division :-</t>
  </si>
  <si>
    <t>220 KV O&amp;M Division, Sidcul, Haridwar</t>
  </si>
  <si>
    <t>Name of J.E</t>
  </si>
  <si>
    <t>Pankaj Kumar</t>
  </si>
  <si>
    <t>Name of Substation :-</t>
  </si>
  <si>
    <t>132 KV Substation, Jwalapur, Haridwar</t>
  </si>
  <si>
    <t>Item NO</t>
  </si>
  <si>
    <t xml:space="preserve">        Name of Article</t>
  </si>
  <si>
    <t>132 KV Damaged CT ratio 400/200/1 A</t>
  </si>
  <si>
    <t>Damaged 33 KV CT</t>
  </si>
  <si>
    <t>Defective 33 KV C.T 800/400/1A</t>
  </si>
  <si>
    <t>Old, used &amp; obsolete 33 KV CT, 400/200/1 A</t>
  </si>
  <si>
    <t>11 KV CT resin cast 200/5A BIMCO make</t>
  </si>
  <si>
    <t>NN0N003008</t>
  </si>
  <si>
    <t>11 KV feeder Panel</t>
  </si>
  <si>
    <t>LT Cubical sheakle strip</t>
  </si>
  <si>
    <t>11 KV Bicco make PT O/U</t>
  </si>
  <si>
    <t>11 KV CT 200/100/5 Bicco</t>
  </si>
  <si>
    <t>11 KV Single core CT 150/400/5</t>
  </si>
  <si>
    <t>11 KV CT Damaged</t>
  </si>
  <si>
    <t>132 KV Line Control &amp; Relay Panel (Old &amp; Obsolete)</t>
  </si>
  <si>
    <t>After PSDF 2018</t>
  </si>
  <si>
    <t>40 MVA (132/33 KV) Transformer Control &amp; Relay Panel (Old &amp; Obsolete)</t>
  </si>
  <si>
    <t>33 KV Double feeder Control &amp; Relay Panel (old &amp; obsolete)</t>
  </si>
  <si>
    <t>33 KV Capacitor Bank Control &amp; Relay Panel (old &amp; obsolete)</t>
  </si>
  <si>
    <t>33 KV Triple feeder Control &amp; Relay Panel (old &amp; obsolete)</t>
  </si>
  <si>
    <t>Old &amp; used LT Supply Distribution Board ACDB</t>
  </si>
  <si>
    <t>VV4V307001</t>
  </si>
  <si>
    <t>33KV ring type CT 400/200/1 A FOR Bulk oil Breather</t>
  </si>
  <si>
    <t>33 Kv ring type CT 400/200/1A for metering BHEL</t>
  </si>
  <si>
    <t>11 KV CT 200/100/5A Bicco make</t>
  </si>
  <si>
    <t>11 KV double core CT 10/5A metering /protection</t>
  </si>
  <si>
    <t>Summation CT for 600 V  system</t>
  </si>
  <si>
    <t>Number plate</t>
  </si>
  <si>
    <t>E clamp</t>
  </si>
  <si>
    <t>F clamp</t>
  </si>
  <si>
    <t>PP clamp rail 90/105</t>
  </si>
  <si>
    <t>Earth clamp rail 90/105 Lbs</t>
  </si>
  <si>
    <t>R.S Joist 150 x  150mm long 8 mtr</t>
  </si>
  <si>
    <t>R.S Joist 100 x  200mm long 4.25 mtr</t>
  </si>
  <si>
    <t>R.S Joist 100 x  116mm long 9 mtr</t>
  </si>
  <si>
    <t>R.S Joist 175 x 185mm long 9 mtr</t>
  </si>
  <si>
    <t xml:space="preserve">P.P clamp for rail </t>
  </si>
  <si>
    <t>II2I201001</t>
  </si>
  <si>
    <t>Stay clamp for SP 55</t>
  </si>
  <si>
    <t>Clamp for earth electrical</t>
  </si>
  <si>
    <t>Bracing clamp for rail</t>
  </si>
  <si>
    <t>Stay clamp rail 90/105</t>
  </si>
  <si>
    <t xml:space="preserve">Arcing Assembly </t>
  </si>
  <si>
    <t>Contact for arching assembly</t>
  </si>
  <si>
    <t>VV6V601004</t>
  </si>
  <si>
    <t>33 KV junction box with mounting rail &amp; connector</t>
  </si>
  <si>
    <t>Tower Parts Scrap</t>
  </si>
  <si>
    <t>Connector for dear terminal 30 x  30 mm</t>
  </si>
  <si>
    <t>T connector Al for deer to deer</t>
  </si>
  <si>
    <t>Repair sleeve for Dog</t>
  </si>
  <si>
    <t>Clamp for Post insulator 44/375</t>
  </si>
  <si>
    <t>II2I201002</t>
  </si>
  <si>
    <t>PG clamp for DOG conductor</t>
  </si>
  <si>
    <t>Jaw for 33 KV EMC  make isolator Defect.</t>
  </si>
  <si>
    <t>Copper  Scrap</t>
  </si>
  <si>
    <t>Fixed contact assembly</t>
  </si>
  <si>
    <t>Fixed main laminated finger contact pair</t>
  </si>
  <si>
    <t>Aux Plug &amp; socket</t>
  </si>
  <si>
    <t>Trolly riseing &amp; lower gear</t>
  </si>
  <si>
    <t>Rose type Female contact Diff</t>
  </si>
  <si>
    <t>Fixed contact signel</t>
  </si>
  <si>
    <t>U Contact for 11 kV Diff</t>
  </si>
  <si>
    <t xml:space="preserve">Armature MW B no. 5682 (1166) </t>
  </si>
  <si>
    <t>Armature R 9 RHW 1046 (1266)</t>
  </si>
  <si>
    <t>Trolly Brushing apoxy rod bushing</t>
  </si>
  <si>
    <t>Female contector O/U for 33 KV BKR</t>
  </si>
  <si>
    <t>VV2V215002</t>
  </si>
  <si>
    <t xml:space="preserve">Gun  metal terminal clamp 20 MVA T/F </t>
  </si>
  <si>
    <t>Tension fitting for deer 132 KV 20 to 35 mix bolted type</t>
  </si>
  <si>
    <t>Fitting 3 bolted type Bus bar hardware fitting tension for deer</t>
  </si>
  <si>
    <t>L post valve 1/2'' 336221</t>
  </si>
  <si>
    <t>Cross jet pot assembly</t>
  </si>
  <si>
    <t>Cross Jet device</t>
  </si>
  <si>
    <t>Upper insulator with flange</t>
  </si>
  <si>
    <t>Lower insulator with flange</t>
  </si>
  <si>
    <t>Moving contact Ass let Portable Jhula</t>
  </si>
  <si>
    <t>TMR one set</t>
  </si>
  <si>
    <t xml:space="preserve">Vaccum Pump ass </t>
  </si>
  <si>
    <t>Gross Jet Pot complete</t>
  </si>
  <si>
    <t>Contact Assport</t>
  </si>
  <si>
    <t>Arcing Pot</t>
  </si>
  <si>
    <t>D sheakle with bolt deft.</t>
  </si>
  <si>
    <t>33 KV Disc fitting for Panther conductor</t>
  </si>
  <si>
    <t>132 kv B type DC tower template KEC</t>
  </si>
  <si>
    <t>NN4N403014</t>
  </si>
  <si>
    <t>Indication lamp 110V pin type</t>
  </si>
  <si>
    <t>NN4N403013</t>
  </si>
  <si>
    <t>Indication lamp 110V threadtype</t>
  </si>
  <si>
    <t>MW meter (digital)</t>
  </si>
  <si>
    <t>OTI meter</t>
  </si>
  <si>
    <t>WTI meter</t>
  </si>
  <si>
    <t>NN4N411004</t>
  </si>
  <si>
    <t>ON OFF CAM operated rotary switch</t>
  </si>
  <si>
    <t>6 Way rotary switch</t>
  </si>
  <si>
    <t>MM2M205007</t>
  </si>
  <si>
    <t>MVAR meterPTR 132KV/110V</t>
  </si>
  <si>
    <t>MM2M206001</t>
  </si>
  <si>
    <t>Power factor meter</t>
  </si>
  <si>
    <t>MVAR meter33KV/110V</t>
  </si>
  <si>
    <t>NN4N409009</t>
  </si>
  <si>
    <t>Ampere selector switch</t>
  </si>
  <si>
    <t>NN5N504003</t>
  </si>
  <si>
    <t>Auxillary contractor MNX 25 AX 3</t>
  </si>
  <si>
    <t>LL6L609001</t>
  </si>
  <si>
    <t>Stater 230V</t>
  </si>
  <si>
    <t>Electronic semaphore for breaker</t>
  </si>
  <si>
    <t>NN4N406002</t>
  </si>
  <si>
    <t>Electronic semaphore for isolator</t>
  </si>
  <si>
    <t>LL6L604001</t>
  </si>
  <si>
    <t>MS Distribution Box with 3 Connector &amp; Gland</t>
  </si>
  <si>
    <t>HRC fuse 4 amp</t>
  </si>
  <si>
    <t>HRC fuse 10 amp</t>
  </si>
  <si>
    <t>HRC fuse 16 amp</t>
  </si>
  <si>
    <t>HRC fuse 32 amp</t>
  </si>
  <si>
    <t>II4I405001</t>
  </si>
  <si>
    <t xml:space="preserve">33 KV Bus separator cum dropper  clamp moose to panther </t>
  </si>
  <si>
    <t>Spacer cum dropper for M to M</t>
  </si>
  <si>
    <t>VV5V407013</t>
  </si>
  <si>
    <t>CT clamp suitable for twin moose</t>
  </si>
  <si>
    <t>II2I205001</t>
  </si>
  <si>
    <t>gun metal L type clamp</t>
  </si>
  <si>
    <t xml:space="preserve">U bolt for suspension fitting </t>
  </si>
  <si>
    <t>II3I301005</t>
  </si>
  <si>
    <t>MS joint for SPL panther</t>
  </si>
  <si>
    <t>KK3K201009</t>
  </si>
  <si>
    <t>connector terminal for 33 KV LA</t>
  </si>
  <si>
    <t>Anti clamp device</t>
  </si>
  <si>
    <t>FF4F403001</t>
  </si>
  <si>
    <t>Copper pipe 25/28 mm</t>
  </si>
  <si>
    <t>mtr</t>
  </si>
  <si>
    <t>FF4F405001</t>
  </si>
  <si>
    <t>Pipe type earthing set</t>
  </si>
  <si>
    <t>FF1F101069</t>
  </si>
  <si>
    <t>GI Bolted nut 5/8'' O/S</t>
  </si>
  <si>
    <t>GI Bolted nut 1/2'' x  3/16''</t>
  </si>
  <si>
    <t>GI Bolted nut 6  x 37 mm long with washer</t>
  </si>
  <si>
    <t>CC3C315009</t>
  </si>
  <si>
    <t>11 KV XLPE 3x185 mm2 cable Lug</t>
  </si>
  <si>
    <t>Isolator blade for 132 KV SRCT make</t>
  </si>
  <si>
    <t>Blade for 132 KV 800A SMC make</t>
  </si>
  <si>
    <t>Blade for 132 KV 800A Isolator</t>
  </si>
  <si>
    <t>Blade for 33 KV EMC make Isolator</t>
  </si>
  <si>
    <t>Blade for 33 KV SMC make Isolator</t>
  </si>
  <si>
    <t>33 KV Isolator blade SMC make</t>
  </si>
  <si>
    <t>SS4S402015</t>
  </si>
  <si>
    <t>SMC make blade 120 mm copper made</t>
  </si>
  <si>
    <t>BB0B002006</t>
  </si>
  <si>
    <t>Capacitor unit 7.3 KVA</t>
  </si>
  <si>
    <t>CC1C113003</t>
  </si>
  <si>
    <t>400mm2 Al Power Cable Polycab make</t>
  </si>
  <si>
    <t>PT Junction Board</t>
  </si>
  <si>
    <t>Fitting double tension for 132 KV 10 unit 52mm for spl panther</t>
  </si>
  <si>
    <t>O&amp;U Tension fitting for Panther conductor without dead end</t>
  </si>
  <si>
    <t>110Vdc Tripping/closing coil for 33 KV BHEL make C.B</t>
  </si>
  <si>
    <t>110 V DC closing coil Scheinder make</t>
  </si>
  <si>
    <t>110Vdc Tripping/closing coil for 132KV Alstom  make C.B</t>
  </si>
  <si>
    <t>110Vdc Tripping/closing coil for 132 KV CGL make C.B</t>
  </si>
  <si>
    <t>JJ5J501007</t>
  </si>
  <si>
    <t>110 V DC tripping coil Scheinder make</t>
  </si>
  <si>
    <t>FF0F013004</t>
  </si>
  <si>
    <t>132 KV A type tower part DC + 3 mtr Extention + 6 mtr extention</t>
  </si>
  <si>
    <t>FF0F013009</t>
  </si>
  <si>
    <t xml:space="preserve">132 KV B type tower part D/C + 3 mtr extention + 6 mtr extention </t>
  </si>
  <si>
    <t>FF0F003006</t>
  </si>
  <si>
    <t>132 kv B type tower part S/C TD 1/2 108 B marks O/U dismantled 11 set</t>
  </si>
  <si>
    <t>FF0F003012</t>
  </si>
  <si>
    <t>132 kv c type tower TD 1/2 mark o/u dismantled</t>
  </si>
  <si>
    <t>3 mtr extension for above o/u</t>
  </si>
  <si>
    <t>B type Template</t>
  </si>
  <si>
    <t>FF0F042007</t>
  </si>
  <si>
    <t>220 KV DD+18 Template</t>
  </si>
  <si>
    <t>Tarus EHT 1250 Max-1 OHTL Fault analyser with complete accessories (including technical manual &amp; Instruction booklet ) in faulty condition</t>
  </si>
  <si>
    <t>36 KV /110 V P.T</t>
  </si>
  <si>
    <t>MS flat 50 X 6 mm</t>
  </si>
  <si>
    <t>CC3C316003</t>
  </si>
  <si>
    <t>cable tray width 20 cm thickness 1 mm</t>
  </si>
  <si>
    <t>Rmt</t>
  </si>
  <si>
    <t>CT/PT Juncttion Box</t>
  </si>
  <si>
    <t>CC3C315007</t>
  </si>
  <si>
    <t>Aluminium lug for 240 sqmm</t>
  </si>
  <si>
    <t>CC3C315012</t>
  </si>
  <si>
    <t>Aluminium lug for 70 sqmm</t>
  </si>
  <si>
    <t>II1I110001</t>
  </si>
  <si>
    <t>T-clamp suitable for panther conductor</t>
  </si>
  <si>
    <t>SS5S501009</t>
  </si>
  <si>
    <t>33 KV Pad type clamp suitable for moose conductor</t>
  </si>
  <si>
    <t>NN4N408014</t>
  </si>
  <si>
    <t>6amp modular switch</t>
  </si>
  <si>
    <t>JJ3J302030</t>
  </si>
  <si>
    <t>Anti Pumping Relay</t>
  </si>
  <si>
    <t>Bushing rod of CT dia 30 mm</t>
  </si>
  <si>
    <t>SF-6 Gas (50 Kg Cylinder)</t>
  </si>
  <si>
    <t>Scrap ACSR pather &amp; moose conductor</t>
  </si>
  <si>
    <t>Scrap ACSR Panther conductor</t>
  </si>
  <si>
    <t>Scrap ACSR Moose conductor</t>
  </si>
  <si>
    <t>Old &amp; used   132 KV CT, 400/200/1 A</t>
  </si>
  <si>
    <t>SS5S501017</t>
  </si>
  <si>
    <t xml:space="preserve">Isolator Run through clamp suitable for panther conductor dia 25 mm </t>
  </si>
  <si>
    <t xml:space="preserve">Isolator Run through clamp suitable for panther conductor dia 35 mm </t>
  </si>
  <si>
    <t>C type boltless wedge connectors/clamp with stopper suitable for moose to panther conductor</t>
  </si>
  <si>
    <t>C-Type Boltless wedge clamp with stopper for M to P conductor</t>
  </si>
  <si>
    <t>C-Type Boltless wedge clamp with stopper for M to M conductor</t>
  </si>
  <si>
    <t>C-Type Boltless wedge clamp with stopper for P to P conductor</t>
  </si>
  <si>
    <t>36 KV outdoor CT 800/400/1 Amp, 3 core, class 0.2 with junction box</t>
  </si>
  <si>
    <t>Empty Drum of Transformer oil</t>
  </si>
  <si>
    <t>VV4V307002</t>
  </si>
  <si>
    <t>Ring Type C.T of Ratio 400/5 Amp</t>
  </si>
  <si>
    <t>VV3V303001</t>
  </si>
  <si>
    <t xml:space="preserve">Old &amp; Used 132 KV C.T 800/400/1A, </t>
  </si>
  <si>
    <t>Transformer oil (Old, used &amp; dirty)</t>
  </si>
  <si>
    <t>CIPF BEHT 80x80 mm</t>
  </si>
  <si>
    <t>CI DET joint complete round ring 80mm</t>
  </si>
  <si>
    <t>Rubber gasket for iytan pipe</t>
  </si>
  <si>
    <t>bushing insulator with cemented inset</t>
  </si>
  <si>
    <t>SEMB for panel</t>
  </si>
  <si>
    <t>Connector ML 232/40 A 415 V 602791</t>
  </si>
  <si>
    <t xml:space="preserve"> Hanger for A type TD - 153</t>
  </si>
  <si>
    <t>Gasket set of 6 piece</t>
  </si>
  <si>
    <t>Fibre jet plate</t>
  </si>
  <si>
    <t>Gasket D 9286024</t>
  </si>
  <si>
    <t>Gasket D 9286024 -1</t>
  </si>
  <si>
    <t>Gasket D 9286008</t>
  </si>
  <si>
    <t>Gasket D 941106-1</t>
  </si>
  <si>
    <t>Gasket D 9411035-1</t>
  </si>
  <si>
    <t>Gasket  E 9211108-2</t>
  </si>
  <si>
    <t>Gasket E 9211108-1</t>
  </si>
  <si>
    <t>O-Ring E 9211026-2</t>
  </si>
  <si>
    <t>11 KV Post insulator</t>
  </si>
  <si>
    <t>Radiator Valve</t>
  </si>
  <si>
    <t>Add on block</t>
  </si>
  <si>
    <t>Hanger complete for 132 KV S/C line</t>
  </si>
  <si>
    <t>Hanger complete with nut bolt for 132 KV D/C line</t>
  </si>
  <si>
    <t>Extension Link 70 x 12x  579 mm for A type TD 153</t>
  </si>
  <si>
    <t>Extension Link 70 x  12 x  429 mm for A type TD 153</t>
  </si>
  <si>
    <t>Step Bolt 5/8''  x 175 mm</t>
  </si>
  <si>
    <t>Step Bolt 5/8'' x  175 O/U</t>
  </si>
  <si>
    <t>Anchor Bolt with nut 20 X  50 mm dia</t>
  </si>
  <si>
    <t>132 KV Poly cone insulator</t>
  </si>
  <si>
    <t xml:space="preserve">33 KVSF6  CGL make breaker damage </t>
  </si>
  <si>
    <t>33  KV suspension fiting Shook for fixing 125x65x6 mm</t>
  </si>
  <si>
    <t>Copper strip 25 X 5 mm</t>
  </si>
  <si>
    <t>old &amp; used control cable(in pieces)</t>
  </si>
  <si>
    <t>Transformer Oil (Old &amp; Used)</t>
  </si>
  <si>
    <t>Old and used ACSR Moose Conductor</t>
  </si>
  <si>
    <t xml:space="preserve">Name of Division:-         Elec. Scada Division PTCUL Dehradun                                          </t>
  </si>
  <si>
    <t xml:space="preserve">Name of SubDivision: Elec. Scada SubDivision Roorkee                               -    </t>
  </si>
  <si>
    <t xml:space="preserve">Month:-Jun 26          </t>
  </si>
  <si>
    <t xml:space="preserve">          (Tower parts  )</t>
  </si>
  <si>
    <t>Total inventory  Amount</t>
  </si>
  <si>
    <t>Article name</t>
  </si>
  <si>
    <t>Total Amount</t>
  </si>
  <si>
    <t>BHTP10400/5 Clamp Plate</t>
  </si>
  <si>
    <t>B420066 Grp. 25 Line Distribution box</t>
  </si>
  <si>
    <t>Wall Mounted Type Chang over Switch 100 A 415 Volt 03 No. Gland</t>
  </si>
  <si>
    <t>Junction Box 33 Kva With Aluminium Strip W/O Internal Parts</t>
  </si>
  <si>
    <t xml:space="preserve">MS. Plate 12 mm Thick 4.33 sq mtr </t>
  </si>
  <si>
    <t>42 Wire S.B. Cable (in Pieces)</t>
  </si>
  <si>
    <t>A.T.C. Conductor PVC Screend cable 0.15 mm dia 4 pair ( in pieces )</t>
  </si>
  <si>
    <t>Screend PVC Telephone cable 10 pairs (old,used )</t>
  </si>
  <si>
    <t xml:space="preserve">Copper Scrap </t>
  </si>
  <si>
    <t>M.S. Scrap</t>
  </si>
  <si>
    <t>0.5 mm electrolyting copper conductor PVC Insulated Teliphone cable -6 Pairs (in Pieces )</t>
  </si>
  <si>
    <t>Old and used tyre ( 600-16 )</t>
  </si>
  <si>
    <t>Old and used tube ( 600-16 )</t>
  </si>
  <si>
    <t>Radio bay for 2 way repeator m/w station ( old used &amp; obsolete )</t>
  </si>
  <si>
    <t>Dehydrator ( old used &amp; obsolete )</t>
  </si>
  <si>
    <t>ADF Bay  old used &amp; obsolete</t>
  </si>
  <si>
    <t xml:space="preserve">2w/4w access bay (old used &amp; obsolete ) </t>
  </si>
  <si>
    <t xml:space="preserve">CHL Bay with one groups (old used &amp; obsolete ) </t>
  </si>
  <si>
    <t xml:space="preserve">CHL Bay with two groups (old used &amp; obsolete ) </t>
  </si>
  <si>
    <t xml:space="preserve">B.B.T. &amp; F.G. Bay for terminal m/w station (old used &amp; obsolete )   </t>
  </si>
  <si>
    <t xml:space="preserve">B.B.T. &amp; F.G. Bay (old used &amp; obsolete )   </t>
  </si>
  <si>
    <t>Radio bay for terminal m/w station ( old used &amp; obsolete ) 2 way repeator m/w station ( old used &amp; obsolete )</t>
  </si>
  <si>
    <t>Radio bay for two way CHL. Dropping m/w station  (old used &amp; obsolete )</t>
  </si>
  <si>
    <t>H.F. coaxial cable in pieces (old used &amp;obsolete )</t>
  </si>
  <si>
    <t>ESD cabinet with 05 no. ESDs  (old used &amp;obsolete )</t>
  </si>
  <si>
    <t xml:space="preserve">SLTR cabinet with 02 no.SLTRs (old used &amp; obsolete ) </t>
  </si>
  <si>
    <t xml:space="preserve">SLTR cabinet with 08 no.SLTRs (old used &amp; obsolete ) </t>
  </si>
  <si>
    <t>NERA make antenna of dia 2.5 mtr ( old used &amp; obsolete )</t>
  </si>
  <si>
    <t>NERA make antenna of dia 1.8  mtr ( old used &amp; obsolete )</t>
  </si>
  <si>
    <t>ESIL make antenna of dia 3.0 mtr  (old used &amp; obselte)</t>
  </si>
  <si>
    <t>48 Volt Battery Charger</t>
  </si>
  <si>
    <t>DCDB Panel (old used &amp;obsolete )</t>
  </si>
  <si>
    <t>ACDB Panel (old used &amp;obsolete )</t>
  </si>
  <si>
    <r>
      <t xml:space="preserve">                                                                                          </t>
    </r>
    <r>
      <rPr>
        <b/>
        <u/>
        <sz val="10"/>
        <color theme="1"/>
        <rFont val="Arial"/>
        <family val="2"/>
      </rPr>
      <t>Inventory</t>
    </r>
  </si>
</sst>
</file>

<file path=xl/styles.xml><?xml version="1.0" encoding="utf-8"?>
<styleSheet xmlns="http://schemas.openxmlformats.org/spreadsheetml/2006/main">
  <numFmts count="8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[$-409]mmmm\-yy;@"/>
    <numFmt numFmtId="165" formatCode="0.0"/>
    <numFmt numFmtId="166" formatCode="0.000"/>
    <numFmt numFmtId="167" formatCode="0.00;[Red]0.00"/>
    <numFmt numFmtId="168" formatCode="#,##0.000"/>
    <numFmt numFmtId="169" formatCode="_(* #,##0.00_);_(* \(#,##0.00\);_(* &quot;-&quot;??_);_(@_)"/>
  </numFmts>
  <fonts count="20"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rgb="FF00B050"/>
      <name val="Arial"/>
      <family val="2"/>
    </font>
    <font>
      <b/>
      <sz val="10"/>
      <color rgb="FF7030A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2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636">
    <xf numFmtId="0" fontId="0" fillId="0" borderId="0" xfId="0"/>
    <xf numFmtId="0" fontId="4" fillId="0" borderId="0" xfId="0" applyFont="1" applyFill="1" applyAlignment="1">
      <alignment wrapText="1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/>
    </xf>
    <xf numFmtId="166" fontId="4" fillId="0" borderId="4" xfId="0" applyNumberFormat="1" applyFont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0" xfId="0" applyFont="1"/>
    <xf numFmtId="2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2" fontId="4" fillId="2" borderId="4" xfId="1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0" fontId="3" fillId="0" borderId="4" xfId="1" applyFont="1" applyBorder="1" applyAlignment="1">
      <alignment horizontal="center"/>
    </xf>
    <xf numFmtId="0" fontId="3" fillId="0" borderId="4" xfId="1" applyFont="1" applyBorder="1"/>
    <xf numFmtId="0" fontId="4" fillId="0" borderId="4" xfId="1" applyFont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0" fontId="4" fillId="2" borderId="4" xfId="1" applyFont="1" applyFill="1" applyBorder="1" applyAlignment="1">
      <alignment horizontal="left" wrapText="1"/>
    </xf>
    <xf numFmtId="2" fontId="4" fillId="0" borderId="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0" fontId="3" fillId="2" borderId="4" xfId="1" applyFont="1" applyFill="1" applyBorder="1" applyAlignment="1">
      <alignment horizontal="left"/>
    </xf>
    <xf numFmtId="2" fontId="4" fillId="2" borderId="4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/>
    </xf>
    <xf numFmtId="2" fontId="4" fillId="0" borderId="4" xfId="1" applyNumberFormat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top"/>
    </xf>
    <xf numFmtId="0" fontId="3" fillId="0" borderId="4" xfId="1" applyFont="1" applyFill="1" applyBorder="1" applyAlignment="1">
      <alignment horizontal="left" vertical="top"/>
    </xf>
    <xf numFmtId="0" fontId="3" fillId="0" borderId="4" xfId="1" applyFont="1" applyFill="1" applyBorder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9" fillId="0" borderId="4" xfId="0" applyFont="1" applyFill="1" applyBorder="1"/>
    <xf numFmtId="2" fontId="4" fillId="0" borderId="2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1" fontId="4" fillId="0" borderId="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9" fillId="0" borderId="0" xfId="0" applyFont="1" applyFill="1"/>
    <xf numFmtId="0" fontId="4" fillId="0" borderId="2" xfId="0" applyNumberFormat="1" applyFont="1" applyFill="1" applyBorder="1" applyAlignment="1">
      <alignment horizontal="right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9" fillId="0" borderId="0" xfId="0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horizontal="right" vertical="center"/>
    </xf>
    <xf numFmtId="0" fontId="9" fillId="0" borderId="1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1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5" xfId="0" applyFont="1" applyFill="1" applyBorder="1" applyAlignment="1">
      <alignment horizontal="center" vertical="top"/>
    </xf>
    <xf numFmtId="2" fontId="4" fillId="0" borderId="4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/>
    </xf>
    <xf numFmtId="0" fontId="4" fillId="0" borderId="5" xfId="0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2" xfId="0" applyFont="1" applyFill="1" applyBorder="1"/>
    <xf numFmtId="165" fontId="4" fillId="0" borderId="4" xfId="0" applyNumberFormat="1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7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wrapText="1"/>
    </xf>
    <xf numFmtId="0" fontId="9" fillId="0" borderId="0" xfId="0" applyFont="1" applyFill="1" applyAlignment="1">
      <alignment horizontal="center"/>
    </xf>
    <xf numFmtId="2" fontId="4" fillId="0" borderId="9" xfId="0" applyNumberFormat="1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wrapText="1"/>
    </xf>
    <xf numFmtId="0" fontId="4" fillId="0" borderId="4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2" fontId="3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right"/>
    </xf>
    <xf numFmtId="166" fontId="4" fillId="2" borderId="4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 applyFill="1" applyAlignment="1">
      <alignment horizontal="center" vertical="center"/>
    </xf>
    <xf numFmtId="0" fontId="4" fillId="2" borderId="0" xfId="0" applyFont="1" applyFill="1"/>
    <xf numFmtId="2" fontId="4" fillId="0" borderId="0" xfId="0" applyNumberFormat="1" applyFont="1" applyAlignment="1">
      <alignment horizontal="right" vertical="center"/>
    </xf>
    <xf numFmtId="166" fontId="4" fillId="0" borderId="0" xfId="0" applyNumberFormat="1" applyFont="1"/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 wrapText="1"/>
    </xf>
    <xf numFmtId="166" fontId="3" fillId="2" borderId="4" xfId="0" applyNumberFormat="1" applyFont="1" applyFill="1" applyBorder="1" applyAlignment="1">
      <alignment horizontal="center" vertical="center"/>
    </xf>
    <xf numFmtId="166" fontId="4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 wrapText="1"/>
    </xf>
    <xf numFmtId="0" fontId="3" fillId="2" borderId="4" xfId="0" applyFont="1" applyFill="1" applyBorder="1"/>
    <xf numFmtId="0" fontId="4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vertical="top" wrapText="1"/>
    </xf>
    <xf numFmtId="0" fontId="4" fillId="0" borderId="6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/>
    </xf>
    <xf numFmtId="1" fontId="4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wrapText="1"/>
    </xf>
    <xf numFmtId="2" fontId="4" fillId="0" borderId="4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0" xfId="1" applyFont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2" fontId="4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/>
    <xf numFmtId="0" fontId="4" fillId="0" borderId="4" xfId="0" applyFont="1" applyBorder="1" applyAlignment="1">
      <alignment vertic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2" fontId="4" fillId="0" borderId="2" xfId="0" applyNumberFormat="1" applyFont="1" applyBorder="1"/>
    <xf numFmtId="0" fontId="3" fillId="0" borderId="4" xfId="0" applyFont="1" applyFill="1" applyBorder="1"/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wrapText="1"/>
    </xf>
    <xf numFmtId="2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Fill="1" applyBorder="1" applyAlignment="1">
      <alignment wrapText="1"/>
    </xf>
    <xf numFmtId="168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6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horizontal="center"/>
    </xf>
    <xf numFmtId="0" fontId="4" fillId="6" borderId="0" xfId="0" applyFont="1" applyFill="1" applyAlignment="1"/>
    <xf numFmtId="0" fontId="4" fillId="6" borderId="0" xfId="0" applyFont="1" applyFill="1" applyBorder="1" applyAlignment="1"/>
    <xf numFmtId="0" fontId="4" fillId="6" borderId="0" xfId="0" applyFont="1" applyFill="1" applyBorder="1"/>
    <xf numFmtId="0" fontId="4" fillId="6" borderId="0" xfId="0" applyFont="1" applyFill="1"/>
    <xf numFmtId="0" fontId="4" fillId="6" borderId="4" xfId="0" applyFont="1" applyFill="1" applyBorder="1"/>
    <xf numFmtId="0" fontId="4" fillId="6" borderId="0" xfId="1" applyFont="1" applyFill="1" applyAlignment="1"/>
    <xf numFmtId="0" fontId="4" fillId="6" borderId="0" xfId="1" applyFont="1" applyFill="1"/>
    <xf numFmtId="17" fontId="4" fillId="6" borderId="0" xfId="0" applyNumberFormat="1" applyFont="1" applyFill="1" applyAlignment="1">
      <alignment horizontal="left"/>
    </xf>
    <xf numFmtId="0" fontId="4" fillId="6" borderId="0" xfId="0" applyFont="1" applyFill="1" applyAlignment="1">
      <alignment horizontal="left"/>
    </xf>
    <xf numFmtId="0" fontId="4" fillId="6" borderId="0" xfId="0" applyFont="1" applyFill="1" applyBorder="1" applyAlignment="1">
      <alignment horizontal="left"/>
    </xf>
    <xf numFmtId="0" fontId="4" fillId="6" borderId="0" xfId="0" applyFont="1" applyFill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7" borderId="0" xfId="0" applyFont="1" applyFill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right" vertical="center"/>
    </xf>
    <xf numFmtId="2" fontId="3" fillId="0" borderId="4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 vertical="center" wrapText="1"/>
    </xf>
    <xf numFmtId="0" fontId="3" fillId="2" borderId="4" xfId="4" applyNumberFormat="1" applyFont="1" applyFill="1" applyBorder="1" applyAlignment="1">
      <alignment wrapText="1"/>
    </xf>
    <xf numFmtId="0" fontId="3" fillId="2" borderId="4" xfId="4" applyNumberFormat="1" applyFont="1" applyFill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wrapText="1"/>
    </xf>
    <xf numFmtId="0" fontId="3" fillId="0" borderId="2" xfId="0" applyFont="1" applyBorder="1"/>
    <xf numFmtId="0" fontId="4" fillId="7" borderId="0" xfId="0" applyFont="1" applyFill="1"/>
    <xf numFmtId="0" fontId="4" fillId="7" borderId="0" xfId="0" applyFont="1" applyFill="1" applyAlignment="1">
      <alignment horizontal="center"/>
    </xf>
    <xf numFmtId="0" fontId="4" fillId="0" borderId="3" xfId="0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6" fontId="4" fillId="0" borderId="4" xfId="0" applyNumberFormat="1" applyFont="1" applyBorder="1"/>
    <xf numFmtId="0" fontId="11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5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right"/>
    </xf>
    <xf numFmtId="0" fontId="4" fillId="0" borderId="6" xfId="0" applyFont="1" applyBorder="1"/>
    <xf numFmtId="0" fontId="4" fillId="0" borderId="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2" fontId="4" fillId="0" borderId="4" xfId="0" applyNumberFormat="1" applyFont="1" applyBorder="1"/>
    <xf numFmtId="2" fontId="4" fillId="0" borderId="4" xfId="0" applyNumberFormat="1" applyFont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3" fillId="2" borderId="5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2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 wrapText="1"/>
    </xf>
    <xf numFmtId="2" fontId="3" fillId="2" borderId="4" xfId="1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 wrapText="1"/>
    </xf>
    <xf numFmtId="2" fontId="3" fillId="2" borderId="4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2" fontId="3" fillId="2" borderId="4" xfId="0" applyNumberFormat="1" applyFont="1" applyFill="1" applyBorder="1"/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/>
    </xf>
    <xf numFmtId="2" fontId="3" fillId="2" borderId="5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horizontal="center" vertical="top" wrapText="1"/>
    </xf>
    <xf numFmtId="2" fontId="3" fillId="2" borderId="4" xfId="1" applyNumberFormat="1" applyFont="1" applyFill="1" applyBorder="1" applyAlignment="1">
      <alignment horizontal="right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wrapText="1"/>
    </xf>
    <xf numFmtId="2" fontId="3" fillId="2" borderId="4" xfId="1" applyNumberFormat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2" fontId="3" fillId="2" borderId="3" xfId="0" applyNumberFormat="1" applyFont="1" applyFill="1" applyBorder="1"/>
    <xf numFmtId="2" fontId="3" fillId="2" borderId="0" xfId="0" applyNumberFormat="1" applyFont="1" applyFill="1"/>
    <xf numFmtId="0" fontId="4" fillId="0" borderId="12" xfId="0" applyFont="1" applyBorder="1" applyAlignment="1">
      <alignment vertical="center"/>
    </xf>
    <xf numFmtId="0" fontId="3" fillId="0" borderId="6" xfId="0" applyFont="1" applyBorder="1" applyAlignment="1">
      <alignment horizontal="center"/>
    </xf>
    <xf numFmtId="0" fontId="3" fillId="0" borderId="4" xfId="5" applyFont="1" applyBorder="1" applyAlignment="1">
      <alignment horizontal="left" vertical="top" wrapText="1"/>
    </xf>
    <xf numFmtId="0" fontId="3" fillId="0" borderId="4" xfId="6" applyFont="1" applyBorder="1" applyAlignment="1">
      <alignment horizontal="center" vertical="center"/>
    </xf>
    <xf numFmtId="2" fontId="3" fillId="0" borderId="4" xfId="6" applyNumberFormat="1" applyFont="1" applyBorder="1" applyAlignment="1">
      <alignment horizontal="center" vertical="center" wrapText="1"/>
    </xf>
    <xf numFmtId="2" fontId="3" fillId="0" borderId="4" xfId="6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 shrinkToFi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center"/>
    </xf>
    <xf numFmtId="0" fontId="3" fillId="0" borderId="4" xfId="7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7" borderId="0" xfId="0" applyFont="1" applyFill="1" applyAlignment="1">
      <alignment wrapText="1"/>
    </xf>
    <xf numFmtId="0" fontId="4" fillId="2" borderId="3" xfId="0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0" fontId="9" fillId="0" borderId="10" xfId="0" applyFont="1" applyBorder="1" applyAlignment="1">
      <alignment vertical="top"/>
    </xf>
    <xf numFmtId="0" fontId="4" fillId="2" borderId="3" xfId="0" applyFont="1" applyFill="1" applyBorder="1" applyAlignment="1">
      <alignment wrapText="1"/>
    </xf>
    <xf numFmtId="0" fontId="9" fillId="0" borderId="0" xfId="0" applyFont="1"/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wrapText="1"/>
    </xf>
    <xf numFmtId="0" fontId="10" fillId="0" borderId="10" xfId="0" applyFont="1" applyBorder="1" applyAlignment="1">
      <alignment vertical="top"/>
    </xf>
    <xf numFmtId="0" fontId="10" fillId="0" borderId="4" xfId="0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/>
    <xf numFmtId="0" fontId="3" fillId="0" borderId="0" xfId="0" applyFont="1"/>
    <xf numFmtId="0" fontId="3" fillId="0" borderId="10" xfId="0" applyFont="1" applyBorder="1" applyAlignment="1">
      <alignment vertical="top"/>
    </xf>
    <xf numFmtId="0" fontId="10" fillId="0" borderId="0" xfId="0" applyFont="1"/>
    <xf numFmtId="0" fontId="4" fillId="0" borderId="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wrapText="1"/>
    </xf>
    <xf numFmtId="166" fontId="3" fillId="0" borderId="4" xfId="0" applyNumberFormat="1" applyFont="1" applyBorder="1" applyAlignment="1">
      <alignment horizontal="right" vertical="center"/>
    </xf>
    <xf numFmtId="0" fontId="10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11" fillId="7" borderId="0" xfId="0" applyFont="1" applyFill="1" applyAlignment="1"/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left"/>
    </xf>
    <xf numFmtId="0" fontId="3" fillId="7" borderId="0" xfId="0" applyFont="1" applyFill="1" applyBorder="1" applyAlignment="1">
      <alignment horizontal="left"/>
    </xf>
    <xf numFmtId="0" fontId="3" fillId="7" borderId="0" xfId="0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righ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 wrapText="1"/>
    </xf>
    <xf numFmtId="2" fontId="12" fillId="2" borderId="4" xfId="0" applyNumberFormat="1" applyFont="1" applyFill="1" applyBorder="1" applyAlignment="1">
      <alignment horizontal="right" vertical="center"/>
    </xf>
    <xf numFmtId="0" fontId="12" fillId="2" borderId="4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 wrapText="1"/>
    </xf>
    <xf numFmtId="2" fontId="13" fillId="2" borderId="4" xfId="0" applyNumberFormat="1" applyFont="1" applyFill="1" applyBorder="1" applyAlignment="1">
      <alignment horizontal="right" vertical="center"/>
    </xf>
    <xf numFmtId="0" fontId="13" fillId="2" borderId="4" xfId="0" applyFont="1" applyFill="1" applyBorder="1"/>
    <xf numFmtId="0" fontId="13" fillId="2" borderId="4" xfId="0" applyFont="1" applyFill="1" applyBorder="1" applyAlignment="1">
      <alignment horizontal="left" vertical="center" wrapText="1"/>
    </xf>
    <xf numFmtId="1" fontId="13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vertical="center" wrapText="1"/>
    </xf>
    <xf numFmtId="2" fontId="10" fillId="2" borderId="4" xfId="0" applyNumberFormat="1" applyFont="1" applyFill="1" applyBorder="1" applyAlignment="1">
      <alignment horizontal="right" vertical="center"/>
    </xf>
    <xf numFmtId="166" fontId="10" fillId="2" borderId="4" xfId="0" applyNumberFormat="1" applyFont="1" applyFill="1" applyBorder="1" applyAlignment="1">
      <alignment horizontal="center" vertical="center"/>
    </xf>
    <xf numFmtId="0" fontId="10" fillId="2" borderId="4" xfId="0" applyFont="1" applyFill="1" applyBorder="1"/>
    <xf numFmtId="166" fontId="1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167" fontId="3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4" xfId="0" applyFont="1" applyFill="1" applyBorder="1" applyAlignment="1" applyProtection="1">
      <alignment horizontal="justify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 applyProtection="1">
      <alignment horizontal="center" vertical="center" wrapText="1"/>
    </xf>
    <xf numFmtId="167" fontId="3" fillId="2" borderId="9" xfId="0" applyNumberFormat="1" applyFont="1" applyFill="1" applyBorder="1" applyAlignment="1" applyProtection="1">
      <alignment horizontal="right" vertical="center" wrapText="1"/>
      <protection locked="0"/>
    </xf>
    <xf numFmtId="166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166" fontId="3" fillId="2" borderId="0" xfId="0" applyNumberFormat="1" applyFont="1" applyFill="1"/>
    <xf numFmtId="166" fontId="3" fillId="7" borderId="0" xfId="0" applyNumberFormat="1" applyFont="1" applyFill="1"/>
    <xf numFmtId="0" fontId="3" fillId="7" borderId="0" xfId="0" applyFont="1" applyFill="1" applyAlignment="1">
      <alignment vertical="center"/>
    </xf>
    <xf numFmtId="43" fontId="3" fillId="2" borderId="4" xfId="3" applyFont="1" applyFill="1" applyBorder="1" applyAlignment="1">
      <alignment horizontal="right" vertical="center"/>
    </xf>
    <xf numFmtId="43" fontId="3" fillId="2" borderId="4" xfId="3" applyFont="1" applyFill="1" applyBorder="1" applyAlignment="1">
      <alignment horizontal="left" vertical="center"/>
    </xf>
    <xf numFmtId="43" fontId="3" fillId="2" borderId="4" xfId="3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2" fontId="4" fillId="2" borderId="2" xfId="0" applyNumberFormat="1" applyFont="1" applyFill="1" applyBorder="1" applyAlignment="1">
      <alignment horizontal="right" vertical="center"/>
    </xf>
    <xf numFmtId="166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 wrapText="1"/>
    </xf>
    <xf numFmtId="169" fontId="3" fillId="2" borderId="4" xfId="0" applyNumberFormat="1" applyFont="1" applyFill="1" applyBorder="1" applyAlignment="1">
      <alignment horizontal="center" vertical="center" wrapText="1"/>
    </xf>
    <xf numFmtId="169" fontId="3" fillId="2" borderId="4" xfId="3" applyNumberFormat="1" applyFont="1" applyFill="1" applyBorder="1"/>
    <xf numFmtId="169" fontId="4" fillId="2" borderId="4" xfId="0" applyNumberFormat="1" applyFont="1" applyFill="1" applyBorder="1"/>
    <xf numFmtId="169" fontId="3" fillId="2" borderId="4" xfId="0" applyNumberFormat="1" applyFont="1" applyFill="1" applyBorder="1"/>
    <xf numFmtId="0" fontId="3" fillId="2" borderId="3" xfId="0" applyFont="1" applyFill="1" applyBorder="1"/>
    <xf numFmtId="0" fontId="3" fillId="2" borderId="4" xfId="8" applyFont="1" applyFill="1" applyBorder="1" applyAlignment="1">
      <alignment horizontal="left" vertical="top" wrapText="1"/>
    </xf>
    <xf numFmtId="169" fontId="3" fillId="2" borderId="4" xfId="3" applyNumberFormat="1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169" fontId="4" fillId="2" borderId="4" xfId="0" applyNumberFormat="1" applyFont="1" applyFill="1" applyBorder="1" applyAlignment="1">
      <alignment vertical="top"/>
    </xf>
    <xf numFmtId="0" fontId="3" fillId="2" borderId="3" xfId="0" applyFont="1" applyFill="1" applyBorder="1" applyAlignment="1">
      <alignment vertical="center"/>
    </xf>
    <xf numFmtId="169" fontId="3" fillId="2" borderId="4" xfId="3" applyNumberFormat="1" applyFont="1" applyFill="1" applyBorder="1" applyAlignment="1">
      <alignment horizontal="right" vertical="center"/>
    </xf>
    <xf numFmtId="0" fontId="3" fillId="2" borderId="4" xfId="9" applyFont="1" applyFill="1" applyBorder="1" applyAlignment="1">
      <alignment wrapText="1"/>
    </xf>
    <xf numFmtId="169" fontId="4" fillId="2" borderId="4" xfId="0" applyNumberFormat="1" applyFont="1" applyFill="1" applyBorder="1" applyAlignment="1">
      <alignment horizontal="center"/>
    </xf>
    <xf numFmtId="169" fontId="3" fillId="2" borderId="4" xfId="3" applyNumberFormat="1" applyFont="1" applyFill="1" applyBorder="1" applyAlignment="1">
      <alignment horizontal="right" wrapText="1"/>
    </xf>
    <xf numFmtId="0" fontId="3" fillId="2" borderId="4" xfId="0" applyFont="1" applyFill="1" applyBorder="1" applyAlignment="1"/>
    <xf numFmtId="0" fontId="9" fillId="2" borderId="0" xfId="0" applyFont="1" applyFill="1" applyAlignment="1">
      <alignment vertical="top"/>
    </xf>
    <xf numFmtId="0" fontId="9" fillId="2" borderId="0" xfId="0" applyFont="1" applyFill="1"/>
    <xf numFmtId="0" fontId="9" fillId="2" borderId="4" xfId="0" applyFont="1" applyFill="1" applyBorder="1" applyAlignment="1">
      <alignment vertical="top"/>
    </xf>
    <xf numFmtId="0" fontId="15" fillId="2" borderId="4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vertical="top"/>
    </xf>
    <xf numFmtId="169" fontId="3" fillId="2" borderId="4" xfId="3" applyNumberFormat="1" applyFont="1" applyFill="1" applyBorder="1" applyAlignment="1">
      <alignment horizontal="right" vertical="top"/>
    </xf>
    <xf numFmtId="0" fontId="3" fillId="2" borderId="4" xfId="10" applyFont="1" applyFill="1" applyBorder="1" applyAlignment="1">
      <alignment wrapText="1"/>
    </xf>
    <xf numFmtId="0" fontId="3" fillId="2" borderId="4" xfId="10" applyFont="1" applyFill="1" applyBorder="1" applyAlignment="1">
      <alignment horizontal="left" wrapText="1"/>
    </xf>
    <xf numFmtId="0" fontId="3" fillId="2" borderId="4" xfId="11" applyFont="1" applyFill="1" applyBorder="1" applyAlignment="1">
      <alignment wrapText="1"/>
    </xf>
    <xf numFmtId="0" fontId="3" fillId="2" borderId="3" xfId="8" applyFont="1" applyFill="1" applyBorder="1" applyAlignment="1">
      <alignment horizontal="left" vertical="top" wrapText="1"/>
    </xf>
    <xf numFmtId="169" fontId="4" fillId="2" borderId="4" xfId="3" applyNumberFormat="1" applyFont="1" applyFill="1" applyBorder="1"/>
    <xf numFmtId="0" fontId="9" fillId="2" borderId="4" xfId="0" applyFont="1" applyFill="1" applyBorder="1"/>
    <xf numFmtId="169" fontId="4" fillId="2" borderId="4" xfId="3" applyNumberFormat="1" applyFont="1" applyFill="1" applyBorder="1" applyAlignment="1">
      <alignment vertical="top"/>
    </xf>
    <xf numFmtId="169" fontId="4" fillId="2" borderId="4" xfId="0" applyNumberFormat="1" applyFont="1" applyFill="1" applyBorder="1" applyAlignment="1">
      <alignment vertical="center"/>
    </xf>
    <xf numFmtId="0" fontId="9" fillId="2" borderId="3" xfId="0" applyFont="1" applyFill="1" applyBorder="1" applyAlignment="1">
      <alignment vertical="top"/>
    </xf>
    <xf numFmtId="43" fontId="4" fillId="2" borderId="4" xfId="0" applyNumberFormat="1" applyFont="1" applyFill="1" applyBorder="1"/>
    <xf numFmtId="169" fontId="4" fillId="2" borderId="0" xfId="0" applyNumberFormat="1" applyFont="1" applyFill="1"/>
    <xf numFmtId="0" fontId="4" fillId="2" borderId="0" xfId="0" applyFont="1" applyFill="1" applyAlignment="1">
      <alignment vertical="center"/>
    </xf>
    <xf numFmtId="2" fontId="3" fillId="0" borderId="0" xfId="1" applyNumberFormat="1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2" fontId="4" fillId="0" borderId="0" xfId="0" applyNumberFormat="1" applyFon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3" fillId="7" borderId="0" xfId="0" applyFont="1" applyFill="1" applyAlignment="1">
      <alignment horizontal="center"/>
    </xf>
    <xf numFmtId="0" fontId="3" fillId="7" borderId="0" xfId="0" applyFont="1" applyFill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 textRotation="90" shrinkToFit="1"/>
    </xf>
    <xf numFmtId="0" fontId="4" fillId="2" borderId="6" xfId="0" applyFont="1" applyFill="1" applyBorder="1" applyAlignment="1">
      <alignment vertical="center" textRotation="90" shrinkToFit="1"/>
    </xf>
    <xf numFmtId="0" fontId="4" fillId="2" borderId="5" xfId="0" applyFont="1" applyFill="1" applyBorder="1" applyAlignment="1">
      <alignment horizontal="center" vertical="center" textRotation="90" shrinkToFit="1"/>
    </xf>
    <xf numFmtId="0" fontId="4" fillId="2" borderId="6" xfId="0" applyFont="1" applyFill="1" applyBorder="1" applyAlignment="1">
      <alignment horizontal="center" vertical="center" textRotation="90" shrinkToFit="1"/>
    </xf>
    <xf numFmtId="0" fontId="4" fillId="2" borderId="5" xfId="0" applyFont="1" applyFill="1" applyBorder="1" applyAlignment="1">
      <alignment vertical="center" shrinkToFit="1"/>
    </xf>
    <xf numFmtId="0" fontId="4" fillId="2" borderId="6" xfId="0" applyFont="1" applyFill="1" applyBorder="1" applyAlignment="1">
      <alignment vertical="center" shrinkToFit="1"/>
    </xf>
    <xf numFmtId="0" fontId="4" fillId="2" borderId="5" xfId="0" applyFont="1" applyFill="1" applyBorder="1" applyAlignment="1">
      <alignment vertical="distributed" shrinkToFit="1"/>
    </xf>
    <xf numFmtId="0" fontId="4" fillId="2" borderId="6" xfId="0" applyFont="1" applyFill="1" applyBorder="1" applyAlignment="1">
      <alignment vertical="distributed" shrinkToFi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166" fontId="3" fillId="2" borderId="2" xfId="0" applyNumberFormat="1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3" xfId="0" applyFont="1" applyFill="1" applyBorder="1"/>
    <xf numFmtId="166" fontId="3" fillId="2" borderId="12" xfId="0" applyNumberFormat="1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7" borderId="0" xfId="0" applyFont="1" applyFill="1" applyAlignment="1">
      <alignment horizontal="center"/>
    </xf>
    <xf numFmtId="0" fontId="5" fillId="7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17" fontId="3" fillId="7" borderId="4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1" fillId="7" borderId="14" xfId="0" applyFont="1" applyFill="1" applyBorder="1" applyAlignment="1">
      <alignment horizontal="left" vertical="center"/>
    </xf>
    <xf numFmtId="0" fontId="11" fillId="7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wrapText="1"/>
    </xf>
    <xf numFmtId="0" fontId="4" fillId="6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4" fillId="6" borderId="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4" fillId="6" borderId="4" xfId="0" applyFont="1" applyFill="1" applyBorder="1" applyAlignment="1">
      <alignment horizontal="left"/>
    </xf>
    <xf numFmtId="164" fontId="4" fillId="6" borderId="4" xfId="0" applyNumberFormat="1" applyFont="1" applyFill="1" applyBorder="1" applyAlignment="1">
      <alignment horizontal="left"/>
    </xf>
    <xf numFmtId="164" fontId="4" fillId="6" borderId="2" xfId="0" applyNumberFormat="1" applyFont="1" applyFill="1" applyBorder="1" applyAlignment="1">
      <alignment horizontal="left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/>
    </xf>
    <xf numFmtId="0" fontId="4" fillId="6" borderId="0" xfId="0" applyFont="1" applyFill="1" applyAlignment="1">
      <alignment horizontal="center"/>
    </xf>
    <xf numFmtId="0" fontId="4" fillId="6" borderId="0" xfId="1" applyFont="1" applyFill="1" applyAlignment="1">
      <alignment horizontal="left"/>
    </xf>
    <xf numFmtId="0" fontId="4" fillId="6" borderId="0" xfId="1" applyFont="1" applyFill="1" applyAlignment="1">
      <alignment horizontal="center"/>
    </xf>
    <xf numFmtId="0" fontId="4" fillId="6" borderId="1" xfId="1" applyFont="1" applyFill="1" applyBorder="1" applyAlignment="1">
      <alignment horizontal="left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49" fontId="4" fillId="6" borderId="0" xfId="0" applyNumberFormat="1" applyFont="1" applyFill="1" applyBorder="1" applyAlignment="1">
      <alignment horizontal="left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center" vertical="center" wrapText="1"/>
    </xf>
    <xf numFmtId="17" fontId="3" fillId="6" borderId="1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vertical="center"/>
    </xf>
    <xf numFmtId="0" fontId="19" fillId="0" borderId="18" xfId="0" applyFont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19" fillId="0" borderId="19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/>
  </cellXfs>
  <cellStyles count="12">
    <cellStyle name="Comma" xfId="3" builtinId="3"/>
    <cellStyle name="Comma 2" xfId="2"/>
    <cellStyle name="Currency" xfId="4" builtinId="4"/>
    <cellStyle name="Normal" xfId="0" builtinId="0"/>
    <cellStyle name="Normal 12" xfId="10"/>
    <cellStyle name="Normal 14" xfId="9"/>
    <cellStyle name="Normal 15" xfId="11"/>
    <cellStyle name="Normal 2" xfId="1"/>
    <cellStyle name="Normal 3" xfId="7"/>
    <cellStyle name="Normal 4" xfId="8"/>
    <cellStyle name="Normal 4 2" xfId="5"/>
    <cellStyle name="Normal 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240</xdr:row>
      <xdr:rowOff>0</xdr:rowOff>
    </xdr:from>
    <xdr:ext cx="248401" cy="264560"/>
    <xdr:sp macro="" textlink="">
      <xdr:nvSpPr>
        <xdr:cNvPr id="2" name="TextBox 1"/>
        <xdr:cNvSpPr txBox="1"/>
      </xdr:nvSpPr>
      <xdr:spPr>
        <a:xfrm>
          <a:off x="1247775" y="41062275"/>
          <a:ext cx="2484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</a:t>
          </a:r>
        </a:p>
      </xdr:txBody>
    </xdr:sp>
    <xdr:clientData/>
  </xdr:oneCellAnchor>
  <xdr:oneCellAnchor>
    <xdr:from>
      <xdr:col>16</xdr:col>
      <xdr:colOff>0</xdr:colOff>
      <xdr:row>240</xdr:row>
      <xdr:rowOff>0</xdr:rowOff>
    </xdr:from>
    <xdr:ext cx="280270" cy="264560"/>
    <xdr:sp macro="" textlink="">
      <xdr:nvSpPr>
        <xdr:cNvPr id="3" name="TextBox 2"/>
        <xdr:cNvSpPr txBox="1"/>
      </xdr:nvSpPr>
      <xdr:spPr>
        <a:xfrm>
          <a:off x="10153650" y="410622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16</xdr:col>
      <xdr:colOff>0</xdr:colOff>
      <xdr:row>240</xdr:row>
      <xdr:rowOff>0</xdr:rowOff>
    </xdr:from>
    <xdr:ext cx="4330212" cy="857250"/>
    <xdr:sp macro="" textlink="">
      <xdr:nvSpPr>
        <xdr:cNvPr id="4" name="TextBox 3"/>
        <xdr:cNvSpPr txBox="1"/>
      </xdr:nvSpPr>
      <xdr:spPr>
        <a:xfrm>
          <a:off x="10153650" y="41062275"/>
          <a:ext cx="4330212" cy="857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IN" sz="1100" baseline="0"/>
            <a:t>      </a:t>
          </a:r>
          <a:endParaRPr lang="en-IN" sz="1100"/>
        </a:p>
      </xdr:txBody>
    </xdr:sp>
    <xdr:clientData/>
  </xdr:oneCellAnchor>
  <xdr:oneCellAnchor>
    <xdr:from>
      <xdr:col>9</xdr:col>
      <xdr:colOff>285750</xdr:colOff>
      <xdr:row>328</xdr:row>
      <xdr:rowOff>95982</xdr:rowOff>
    </xdr:from>
    <xdr:ext cx="1661865" cy="217560"/>
    <xdr:sp macro="" textlink="">
      <xdr:nvSpPr>
        <xdr:cNvPr id="5" name="TextBox 4"/>
        <xdr:cNvSpPr txBox="1"/>
      </xdr:nvSpPr>
      <xdr:spPr>
        <a:xfrm>
          <a:off x="7067550" y="55483857"/>
          <a:ext cx="16618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800"/>
        </a:p>
      </xdr:txBody>
    </xdr:sp>
    <xdr:clientData/>
  </xdr:oneCellAnchor>
  <xdr:oneCellAnchor>
    <xdr:from>
      <xdr:col>16</xdr:col>
      <xdr:colOff>0</xdr:colOff>
      <xdr:row>244</xdr:row>
      <xdr:rowOff>0</xdr:rowOff>
    </xdr:from>
    <xdr:ext cx="280270" cy="264560"/>
    <xdr:sp macro="" textlink="">
      <xdr:nvSpPr>
        <xdr:cNvPr id="6" name="TextBox 5"/>
        <xdr:cNvSpPr txBox="1"/>
      </xdr:nvSpPr>
      <xdr:spPr>
        <a:xfrm>
          <a:off x="10153650" y="416718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16</xdr:col>
      <xdr:colOff>0</xdr:colOff>
      <xdr:row>269</xdr:row>
      <xdr:rowOff>0</xdr:rowOff>
    </xdr:from>
    <xdr:ext cx="280270" cy="264560"/>
    <xdr:sp macro="" textlink="">
      <xdr:nvSpPr>
        <xdr:cNvPr id="7" name="TextBox 6"/>
        <xdr:cNvSpPr txBox="1"/>
      </xdr:nvSpPr>
      <xdr:spPr>
        <a:xfrm>
          <a:off x="10153650" y="460914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16</xdr:col>
      <xdr:colOff>0</xdr:colOff>
      <xdr:row>312</xdr:row>
      <xdr:rowOff>0</xdr:rowOff>
    </xdr:from>
    <xdr:ext cx="280270" cy="264560"/>
    <xdr:sp macro="" textlink="">
      <xdr:nvSpPr>
        <xdr:cNvPr id="8" name="TextBox 7"/>
        <xdr:cNvSpPr txBox="1"/>
      </xdr:nvSpPr>
      <xdr:spPr>
        <a:xfrm>
          <a:off x="10153650" y="52949475"/>
          <a:ext cx="280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1100"/>
            <a:t>   </a:t>
          </a:r>
        </a:p>
      </xdr:txBody>
    </xdr:sp>
    <xdr:clientData/>
  </xdr:oneCellAnchor>
  <xdr:oneCellAnchor>
    <xdr:from>
      <xdr:col>2</xdr:col>
      <xdr:colOff>0</xdr:colOff>
      <xdr:row>328</xdr:row>
      <xdr:rowOff>104775</xdr:rowOff>
    </xdr:from>
    <xdr:ext cx="1661865" cy="217560"/>
    <xdr:sp macro="" textlink="">
      <xdr:nvSpPr>
        <xdr:cNvPr id="9" name="TextBox 8"/>
        <xdr:cNvSpPr txBox="1"/>
      </xdr:nvSpPr>
      <xdr:spPr>
        <a:xfrm>
          <a:off x="1038225" y="55492650"/>
          <a:ext cx="16618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800"/>
        </a:p>
      </xdr:txBody>
    </xdr:sp>
    <xdr:clientData/>
  </xdr:oneCellAnchor>
  <xdr:oneCellAnchor>
    <xdr:from>
      <xdr:col>17</xdr:col>
      <xdr:colOff>381934</xdr:colOff>
      <xdr:row>1224</xdr:row>
      <xdr:rowOff>4281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F22A3259-854D-42F4-BCE4-2E7A4326EBA2}"/>
            </a:ext>
          </a:extLst>
        </xdr:cNvPr>
        <xdr:cNvSpPr txBox="1"/>
      </xdr:nvSpPr>
      <xdr:spPr>
        <a:xfrm>
          <a:off x="16498234" y="950733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302559</xdr:colOff>
      <xdr:row>1223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BD7295B5-C8D0-4B4D-904B-97AF8A8692EA}"/>
            </a:ext>
          </a:extLst>
        </xdr:cNvPr>
        <xdr:cNvSpPr txBox="1"/>
      </xdr:nvSpPr>
      <xdr:spPr>
        <a:xfrm>
          <a:off x="11837334" y="9490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2" name="Rectangle 6">
          <a:extLst>
            <a:ext uri="{FF2B5EF4-FFF2-40B4-BE49-F238E27FC236}">
              <a16:creationId xmlns:a16="http://schemas.microsoft.com/office/drawing/2014/main" xmlns="" id="{A52847D5-A9B1-4836-844B-D3D9D0EF641F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857250</xdr:colOff>
      <xdr:row>1271</xdr:row>
      <xdr:rowOff>0</xdr:rowOff>
    </xdr:from>
    <xdr:to>
      <xdr:col>1</xdr:col>
      <xdr:colOff>180975</xdr:colOff>
      <xdr:row>1271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xmlns="" id="{04019DE3-EBF6-4938-A241-DC45FC3C667E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xmlns="" id="{5B91F3F3-8094-4531-864C-7A47808629D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15" name="Rectangle 6">
          <a:extLst>
            <a:ext uri="{FF2B5EF4-FFF2-40B4-BE49-F238E27FC236}">
              <a16:creationId xmlns:a16="http://schemas.microsoft.com/office/drawing/2014/main" xmlns="" id="{EB5BD93B-727A-454D-B601-6F4BBA22890F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6" name="Rectangle 6">
          <a:extLst>
            <a:ext uri="{FF2B5EF4-FFF2-40B4-BE49-F238E27FC236}">
              <a16:creationId xmlns:a16="http://schemas.microsoft.com/office/drawing/2014/main" xmlns="" id="{078619EB-4956-4769-953D-991ED4D73A2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171450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xmlns="" id="{60E59E81-8798-4447-B221-0BA70CB07F6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8" name="Rectangle 6">
          <a:extLst>
            <a:ext uri="{FF2B5EF4-FFF2-40B4-BE49-F238E27FC236}">
              <a16:creationId xmlns:a16="http://schemas.microsoft.com/office/drawing/2014/main" xmlns="" id="{101D2D3E-7C74-43FF-94A4-6116E6770EDF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9" name="Rectangle 6">
          <a:extLst>
            <a:ext uri="{FF2B5EF4-FFF2-40B4-BE49-F238E27FC236}">
              <a16:creationId xmlns:a16="http://schemas.microsoft.com/office/drawing/2014/main" xmlns="" id="{B65363A6-E394-4203-AE59-B551E84AAE0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0" name="Rectangle 6">
          <a:extLst>
            <a:ext uri="{FF2B5EF4-FFF2-40B4-BE49-F238E27FC236}">
              <a16:creationId xmlns:a16="http://schemas.microsoft.com/office/drawing/2014/main" xmlns="" id="{DFC70422-E41F-48AC-A300-0056D5BDA18E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171450</xdr:rowOff>
    </xdr:to>
    <xdr:sp macro="" textlink="">
      <xdr:nvSpPr>
        <xdr:cNvPr id="21" name="Rectangle 6">
          <a:extLst>
            <a:ext uri="{FF2B5EF4-FFF2-40B4-BE49-F238E27FC236}">
              <a16:creationId xmlns:a16="http://schemas.microsoft.com/office/drawing/2014/main" xmlns="" id="{FCBA26AE-6594-47FE-81A9-EA7ED1E7602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2" name="Rectangle 6">
          <a:extLst>
            <a:ext uri="{FF2B5EF4-FFF2-40B4-BE49-F238E27FC236}">
              <a16:creationId xmlns:a16="http://schemas.microsoft.com/office/drawing/2014/main" xmlns="" id="{CF752697-83BF-4655-93DD-9B038E171EC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3" name="Rectangle 6">
          <a:extLst>
            <a:ext uri="{FF2B5EF4-FFF2-40B4-BE49-F238E27FC236}">
              <a16:creationId xmlns:a16="http://schemas.microsoft.com/office/drawing/2014/main" xmlns="" id="{46AB5C5E-733A-405D-833B-A87E6256EB5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4" name="Rectangle 6">
          <a:extLst>
            <a:ext uri="{FF2B5EF4-FFF2-40B4-BE49-F238E27FC236}">
              <a16:creationId xmlns:a16="http://schemas.microsoft.com/office/drawing/2014/main" xmlns="" id="{DAA168BB-555C-4DBD-836B-03F7F8AACD1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5" name="Rectangle 6">
          <a:extLst>
            <a:ext uri="{FF2B5EF4-FFF2-40B4-BE49-F238E27FC236}">
              <a16:creationId xmlns:a16="http://schemas.microsoft.com/office/drawing/2014/main" xmlns="" id="{6A714D31-31EC-4D5E-8F8C-C58A887FDB8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6" name="Rectangle 6">
          <a:extLst>
            <a:ext uri="{FF2B5EF4-FFF2-40B4-BE49-F238E27FC236}">
              <a16:creationId xmlns:a16="http://schemas.microsoft.com/office/drawing/2014/main" xmlns="" id="{D172FF94-91F8-4E19-B2F5-02BEB5AC0D8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171450</xdr:rowOff>
    </xdr:to>
    <xdr:sp macro="" textlink="">
      <xdr:nvSpPr>
        <xdr:cNvPr id="27" name="Rectangle 6">
          <a:extLst>
            <a:ext uri="{FF2B5EF4-FFF2-40B4-BE49-F238E27FC236}">
              <a16:creationId xmlns:a16="http://schemas.microsoft.com/office/drawing/2014/main" xmlns="" id="{2C8F3F18-6833-4B3D-B89A-F737F95FEFD9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8" name="Rectangle 6">
          <a:extLst>
            <a:ext uri="{FF2B5EF4-FFF2-40B4-BE49-F238E27FC236}">
              <a16:creationId xmlns:a16="http://schemas.microsoft.com/office/drawing/2014/main" xmlns="" id="{57587ED5-A9D8-4737-92E4-24D86D8DCE3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29" name="Rectangle 6">
          <a:extLst>
            <a:ext uri="{FF2B5EF4-FFF2-40B4-BE49-F238E27FC236}">
              <a16:creationId xmlns:a16="http://schemas.microsoft.com/office/drawing/2014/main" xmlns="" id="{1850F811-77FF-4390-9BB2-AF8DFAD51AC1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0" name="Rectangle 6">
          <a:extLst>
            <a:ext uri="{FF2B5EF4-FFF2-40B4-BE49-F238E27FC236}">
              <a16:creationId xmlns:a16="http://schemas.microsoft.com/office/drawing/2014/main" xmlns="" id="{478FD6D0-9142-4AA1-91BE-9F18B068BBB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171450</xdr:rowOff>
    </xdr:to>
    <xdr:sp macro="" textlink="">
      <xdr:nvSpPr>
        <xdr:cNvPr id="31" name="Rectangle 6">
          <a:extLst>
            <a:ext uri="{FF2B5EF4-FFF2-40B4-BE49-F238E27FC236}">
              <a16:creationId xmlns:a16="http://schemas.microsoft.com/office/drawing/2014/main" xmlns="" id="{859FD495-870D-4FBB-922C-EFCACEB6FC5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2" name="Rectangle 6">
          <a:extLst>
            <a:ext uri="{FF2B5EF4-FFF2-40B4-BE49-F238E27FC236}">
              <a16:creationId xmlns:a16="http://schemas.microsoft.com/office/drawing/2014/main" xmlns="" id="{0445C73E-00CB-4D73-AB93-49B61CFBA46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3" name="Rectangle 6">
          <a:extLst>
            <a:ext uri="{FF2B5EF4-FFF2-40B4-BE49-F238E27FC236}">
              <a16:creationId xmlns:a16="http://schemas.microsoft.com/office/drawing/2014/main" xmlns="" id="{4ABDD39E-0662-4A60-9EA6-B00B47F3326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4" name="Rectangle 6">
          <a:extLst>
            <a:ext uri="{FF2B5EF4-FFF2-40B4-BE49-F238E27FC236}">
              <a16:creationId xmlns:a16="http://schemas.microsoft.com/office/drawing/2014/main" xmlns="" id="{E27D4282-E143-4693-81C6-05539C29DDD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5" name="Rectangle 6">
          <a:extLst>
            <a:ext uri="{FF2B5EF4-FFF2-40B4-BE49-F238E27FC236}">
              <a16:creationId xmlns:a16="http://schemas.microsoft.com/office/drawing/2014/main" xmlns="" id="{94307F10-C583-4EF0-9EE2-1FB7799D42F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36" name="Rectangle 6">
          <a:extLst>
            <a:ext uri="{FF2B5EF4-FFF2-40B4-BE49-F238E27FC236}">
              <a16:creationId xmlns:a16="http://schemas.microsoft.com/office/drawing/2014/main" xmlns="" id="{DED06324-A502-427C-BA9A-94DB770B553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7" name="Rectangle 6">
          <a:extLst>
            <a:ext uri="{FF2B5EF4-FFF2-40B4-BE49-F238E27FC236}">
              <a16:creationId xmlns:a16="http://schemas.microsoft.com/office/drawing/2014/main" xmlns="" id="{0E5D569E-1D68-4104-9C6A-085C5C2ECEA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8" name="Rectangle 6">
          <a:extLst>
            <a:ext uri="{FF2B5EF4-FFF2-40B4-BE49-F238E27FC236}">
              <a16:creationId xmlns:a16="http://schemas.microsoft.com/office/drawing/2014/main" xmlns="" id="{EF8DCC0D-EBBD-49C0-83BC-37D929CB7A2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39" name="Rectangle 6">
          <a:extLst>
            <a:ext uri="{FF2B5EF4-FFF2-40B4-BE49-F238E27FC236}">
              <a16:creationId xmlns:a16="http://schemas.microsoft.com/office/drawing/2014/main" xmlns="" id="{825575CF-EAE7-40A1-BC83-1EDD42CA575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0" name="Rectangle 6">
          <a:extLst>
            <a:ext uri="{FF2B5EF4-FFF2-40B4-BE49-F238E27FC236}">
              <a16:creationId xmlns:a16="http://schemas.microsoft.com/office/drawing/2014/main" xmlns="" id="{AAC04127-7122-4C31-88D3-6AE3591C94FD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41" name="Rectangle 6">
          <a:extLst>
            <a:ext uri="{FF2B5EF4-FFF2-40B4-BE49-F238E27FC236}">
              <a16:creationId xmlns:a16="http://schemas.microsoft.com/office/drawing/2014/main" xmlns="" id="{76EA1E73-C863-426D-94CD-4834FD163CE9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2" name="Rectangle 6">
          <a:extLst>
            <a:ext uri="{FF2B5EF4-FFF2-40B4-BE49-F238E27FC236}">
              <a16:creationId xmlns:a16="http://schemas.microsoft.com/office/drawing/2014/main" xmlns="" id="{03210681-2022-4AA3-AD6E-327021147B5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3" name="Rectangle 6">
          <a:extLst>
            <a:ext uri="{FF2B5EF4-FFF2-40B4-BE49-F238E27FC236}">
              <a16:creationId xmlns:a16="http://schemas.microsoft.com/office/drawing/2014/main" xmlns="" id="{24846276-F3DD-4516-A1EB-DFD84FE12FF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4" name="Rectangle 6">
          <a:extLst>
            <a:ext uri="{FF2B5EF4-FFF2-40B4-BE49-F238E27FC236}">
              <a16:creationId xmlns:a16="http://schemas.microsoft.com/office/drawing/2014/main" xmlns="" id="{C8A56C8E-92E4-4C22-B267-F6A8F030C46C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5" name="Rectangle 6">
          <a:extLst>
            <a:ext uri="{FF2B5EF4-FFF2-40B4-BE49-F238E27FC236}">
              <a16:creationId xmlns:a16="http://schemas.microsoft.com/office/drawing/2014/main" xmlns="" id="{9EB52D49-4D08-46D6-9263-81D1237BCA4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6" name="Rectangle 6">
          <a:extLst>
            <a:ext uri="{FF2B5EF4-FFF2-40B4-BE49-F238E27FC236}">
              <a16:creationId xmlns:a16="http://schemas.microsoft.com/office/drawing/2014/main" xmlns="" id="{A63553DF-C668-4FA9-9AB6-0AF6F547912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7" name="Rectangle 6">
          <a:extLst>
            <a:ext uri="{FF2B5EF4-FFF2-40B4-BE49-F238E27FC236}">
              <a16:creationId xmlns:a16="http://schemas.microsoft.com/office/drawing/2014/main" xmlns="" id="{19361524-4913-4AAB-BCD7-B1D241C9D6F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8" name="Rectangle 6">
          <a:extLst>
            <a:ext uri="{FF2B5EF4-FFF2-40B4-BE49-F238E27FC236}">
              <a16:creationId xmlns:a16="http://schemas.microsoft.com/office/drawing/2014/main" xmlns="" id="{423BDBF3-D5E2-4281-BA05-3CCAE0C652C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49" name="Rectangle 6">
          <a:extLst>
            <a:ext uri="{FF2B5EF4-FFF2-40B4-BE49-F238E27FC236}">
              <a16:creationId xmlns:a16="http://schemas.microsoft.com/office/drawing/2014/main" xmlns="" id="{C214057F-6DDA-4A38-B3EE-D73BB905F42C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0" name="Rectangle 6">
          <a:extLst>
            <a:ext uri="{FF2B5EF4-FFF2-40B4-BE49-F238E27FC236}">
              <a16:creationId xmlns:a16="http://schemas.microsoft.com/office/drawing/2014/main" xmlns="" id="{4BCCA8D2-5416-41AB-A078-2FCDDEDC35B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1" name="Rectangle 6">
          <a:extLst>
            <a:ext uri="{FF2B5EF4-FFF2-40B4-BE49-F238E27FC236}">
              <a16:creationId xmlns:a16="http://schemas.microsoft.com/office/drawing/2014/main" xmlns="" id="{FF4B9A07-2A3B-494D-8954-DEDC3E6B487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2" name="Rectangle 6">
          <a:extLst>
            <a:ext uri="{FF2B5EF4-FFF2-40B4-BE49-F238E27FC236}">
              <a16:creationId xmlns:a16="http://schemas.microsoft.com/office/drawing/2014/main" xmlns="" id="{41B51485-AC5B-4B79-A01A-6639AD5E7001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3" name="Rectangle 6">
          <a:extLst>
            <a:ext uri="{FF2B5EF4-FFF2-40B4-BE49-F238E27FC236}">
              <a16:creationId xmlns:a16="http://schemas.microsoft.com/office/drawing/2014/main" xmlns="" id="{20A39DFF-70A0-4F3C-B3AC-6A4D2EAE56D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4" name="Rectangle 6">
          <a:extLst>
            <a:ext uri="{FF2B5EF4-FFF2-40B4-BE49-F238E27FC236}">
              <a16:creationId xmlns:a16="http://schemas.microsoft.com/office/drawing/2014/main" xmlns="" id="{06F41D51-34E9-42B8-ADC0-DEBCDCFDD89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5" name="Rectangle 6">
          <a:extLst>
            <a:ext uri="{FF2B5EF4-FFF2-40B4-BE49-F238E27FC236}">
              <a16:creationId xmlns:a16="http://schemas.microsoft.com/office/drawing/2014/main" xmlns="" id="{0429FBF6-14CC-497C-BDEF-3ECE7620C52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56" name="Rectangle 6">
          <a:extLst>
            <a:ext uri="{FF2B5EF4-FFF2-40B4-BE49-F238E27FC236}">
              <a16:creationId xmlns:a16="http://schemas.microsoft.com/office/drawing/2014/main" xmlns="" id="{AEB7A23C-2AFB-485F-B0B9-38678CEF6BF1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7" name="Rectangle 6">
          <a:extLst>
            <a:ext uri="{FF2B5EF4-FFF2-40B4-BE49-F238E27FC236}">
              <a16:creationId xmlns:a16="http://schemas.microsoft.com/office/drawing/2014/main" xmlns="" id="{69528E8B-FCE2-4B84-A940-14C7AE6D190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8" name="Rectangle 6">
          <a:extLst>
            <a:ext uri="{FF2B5EF4-FFF2-40B4-BE49-F238E27FC236}">
              <a16:creationId xmlns:a16="http://schemas.microsoft.com/office/drawing/2014/main" xmlns="" id="{CE3A0ED4-8C6D-4F8C-9541-66351617AB3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59" name="Rectangle 6">
          <a:extLst>
            <a:ext uri="{FF2B5EF4-FFF2-40B4-BE49-F238E27FC236}">
              <a16:creationId xmlns:a16="http://schemas.microsoft.com/office/drawing/2014/main" xmlns="" id="{B52AAC64-32D2-4C4D-AA6D-19B015B9E2C3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0" name="Rectangle 6">
          <a:extLst>
            <a:ext uri="{FF2B5EF4-FFF2-40B4-BE49-F238E27FC236}">
              <a16:creationId xmlns:a16="http://schemas.microsoft.com/office/drawing/2014/main" xmlns="" id="{22A75523-D9F0-4EBE-965F-6A9DC771E7F3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61" name="Rectangle 6">
          <a:extLst>
            <a:ext uri="{FF2B5EF4-FFF2-40B4-BE49-F238E27FC236}">
              <a16:creationId xmlns:a16="http://schemas.microsoft.com/office/drawing/2014/main" xmlns="" id="{6C595361-E36E-4E61-9F6A-67CF09FAEBE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2" name="Rectangle 6">
          <a:extLst>
            <a:ext uri="{FF2B5EF4-FFF2-40B4-BE49-F238E27FC236}">
              <a16:creationId xmlns:a16="http://schemas.microsoft.com/office/drawing/2014/main" xmlns="" id="{38B85AE0-2F3B-46C6-A010-98F537204DE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3" name="Rectangle 6">
          <a:extLst>
            <a:ext uri="{FF2B5EF4-FFF2-40B4-BE49-F238E27FC236}">
              <a16:creationId xmlns:a16="http://schemas.microsoft.com/office/drawing/2014/main" xmlns="" id="{0327C1AD-1A47-4307-932E-8748CB88218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4" name="Rectangle 6">
          <a:extLst>
            <a:ext uri="{FF2B5EF4-FFF2-40B4-BE49-F238E27FC236}">
              <a16:creationId xmlns:a16="http://schemas.microsoft.com/office/drawing/2014/main" xmlns="" id="{0A2B1A5D-882D-452D-B81B-DF92C50257F8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5" name="Rectangle 6">
          <a:extLst>
            <a:ext uri="{FF2B5EF4-FFF2-40B4-BE49-F238E27FC236}">
              <a16:creationId xmlns:a16="http://schemas.microsoft.com/office/drawing/2014/main" xmlns="" id="{454304CE-663F-4715-A438-9B1413E254F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6" name="Rectangle 6">
          <a:extLst>
            <a:ext uri="{FF2B5EF4-FFF2-40B4-BE49-F238E27FC236}">
              <a16:creationId xmlns:a16="http://schemas.microsoft.com/office/drawing/2014/main" xmlns="" id="{A2DAC774-7F0F-4521-AD6F-AE478A37290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7" name="Rectangle 6">
          <a:extLst>
            <a:ext uri="{FF2B5EF4-FFF2-40B4-BE49-F238E27FC236}">
              <a16:creationId xmlns:a16="http://schemas.microsoft.com/office/drawing/2014/main" xmlns="" id="{D41250B5-D363-4179-9751-F55FDE1A9C9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8" name="Rectangle 6">
          <a:extLst>
            <a:ext uri="{FF2B5EF4-FFF2-40B4-BE49-F238E27FC236}">
              <a16:creationId xmlns:a16="http://schemas.microsoft.com/office/drawing/2014/main" xmlns="" id="{A65C081C-96B9-47F0-8BCD-6F92FF39D10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69" name="Rectangle 6">
          <a:extLst>
            <a:ext uri="{FF2B5EF4-FFF2-40B4-BE49-F238E27FC236}">
              <a16:creationId xmlns:a16="http://schemas.microsoft.com/office/drawing/2014/main" xmlns="" id="{0859FBE3-BFAA-49C2-84B1-E52C20D3EF2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0" name="Rectangle 6">
          <a:extLst>
            <a:ext uri="{FF2B5EF4-FFF2-40B4-BE49-F238E27FC236}">
              <a16:creationId xmlns:a16="http://schemas.microsoft.com/office/drawing/2014/main" xmlns="" id="{6EEEFCE0-FA6D-40EF-BAFD-98E9B747B17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1" name="Rectangle 6">
          <a:extLst>
            <a:ext uri="{FF2B5EF4-FFF2-40B4-BE49-F238E27FC236}">
              <a16:creationId xmlns:a16="http://schemas.microsoft.com/office/drawing/2014/main" xmlns="" id="{D8B5B54B-17F3-4916-8182-6A37849CB801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2" name="Rectangle 6">
          <a:extLst>
            <a:ext uri="{FF2B5EF4-FFF2-40B4-BE49-F238E27FC236}">
              <a16:creationId xmlns:a16="http://schemas.microsoft.com/office/drawing/2014/main" xmlns="" id="{B5A5E3E8-858F-444F-BC09-5514B55AA90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3" name="Rectangle 6">
          <a:extLst>
            <a:ext uri="{FF2B5EF4-FFF2-40B4-BE49-F238E27FC236}">
              <a16:creationId xmlns:a16="http://schemas.microsoft.com/office/drawing/2014/main" xmlns="" id="{8C9A91E5-C2FB-4389-BC8B-8722EDE60EA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4" name="Rectangle 6">
          <a:extLst>
            <a:ext uri="{FF2B5EF4-FFF2-40B4-BE49-F238E27FC236}">
              <a16:creationId xmlns:a16="http://schemas.microsoft.com/office/drawing/2014/main" xmlns="" id="{22658830-660E-401C-B3BD-EF6F2295617C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5" name="Rectangle 6">
          <a:extLst>
            <a:ext uri="{FF2B5EF4-FFF2-40B4-BE49-F238E27FC236}">
              <a16:creationId xmlns:a16="http://schemas.microsoft.com/office/drawing/2014/main" xmlns="" id="{FE14E3FE-A910-45D5-A714-17429AC13F0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76" name="Rectangle 6">
          <a:extLst>
            <a:ext uri="{FF2B5EF4-FFF2-40B4-BE49-F238E27FC236}">
              <a16:creationId xmlns:a16="http://schemas.microsoft.com/office/drawing/2014/main" xmlns="" id="{5F0B5152-70F3-4ECB-A40F-424CF86CBB8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7" name="Rectangle 6">
          <a:extLst>
            <a:ext uri="{FF2B5EF4-FFF2-40B4-BE49-F238E27FC236}">
              <a16:creationId xmlns:a16="http://schemas.microsoft.com/office/drawing/2014/main" xmlns="" id="{2271DF0C-02B6-48E3-A00A-4BEAD6C3BAB3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8" name="Rectangle 6">
          <a:extLst>
            <a:ext uri="{FF2B5EF4-FFF2-40B4-BE49-F238E27FC236}">
              <a16:creationId xmlns:a16="http://schemas.microsoft.com/office/drawing/2014/main" xmlns="" id="{AE3EEDB2-E38E-4156-84EC-88D99589F60E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79" name="Rectangle 6">
          <a:extLst>
            <a:ext uri="{FF2B5EF4-FFF2-40B4-BE49-F238E27FC236}">
              <a16:creationId xmlns:a16="http://schemas.microsoft.com/office/drawing/2014/main" xmlns="" id="{A811CAA5-018B-400D-A92A-4EAAB63B88E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0" name="Rectangle 6">
          <a:extLst>
            <a:ext uri="{FF2B5EF4-FFF2-40B4-BE49-F238E27FC236}">
              <a16:creationId xmlns:a16="http://schemas.microsoft.com/office/drawing/2014/main" xmlns="" id="{4FBC3BBA-3558-4201-A854-30F0ACF96E12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81" name="Rectangle 6">
          <a:extLst>
            <a:ext uri="{FF2B5EF4-FFF2-40B4-BE49-F238E27FC236}">
              <a16:creationId xmlns:a16="http://schemas.microsoft.com/office/drawing/2014/main" xmlns="" id="{D596D0E6-2982-4426-A5C8-382ADE54CEBF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2" name="Rectangle 6">
          <a:extLst>
            <a:ext uri="{FF2B5EF4-FFF2-40B4-BE49-F238E27FC236}">
              <a16:creationId xmlns:a16="http://schemas.microsoft.com/office/drawing/2014/main" xmlns="" id="{BFD1FD4A-3C53-4F71-B181-8A425C9E037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3" name="Rectangle 6">
          <a:extLst>
            <a:ext uri="{FF2B5EF4-FFF2-40B4-BE49-F238E27FC236}">
              <a16:creationId xmlns:a16="http://schemas.microsoft.com/office/drawing/2014/main" xmlns="" id="{8130774B-08F9-48DE-97D1-29A5BA21E0C7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4" name="Rectangle 6">
          <a:extLst>
            <a:ext uri="{FF2B5EF4-FFF2-40B4-BE49-F238E27FC236}">
              <a16:creationId xmlns:a16="http://schemas.microsoft.com/office/drawing/2014/main" xmlns="" id="{447E6E5C-624F-47A2-A726-75B950195A9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5" name="Rectangle 6">
          <a:extLst>
            <a:ext uri="{FF2B5EF4-FFF2-40B4-BE49-F238E27FC236}">
              <a16:creationId xmlns:a16="http://schemas.microsoft.com/office/drawing/2014/main" xmlns="" id="{FEB26DAC-22E0-4973-9BFE-3B96D72BC448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6" name="Rectangle 6">
          <a:extLst>
            <a:ext uri="{FF2B5EF4-FFF2-40B4-BE49-F238E27FC236}">
              <a16:creationId xmlns:a16="http://schemas.microsoft.com/office/drawing/2014/main" xmlns="" id="{08038979-A74A-4BA0-BE44-F4E99303B928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7" name="Rectangle 6">
          <a:extLst>
            <a:ext uri="{FF2B5EF4-FFF2-40B4-BE49-F238E27FC236}">
              <a16:creationId xmlns:a16="http://schemas.microsoft.com/office/drawing/2014/main" xmlns="" id="{58419462-6BF6-43D1-93EC-1F7B96A094B6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8" name="Rectangle 6">
          <a:extLst>
            <a:ext uri="{FF2B5EF4-FFF2-40B4-BE49-F238E27FC236}">
              <a16:creationId xmlns:a16="http://schemas.microsoft.com/office/drawing/2014/main" xmlns="" id="{C0C5A558-DBCD-43C2-80F9-4D5744B5C3C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89" name="Rectangle 6">
          <a:extLst>
            <a:ext uri="{FF2B5EF4-FFF2-40B4-BE49-F238E27FC236}">
              <a16:creationId xmlns:a16="http://schemas.microsoft.com/office/drawing/2014/main" xmlns="" id="{080914BD-EB4E-483D-A324-143FF8344029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0" name="Rectangle 6">
          <a:extLst>
            <a:ext uri="{FF2B5EF4-FFF2-40B4-BE49-F238E27FC236}">
              <a16:creationId xmlns:a16="http://schemas.microsoft.com/office/drawing/2014/main" xmlns="" id="{05A59D99-845F-409D-891D-8423C00EEEC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1" name="Rectangle 6">
          <a:extLst>
            <a:ext uri="{FF2B5EF4-FFF2-40B4-BE49-F238E27FC236}">
              <a16:creationId xmlns:a16="http://schemas.microsoft.com/office/drawing/2014/main" xmlns="" id="{B4C0B816-78DF-43B9-8F6D-5467BC3C385D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2" name="Rectangle 6">
          <a:extLst>
            <a:ext uri="{FF2B5EF4-FFF2-40B4-BE49-F238E27FC236}">
              <a16:creationId xmlns:a16="http://schemas.microsoft.com/office/drawing/2014/main" xmlns="" id="{02E192EE-049F-4572-A4C3-626C974B5D7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3" name="Rectangle 6">
          <a:extLst>
            <a:ext uri="{FF2B5EF4-FFF2-40B4-BE49-F238E27FC236}">
              <a16:creationId xmlns:a16="http://schemas.microsoft.com/office/drawing/2014/main" xmlns="" id="{BA0A41A4-C379-4609-95D4-2434AB6D3841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4" name="Rectangle 6">
          <a:extLst>
            <a:ext uri="{FF2B5EF4-FFF2-40B4-BE49-F238E27FC236}">
              <a16:creationId xmlns:a16="http://schemas.microsoft.com/office/drawing/2014/main" xmlns="" id="{7D0DAF33-B2AC-4782-9EEF-5BABE01C923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5" name="Rectangle 6">
          <a:extLst>
            <a:ext uri="{FF2B5EF4-FFF2-40B4-BE49-F238E27FC236}">
              <a16:creationId xmlns:a16="http://schemas.microsoft.com/office/drawing/2014/main" xmlns="" id="{95AE7DA5-F8DD-441D-8E27-526FBC599F6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6" name="Rectangle 6">
          <a:extLst>
            <a:ext uri="{FF2B5EF4-FFF2-40B4-BE49-F238E27FC236}">
              <a16:creationId xmlns:a16="http://schemas.microsoft.com/office/drawing/2014/main" xmlns="" id="{9BB1D561-BD7D-4279-A9CF-5D9794B6404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7" name="Rectangle 6">
          <a:extLst>
            <a:ext uri="{FF2B5EF4-FFF2-40B4-BE49-F238E27FC236}">
              <a16:creationId xmlns:a16="http://schemas.microsoft.com/office/drawing/2014/main" xmlns="" id="{F6459902-28D6-498A-8A29-D6A4EDE1912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98" name="Rectangle 6">
          <a:extLst>
            <a:ext uri="{FF2B5EF4-FFF2-40B4-BE49-F238E27FC236}">
              <a16:creationId xmlns:a16="http://schemas.microsoft.com/office/drawing/2014/main" xmlns="" id="{9FFA7701-FB91-4491-B19C-0EFD64EC427B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99" name="Rectangle 6">
          <a:extLst>
            <a:ext uri="{FF2B5EF4-FFF2-40B4-BE49-F238E27FC236}">
              <a16:creationId xmlns:a16="http://schemas.microsoft.com/office/drawing/2014/main" xmlns="" id="{45CA5FAF-E640-4C33-9DB8-BF46A28C472E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0" name="Rectangle 6">
          <a:extLst>
            <a:ext uri="{FF2B5EF4-FFF2-40B4-BE49-F238E27FC236}">
              <a16:creationId xmlns:a16="http://schemas.microsoft.com/office/drawing/2014/main" xmlns="" id="{CE2B20E1-EA05-4588-95F7-F792F17EF2E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1" name="Rectangle 6">
          <a:extLst>
            <a:ext uri="{FF2B5EF4-FFF2-40B4-BE49-F238E27FC236}">
              <a16:creationId xmlns:a16="http://schemas.microsoft.com/office/drawing/2014/main" xmlns="" id="{84CA6F86-F071-4D40-8C75-D35613E9556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2" name="Rectangle 6">
          <a:extLst>
            <a:ext uri="{FF2B5EF4-FFF2-40B4-BE49-F238E27FC236}">
              <a16:creationId xmlns:a16="http://schemas.microsoft.com/office/drawing/2014/main" xmlns="" id="{4EEAB47E-CF15-479F-9021-D90B0483C9CA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85725</xdr:rowOff>
    </xdr:to>
    <xdr:sp macro="" textlink="">
      <xdr:nvSpPr>
        <xdr:cNvPr id="103" name="Rectangle 6">
          <a:extLst>
            <a:ext uri="{FF2B5EF4-FFF2-40B4-BE49-F238E27FC236}">
              <a16:creationId xmlns:a16="http://schemas.microsoft.com/office/drawing/2014/main" xmlns="" id="{20CF2A57-E142-464B-B01F-A07FF09EADE1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4" name="Rectangle 6">
          <a:extLst>
            <a:ext uri="{FF2B5EF4-FFF2-40B4-BE49-F238E27FC236}">
              <a16:creationId xmlns:a16="http://schemas.microsoft.com/office/drawing/2014/main" xmlns="" id="{DE52426A-E5BA-4C65-BDFA-754BCC1FC3ED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5" name="Rectangle 6">
          <a:extLst>
            <a:ext uri="{FF2B5EF4-FFF2-40B4-BE49-F238E27FC236}">
              <a16:creationId xmlns:a16="http://schemas.microsoft.com/office/drawing/2014/main" xmlns="" id="{B0AEB0BC-335E-4098-B850-1F10B16EC1E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6" name="Rectangle 6">
          <a:extLst>
            <a:ext uri="{FF2B5EF4-FFF2-40B4-BE49-F238E27FC236}">
              <a16:creationId xmlns:a16="http://schemas.microsoft.com/office/drawing/2014/main" xmlns="" id="{F688D3CE-D041-4810-80FE-027EB45F143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7" name="Rectangle 6">
          <a:extLst>
            <a:ext uri="{FF2B5EF4-FFF2-40B4-BE49-F238E27FC236}">
              <a16:creationId xmlns:a16="http://schemas.microsoft.com/office/drawing/2014/main" xmlns="" id="{78DB3F8C-9329-44A0-A4C5-6F5D934FE4B9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8" name="Rectangle 6">
          <a:extLst>
            <a:ext uri="{FF2B5EF4-FFF2-40B4-BE49-F238E27FC236}">
              <a16:creationId xmlns:a16="http://schemas.microsoft.com/office/drawing/2014/main" xmlns="" id="{F2318293-6BAF-4365-ABC7-186428E9B71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09" name="Rectangle 6">
          <a:extLst>
            <a:ext uri="{FF2B5EF4-FFF2-40B4-BE49-F238E27FC236}">
              <a16:creationId xmlns:a16="http://schemas.microsoft.com/office/drawing/2014/main" xmlns="" id="{79369FD1-413C-48E0-8F69-952E168723C9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0" name="Rectangle 6">
          <a:extLst>
            <a:ext uri="{FF2B5EF4-FFF2-40B4-BE49-F238E27FC236}">
              <a16:creationId xmlns:a16="http://schemas.microsoft.com/office/drawing/2014/main" xmlns="" id="{D2AC6611-F240-4884-B42A-55783B10047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1" name="Rectangle 6">
          <a:extLst>
            <a:ext uri="{FF2B5EF4-FFF2-40B4-BE49-F238E27FC236}">
              <a16:creationId xmlns:a16="http://schemas.microsoft.com/office/drawing/2014/main" xmlns="" id="{3375D528-6AAB-4552-95F0-D004EFB63129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2" name="Rectangle 6">
          <a:extLst>
            <a:ext uri="{FF2B5EF4-FFF2-40B4-BE49-F238E27FC236}">
              <a16:creationId xmlns:a16="http://schemas.microsoft.com/office/drawing/2014/main" xmlns="" id="{660E214B-B7CC-4652-BB72-CDA597290EC0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3" name="Rectangle 6">
          <a:extLst>
            <a:ext uri="{FF2B5EF4-FFF2-40B4-BE49-F238E27FC236}">
              <a16:creationId xmlns:a16="http://schemas.microsoft.com/office/drawing/2014/main" xmlns="" id="{B0CF8761-571E-4AE4-8BFC-C5A19E70561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4" name="Rectangle 6">
          <a:extLst>
            <a:ext uri="{FF2B5EF4-FFF2-40B4-BE49-F238E27FC236}">
              <a16:creationId xmlns:a16="http://schemas.microsoft.com/office/drawing/2014/main" xmlns="" id="{51F5ED06-E263-4C41-8A30-25E99455EE85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5" name="Rectangle 6">
          <a:extLst>
            <a:ext uri="{FF2B5EF4-FFF2-40B4-BE49-F238E27FC236}">
              <a16:creationId xmlns:a16="http://schemas.microsoft.com/office/drawing/2014/main" xmlns="" id="{491ED04A-347C-4547-80AF-4B30AA7D578D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6" name="Rectangle 6">
          <a:extLst>
            <a:ext uri="{FF2B5EF4-FFF2-40B4-BE49-F238E27FC236}">
              <a16:creationId xmlns:a16="http://schemas.microsoft.com/office/drawing/2014/main" xmlns="" id="{C7CD403B-8BF9-4861-BA0A-75D5654AD5B3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2990850</xdr:colOff>
      <xdr:row>1271</xdr:row>
      <xdr:rowOff>0</xdr:rowOff>
    </xdr:from>
    <xdr:to>
      <xdr:col>1</xdr:col>
      <xdr:colOff>180975</xdr:colOff>
      <xdr:row>1271</xdr:row>
      <xdr:rowOff>161925</xdr:rowOff>
    </xdr:to>
    <xdr:sp macro="" textlink="">
      <xdr:nvSpPr>
        <xdr:cNvPr id="117" name="Rectangle 6">
          <a:extLst>
            <a:ext uri="{FF2B5EF4-FFF2-40B4-BE49-F238E27FC236}">
              <a16:creationId xmlns:a16="http://schemas.microsoft.com/office/drawing/2014/main" xmlns="" id="{B6D8A4B0-D27E-4F12-8343-16FE8D2F80C4}"/>
            </a:ext>
          </a:extLst>
        </xdr:cNvPr>
        <xdr:cNvSpPr>
          <a:spLocks noChangeArrowheads="1"/>
        </xdr:cNvSpPr>
      </xdr:nvSpPr>
      <xdr:spPr bwMode="auto">
        <a:xfrm>
          <a:off x="371475" y="104784525"/>
          <a:ext cx="180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18" name="Rectangle 6">
          <a:extLst>
            <a:ext uri="{FF2B5EF4-FFF2-40B4-BE49-F238E27FC236}">
              <a16:creationId xmlns:a16="http://schemas.microsoft.com/office/drawing/2014/main" xmlns="" id="{AE07E938-31AE-43EC-8842-8E5FDE686CB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1272</xdr:row>
      <xdr:rowOff>409575</xdr:rowOff>
    </xdr:from>
    <xdr:ext cx="189035" cy="323850"/>
    <xdr:sp macro="" textlink="">
      <xdr:nvSpPr>
        <xdr:cNvPr id="119" name="Rectangle 6">
          <a:extLst>
            <a:ext uri="{FF2B5EF4-FFF2-40B4-BE49-F238E27FC236}">
              <a16:creationId xmlns:a16="http://schemas.microsoft.com/office/drawing/2014/main" xmlns="" id="{898D1CE9-4DE0-41D5-9795-7937D9DE2936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20" name="Rectangle 6">
          <a:extLst>
            <a:ext uri="{FF2B5EF4-FFF2-40B4-BE49-F238E27FC236}">
              <a16:creationId xmlns:a16="http://schemas.microsoft.com/office/drawing/2014/main" xmlns="" id="{3A4DF7A6-47B0-4965-A9D9-776ECF94306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21" name="Rectangle 6">
          <a:extLst>
            <a:ext uri="{FF2B5EF4-FFF2-40B4-BE49-F238E27FC236}">
              <a16:creationId xmlns:a16="http://schemas.microsoft.com/office/drawing/2014/main" xmlns="" id="{E7D51C4B-A000-43F7-B73D-A2345C4BE2EF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22" name="Rectangle 6">
          <a:extLst>
            <a:ext uri="{FF2B5EF4-FFF2-40B4-BE49-F238E27FC236}">
              <a16:creationId xmlns:a16="http://schemas.microsoft.com/office/drawing/2014/main" xmlns="" id="{CFA00A27-7531-4568-AC26-5FEC5B99361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23850"/>
    <xdr:sp macro="" textlink="">
      <xdr:nvSpPr>
        <xdr:cNvPr id="123" name="Rectangle 6">
          <a:extLst>
            <a:ext uri="{FF2B5EF4-FFF2-40B4-BE49-F238E27FC236}">
              <a16:creationId xmlns:a16="http://schemas.microsoft.com/office/drawing/2014/main" xmlns="" id="{2C57011B-7202-41C5-9624-0F3D5BD03ED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24" name="Rectangle 6">
          <a:extLst>
            <a:ext uri="{FF2B5EF4-FFF2-40B4-BE49-F238E27FC236}">
              <a16:creationId xmlns:a16="http://schemas.microsoft.com/office/drawing/2014/main" xmlns="" id="{82FD5407-BAC5-4FE2-A4F8-4744502D0DDE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25" name="Rectangle 6">
          <a:extLst>
            <a:ext uri="{FF2B5EF4-FFF2-40B4-BE49-F238E27FC236}">
              <a16:creationId xmlns:a16="http://schemas.microsoft.com/office/drawing/2014/main" xmlns="" id="{6194269B-8759-4479-B025-138618B5039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26" name="Rectangle 6">
          <a:extLst>
            <a:ext uri="{FF2B5EF4-FFF2-40B4-BE49-F238E27FC236}">
              <a16:creationId xmlns:a16="http://schemas.microsoft.com/office/drawing/2014/main" xmlns="" id="{A4FF01A1-C7DF-4512-B56D-90C7B7DD9EAE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23850"/>
    <xdr:sp macro="" textlink="">
      <xdr:nvSpPr>
        <xdr:cNvPr id="127" name="Rectangle 6">
          <a:extLst>
            <a:ext uri="{FF2B5EF4-FFF2-40B4-BE49-F238E27FC236}">
              <a16:creationId xmlns:a16="http://schemas.microsoft.com/office/drawing/2014/main" xmlns="" id="{95DDBD81-557A-4B0B-9EC6-1AF708239C56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28" name="Rectangle 6">
          <a:extLst>
            <a:ext uri="{FF2B5EF4-FFF2-40B4-BE49-F238E27FC236}">
              <a16:creationId xmlns:a16="http://schemas.microsoft.com/office/drawing/2014/main" xmlns="" id="{B49CB102-2D69-424B-AD12-9301F1A1BE6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29" name="Rectangle 6">
          <a:extLst>
            <a:ext uri="{FF2B5EF4-FFF2-40B4-BE49-F238E27FC236}">
              <a16:creationId xmlns:a16="http://schemas.microsoft.com/office/drawing/2014/main" xmlns="" id="{1453B11D-4BB3-4C7D-A991-1930E8289E0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0" name="Rectangle 6">
          <a:extLst>
            <a:ext uri="{FF2B5EF4-FFF2-40B4-BE49-F238E27FC236}">
              <a16:creationId xmlns:a16="http://schemas.microsoft.com/office/drawing/2014/main" xmlns="" id="{F542F9A2-6759-42AA-B611-C657CEC8AF93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1" name="Rectangle 6">
          <a:extLst>
            <a:ext uri="{FF2B5EF4-FFF2-40B4-BE49-F238E27FC236}">
              <a16:creationId xmlns:a16="http://schemas.microsoft.com/office/drawing/2014/main" xmlns="" id="{6FF8054A-D386-4ED5-96DE-153C6B8A1F9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2" name="Rectangle 6">
          <a:extLst>
            <a:ext uri="{FF2B5EF4-FFF2-40B4-BE49-F238E27FC236}">
              <a16:creationId xmlns:a16="http://schemas.microsoft.com/office/drawing/2014/main" xmlns="" id="{ACA7FEE7-914C-4D1D-A9B9-F2E2BE17BEBF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23850"/>
    <xdr:sp macro="" textlink="">
      <xdr:nvSpPr>
        <xdr:cNvPr id="133" name="Rectangle 6">
          <a:extLst>
            <a:ext uri="{FF2B5EF4-FFF2-40B4-BE49-F238E27FC236}">
              <a16:creationId xmlns:a16="http://schemas.microsoft.com/office/drawing/2014/main" xmlns="" id="{896D886D-664B-418C-A323-2C7206D5A1B4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4" name="Rectangle 6">
          <a:extLst>
            <a:ext uri="{FF2B5EF4-FFF2-40B4-BE49-F238E27FC236}">
              <a16:creationId xmlns:a16="http://schemas.microsoft.com/office/drawing/2014/main" xmlns="" id="{78143658-2D4B-4D54-BBAB-B50C92742563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5" name="Rectangle 6">
          <a:extLst>
            <a:ext uri="{FF2B5EF4-FFF2-40B4-BE49-F238E27FC236}">
              <a16:creationId xmlns:a16="http://schemas.microsoft.com/office/drawing/2014/main" xmlns="" id="{42D8ECD4-0AC7-4F79-9768-086CB98213A3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6" name="Rectangle 6">
          <a:extLst>
            <a:ext uri="{FF2B5EF4-FFF2-40B4-BE49-F238E27FC236}">
              <a16:creationId xmlns:a16="http://schemas.microsoft.com/office/drawing/2014/main" xmlns="" id="{62DDE0CC-99A5-4964-89C3-275DEBE2E18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23850"/>
    <xdr:sp macro="" textlink="">
      <xdr:nvSpPr>
        <xdr:cNvPr id="137" name="Rectangle 6">
          <a:extLst>
            <a:ext uri="{FF2B5EF4-FFF2-40B4-BE49-F238E27FC236}">
              <a16:creationId xmlns:a16="http://schemas.microsoft.com/office/drawing/2014/main" xmlns="" id="{C013610F-4B88-4BD9-8080-9D4C031DE2A4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8" name="Rectangle 6">
          <a:extLst>
            <a:ext uri="{FF2B5EF4-FFF2-40B4-BE49-F238E27FC236}">
              <a16:creationId xmlns:a16="http://schemas.microsoft.com/office/drawing/2014/main" xmlns="" id="{3308BBE6-F069-4D81-A034-67EA51C05CE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71450"/>
    <xdr:sp macro="" textlink="">
      <xdr:nvSpPr>
        <xdr:cNvPr id="139" name="Rectangle 6">
          <a:extLst>
            <a:ext uri="{FF2B5EF4-FFF2-40B4-BE49-F238E27FC236}">
              <a16:creationId xmlns:a16="http://schemas.microsoft.com/office/drawing/2014/main" xmlns="" id="{1EA3D38D-8CD5-434D-AB4C-5F6279CE925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40" name="Rectangle 6">
          <a:extLst>
            <a:ext uri="{FF2B5EF4-FFF2-40B4-BE49-F238E27FC236}">
              <a16:creationId xmlns:a16="http://schemas.microsoft.com/office/drawing/2014/main" xmlns="" id="{1B262406-E290-479C-8901-5AF4D946314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41" name="Rectangle 6">
          <a:extLst>
            <a:ext uri="{FF2B5EF4-FFF2-40B4-BE49-F238E27FC236}">
              <a16:creationId xmlns:a16="http://schemas.microsoft.com/office/drawing/2014/main" xmlns="" id="{EDFAE717-286B-4369-B142-F05AC5AFDCE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42" name="Rectangle 6">
          <a:extLst>
            <a:ext uri="{FF2B5EF4-FFF2-40B4-BE49-F238E27FC236}">
              <a16:creationId xmlns:a16="http://schemas.microsoft.com/office/drawing/2014/main" xmlns="" id="{7095419A-9C8A-4B56-BE25-4137B17D2523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43" name="Rectangle 6">
          <a:extLst>
            <a:ext uri="{FF2B5EF4-FFF2-40B4-BE49-F238E27FC236}">
              <a16:creationId xmlns:a16="http://schemas.microsoft.com/office/drawing/2014/main" xmlns="" id="{042D49AE-C0CC-4BB8-8052-4BD507F06A8F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44" name="Rectangle 6">
          <a:extLst>
            <a:ext uri="{FF2B5EF4-FFF2-40B4-BE49-F238E27FC236}">
              <a16:creationId xmlns:a16="http://schemas.microsoft.com/office/drawing/2014/main" xmlns="" id="{0FE05080-00D5-46AB-BE40-FEA4910A586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45" name="Rectangle 6">
          <a:extLst>
            <a:ext uri="{FF2B5EF4-FFF2-40B4-BE49-F238E27FC236}">
              <a16:creationId xmlns:a16="http://schemas.microsoft.com/office/drawing/2014/main" xmlns="" id="{636853C3-CE4C-4455-8679-2236F885838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46" name="Rectangle 6">
          <a:extLst>
            <a:ext uri="{FF2B5EF4-FFF2-40B4-BE49-F238E27FC236}">
              <a16:creationId xmlns:a16="http://schemas.microsoft.com/office/drawing/2014/main" xmlns="" id="{0FC0EC55-128E-4A72-9815-89DD9BB7FB1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47" name="Rectangle 6">
          <a:extLst>
            <a:ext uri="{FF2B5EF4-FFF2-40B4-BE49-F238E27FC236}">
              <a16:creationId xmlns:a16="http://schemas.microsoft.com/office/drawing/2014/main" xmlns="" id="{15E4D69A-EFFC-47E6-8510-BE3B19F7753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48" name="Rectangle 6">
          <a:extLst>
            <a:ext uri="{FF2B5EF4-FFF2-40B4-BE49-F238E27FC236}">
              <a16:creationId xmlns:a16="http://schemas.microsoft.com/office/drawing/2014/main" xmlns="" id="{18FF3B10-05B1-4503-8CD4-8513A8AEC2E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49" name="Rectangle 6">
          <a:extLst>
            <a:ext uri="{FF2B5EF4-FFF2-40B4-BE49-F238E27FC236}">
              <a16:creationId xmlns:a16="http://schemas.microsoft.com/office/drawing/2014/main" xmlns="" id="{41AE9149-EB72-4407-B99F-7ABC43AC046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0" name="Rectangle 6">
          <a:extLst>
            <a:ext uri="{FF2B5EF4-FFF2-40B4-BE49-F238E27FC236}">
              <a16:creationId xmlns:a16="http://schemas.microsoft.com/office/drawing/2014/main" xmlns="" id="{92B90B84-5EC8-4EA3-AC08-874F9D360D5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1" name="Rectangle 6">
          <a:extLst>
            <a:ext uri="{FF2B5EF4-FFF2-40B4-BE49-F238E27FC236}">
              <a16:creationId xmlns:a16="http://schemas.microsoft.com/office/drawing/2014/main" xmlns="" id="{92EA55C0-7DED-44C1-8262-D058BBFEB42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2" name="Rectangle 6">
          <a:extLst>
            <a:ext uri="{FF2B5EF4-FFF2-40B4-BE49-F238E27FC236}">
              <a16:creationId xmlns:a16="http://schemas.microsoft.com/office/drawing/2014/main" xmlns="" id="{3E04819A-0FDC-4F04-B13E-B62F20E3475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3" name="Rectangle 6">
          <a:extLst>
            <a:ext uri="{FF2B5EF4-FFF2-40B4-BE49-F238E27FC236}">
              <a16:creationId xmlns:a16="http://schemas.microsoft.com/office/drawing/2014/main" xmlns="" id="{395A8C2D-CA46-417D-9453-39DBD111C9C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4" name="Rectangle 6">
          <a:extLst>
            <a:ext uri="{FF2B5EF4-FFF2-40B4-BE49-F238E27FC236}">
              <a16:creationId xmlns:a16="http://schemas.microsoft.com/office/drawing/2014/main" xmlns="" id="{9BC9A400-9A9F-4EEB-9778-2F39A32AAD9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55" name="Rectangle 6">
          <a:extLst>
            <a:ext uri="{FF2B5EF4-FFF2-40B4-BE49-F238E27FC236}">
              <a16:creationId xmlns:a16="http://schemas.microsoft.com/office/drawing/2014/main" xmlns="" id="{91536860-2ED1-46EC-86A1-FE968070B8F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6" name="Rectangle 6">
          <a:extLst>
            <a:ext uri="{FF2B5EF4-FFF2-40B4-BE49-F238E27FC236}">
              <a16:creationId xmlns:a16="http://schemas.microsoft.com/office/drawing/2014/main" xmlns="" id="{41061A07-13AA-4A48-91E0-A9D0F7B48C0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7" name="Rectangle 6">
          <a:extLst>
            <a:ext uri="{FF2B5EF4-FFF2-40B4-BE49-F238E27FC236}">
              <a16:creationId xmlns:a16="http://schemas.microsoft.com/office/drawing/2014/main" xmlns="" id="{07B67700-0F80-4706-9E62-C7D73F2202C8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58" name="Rectangle 6">
          <a:extLst>
            <a:ext uri="{FF2B5EF4-FFF2-40B4-BE49-F238E27FC236}">
              <a16:creationId xmlns:a16="http://schemas.microsoft.com/office/drawing/2014/main" xmlns="" id="{4E38056B-4946-4E9F-B792-5D519363BE5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59" name="Rectangle 6">
          <a:extLst>
            <a:ext uri="{FF2B5EF4-FFF2-40B4-BE49-F238E27FC236}">
              <a16:creationId xmlns:a16="http://schemas.microsoft.com/office/drawing/2014/main" xmlns="" id="{570DF87F-2A64-44EC-B570-A9379A66D89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60" name="Rectangle 6">
          <a:extLst>
            <a:ext uri="{FF2B5EF4-FFF2-40B4-BE49-F238E27FC236}">
              <a16:creationId xmlns:a16="http://schemas.microsoft.com/office/drawing/2014/main" xmlns="" id="{49A29B74-61FC-4F29-A140-8C59C898D81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61" name="Rectangle 6">
          <a:extLst>
            <a:ext uri="{FF2B5EF4-FFF2-40B4-BE49-F238E27FC236}">
              <a16:creationId xmlns:a16="http://schemas.microsoft.com/office/drawing/2014/main" xmlns="" id="{7DD439F5-7DDA-46F4-A52A-61116017CD9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62" name="Rectangle 6">
          <a:extLst>
            <a:ext uri="{FF2B5EF4-FFF2-40B4-BE49-F238E27FC236}">
              <a16:creationId xmlns:a16="http://schemas.microsoft.com/office/drawing/2014/main" xmlns="" id="{DFCBBEC8-F59E-490E-96F1-7C3124FDB4B0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63" name="Rectangle 6">
          <a:extLst>
            <a:ext uri="{FF2B5EF4-FFF2-40B4-BE49-F238E27FC236}">
              <a16:creationId xmlns:a16="http://schemas.microsoft.com/office/drawing/2014/main" xmlns="" id="{0DC7D02C-FB3B-4B25-8EF1-1573EE40B42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64" name="Rectangle 6">
          <a:extLst>
            <a:ext uri="{FF2B5EF4-FFF2-40B4-BE49-F238E27FC236}">
              <a16:creationId xmlns:a16="http://schemas.microsoft.com/office/drawing/2014/main" xmlns="" id="{0B0BE22F-05B1-4918-910E-83BBF89DEDC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65" name="Rectangle 6">
          <a:extLst>
            <a:ext uri="{FF2B5EF4-FFF2-40B4-BE49-F238E27FC236}">
              <a16:creationId xmlns:a16="http://schemas.microsoft.com/office/drawing/2014/main" xmlns="" id="{D01EA779-FA3A-489F-B83D-A0CE2A60F67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66" name="Rectangle 6">
          <a:extLst>
            <a:ext uri="{FF2B5EF4-FFF2-40B4-BE49-F238E27FC236}">
              <a16:creationId xmlns:a16="http://schemas.microsoft.com/office/drawing/2014/main" xmlns="" id="{43CBF85D-E1DA-45BB-B584-E5D99216F3E1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67" name="Rectangle 6">
          <a:extLst>
            <a:ext uri="{FF2B5EF4-FFF2-40B4-BE49-F238E27FC236}">
              <a16:creationId xmlns:a16="http://schemas.microsoft.com/office/drawing/2014/main" xmlns="" id="{03F64C63-4FAA-4403-814A-642175B8749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68" name="Rectangle 6">
          <a:extLst>
            <a:ext uri="{FF2B5EF4-FFF2-40B4-BE49-F238E27FC236}">
              <a16:creationId xmlns:a16="http://schemas.microsoft.com/office/drawing/2014/main" xmlns="" id="{46B01726-FC44-44DC-8E14-59699A0B83C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69" name="Rectangle 6">
          <a:extLst>
            <a:ext uri="{FF2B5EF4-FFF2-40B4-BE49-F238E27FC236}">
              <a16:creationId xmlns:a16="http://schemas.microsoft.com/office/drawing/2014/main" xmlns="" id="{39D413C8-D265-41E9-9024-079A25DB5A5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0" name="Rectangle 6">
          <a:extLst>
            <a:ext uri="{FF2B5EF4-FFF2-40B4-BE49-F238E27FC236}">
              <a16:creationId xmlns:a16="http://schemas.microsoft.com/office/drawing/2014/main" xmlns="" id="{C7285B76-4EFF-4BDF-8F16-66CBB24F222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1" name="Rectangle 6">
          <a:extLst>
            <a:ext uri="{FF2B5EF4-FFF2-40B4-BE49-F238E27FC236}">
              <a16:creationId xmlns:a16="http://schemas.microsoft.com/office/drawing/2014/main" xmlns="" id="{11D1612E-807A-4206-8027-CED059CF983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2" name="Rectangle 6">
          <a:extLst>
            <a:ext uri="{FF2B5EF4-FFF2-40B4-BE49-F238E27FC236}">
              <a16:creationId xmlns:a16="http://schemas.microsoft.com/office/drawing/2014/main" xmlns="" id="{450457F0-94F1-4693-9CB7-4A5546F53110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3" name="Rectangle 6">
          <a:extLst>
            <a:ext uri="{FF2B5EF4-FFF2-40B4-BE49-F238E27FC236}">
              <a16:creationId xmlns:a16="http://schemas.microsoft.com/office/drawing/2014/main" xmlns="" id="{D88BA820-04C2-4F63-AF2B-957A3CFE371F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4" name="Rectangle 6">
          <a:extLst>
            <a:ext uri="{FF2B5EF4-FFF2-40B4-BE49-F238E27FC236}">
              <a16:creationId xmlns:a16="http://schemas.microsoft.com/office/drawing/2014/main" xmlns="" id="{1BB33D76-B0BF-457B-B507-B2E7838424F3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75" name="Rectangle 6">
          <a:extLst>
            <a:ext uri="{FF2B5EF4-FFF2-40B4-BE49-F238E27FC236}">
              <a16:creationId xmlns:a16="http://schemas.microsoft.com/office/drawing/2014/main" xmlns="" id="{86F0F1F7-90A4-44C2-9094-45E8BA26C35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6" name="Rectangle 6">
          <a:extLst>
            <a:ext uri="{FF2B5EF4-FFF2-40B4-BE49-F238E27FC236}">
              <a16:creationId xmlns:a16="http://schemas.microsoft.com/office/drawing/2014/main" xmlns="" id="{9E2A1349-8ECB-4AEC-9D09-00D1BC60A82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7" name="Rectangle 6">
          <a:extLst>
            <a:ext uri="{FF2B5EF4-FFF2-40B4-BE49-F238E27FC236}">
              <a16:creationId xmlns:a16="http://schemas.microsoft.com/office/drawing/2014/main" xmlns="" id="{1DC454F7-A469-425A-B713-536D8AC8B4B1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78" name="Rectangle 6">
          <a:extLst>
            <a:ext uri="{FF2B5EF4-FFF2-40B4-BE49-F238E27FC236}">
              <a16:creationId xmlns:a16="http://schemas.microsoft.com/office/drawing/2014/main" xmlns="" id="{7BC1D642-448E-4705-B564-A5534F53916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79" name="Rectangle 6">
          <a:extLst>
            <a:ext uri="{FF2B5EF4-FFF2-40B4-BE49-F238E27FC236}">
              <a16:creationId xmlns:a16="http://schemas.microsoft.com/office/drawing/2014/main" xmlns="" id="{14422F38-1A1C-41E6-A007-8CBE81A05C8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80" name="Rectangle 6">
          <a:extLst>
            <a:ext uri="{FF2B5EF4-FFF2-40B4-BE49-F238E27FC236}">
              <a16:creationId xmlns:a16="http://schemas.microsoft.com/office/drawing/2014/main" xmlns="" id="{EA1C14B3-7AC1-43FA-B21F-E545B0AEAD2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81" name="Rectangle 6">
          <a:extLst>
            <a:ext uri="{FF2B5EF4-FFF2-40B4-BE49-F238E27FC236}">
              <a16:creationId xmlns:a16="http://schemas.microsoft.com/office/drawing/2014/main" xmlns="" id="{68F6966D-783E-487C-ADB9-22536B8658E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82" name="Rectangle 6">
          <a:extLst>
            <a:ext uri="{FF2B5EF4-FFF2-40B4-BE49-F238E27FC236}">
              <a16:creationId xmlns:a16="http://schemas.microsoft.com/office/drawing/2014/main" xmlns="" id="{A3D70591-F5A8-4BF9-A25E-8C97766A9F1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83" name="Rectangle 6">
          <a:extLst>
            <a:ext uri="{FF2B5EF4-FFF2-40B4-BE49-F238E27FC236}">
              <a16:creationId xmlns:a16="http://schemas.microsoft.com/office/drawing/2014/main" xmlns="" id="{9A6CAF1B-306A-46D4-AEF7-46888E401B6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84" name="Rectangle 6">
          <a:extLst>
            <a:ext uri="{FF2B5EF4-FFF2-40B4-BE49-F238E27FC236}">
              <a16:creationId xmlns:a16="http://schemas.microsoft.com/office/drawing/2014/main" xmlns="" id="{443F269A-84BE-4E79-8095-0C9073D02BF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85" name="Rectangle 6">
          <a:extLst>
            <a:ext uri="{FF2B5EF4-FFF2-40B4-BE49-F238E27FC236}">
              <a16:creationId xmlns:a16="http://schemas.microsoft.com/office/drawing/2014/main" xmlns="" id="{FFB996C3-3043-4C0A-A44F-1E77E7EF540C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86" name="Rectangle 6">
          <a:extLst>
            <a:ext uri="{FF2B5EF4-FFF2-40B4-BE49-F238E27FC236}">
              <a16:creationId xmlns:a16="http://schemas.microsoft.com/office/drawing/2014/main" xmlns="" id="{6F16051B-7B6D-4049-B9A6-B1EA5644BBB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187" name="Rectangle 6">
          <a:extLst>
            <a:ext uri="{FF2B5EF4-FFF2-40B4-BE49-F238E27FC236}">
              <a16:creationId xmlns:a16="http://schemas.microsoft.com/office/drawing/2014/main" xmlns="" id="{4E5BE215-4875-4E30-B1ED-26060A8D32E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88" name="Rectangle 6">
          <a:extLst>
            <a:ext uri="{FF2B5EF4-FFF2-40B4-BE49-F238E27FC236}">
              <a16:creationId xmlns:a16="http://schemas.microsoft.com/office/drawing/2014/main" xmlns="" id="{E1F6BC02-6CD3-4B73-A699-770B96330E8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89" name="Rectangle 6">
          <a:extLst>
            <a:ext uri="{FF2B5EF4-FFF2-40B4-BE49-F238E27FC236}">
              <a16:creationId xmlns:a16="http://schemas.microsoft.com/office/drawing/2014/main" xmlns="" id="{3CBDE85D-5A0C-4EF9-BDCB-854D0439B9F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0" name="Rectangle 6">
          <a:extLst>
            <a:ext uri="{FF2B5EF4-FFF2-40B4-BE49-F238E27FC236}">
              <a16:creationId xmlns:a16="http://schemas.microsoft.com/office/drawing/2014/main" xmlns="" id="{102DAD70-F610-447B-8A28-3F46B9823088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1" name="Rectangle 6">
          <a:extLst>
            <a:ext uri="{FF2B5EF4-FFF2-40B4-BE49-F238E27FC236}">
              <a16:creationId xmlns:a16="http://schemas.microsoft.com/office/drawing/2014/main" xmlns="" id="{1C066A16-8FD0-4530-A3E2-D77F243798E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2" name="Rectangle 6">
          <a:extLst>
            <a:ext uri="{FF2B5EF4-FFF2-40B4-BE49-F238E27FC236}">
              <a16:creationId xmlns:a16="http://schemas.microsoft.com/office/drawing/2014/main" xmlns="" id="{DE7AB398-DBC3-4CB0-9EE1-EC666BD6F53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3" name="Rectangle 6">
          <a:extLst>
            <a:ext uri="{FF2B5EF4-FFF2-40B4-BE49-F238E27FC236}">
              <a16:creationId xmlns:a16="http://schemas.microsoft.com/office/drawing/2014/main" xmlns="" id="{3332E692-7CE7-455F-8D8F-5147D601F924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4" name="Rectangle 6">
          <a:extLst>
            <a:ext uri="{FF2B5EF4-FFF2-40B4-BE49-F238E27FC236}">
              <a16:creationId xmlns:a16="http://schemas.microsoft.com/office/drawing/2014/main" xmlns="" id="{26FCD26D-BA37-4982-9A57-42890F34927F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95" name="Rectangle 6">
          <a:extLst>
            <a:ext uri="{FF2B5EF4-FFF2-40B4-BE49-F238E27FC236}">
              <a16:creationId xmlns:a16="http://schemas.microsoft.com/office/drawing/2014/main" xmlns="" id="{AC1057A1-66BA-4077-A5E7-76A51337C13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6" name="Rectangle 6">
          <a:extLst>
            <a:ext uri="{FF2B5EF4-FFF2-40B4-BE49-F238E27FC236}">
              <a16:creationId xmlns:a16="http://schemas.microsoft.com/office/drawing/2014/main" xmlns="" id="{6468F6E6-B47F-4D43-9754-55832DC8B828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7" name="Rectangle 6">
          <a:extLst>
            <a:ext uri="{FF2B5EF4-FFF2-40B4-BE49-F238E27FC236}">
              <a16:creationId xmlns:a16="http://schemas.microsoft.com/office/drawing/2014/main" xmlns="" id="{4A654BE6-CEAF-4273-81BF-E125D7CBBA3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198" name="Rectangle 6">
          <a:extLst>
            <a:ext uri="{FF2B5EF4-FFF2-40B4-BE49-F238E27FC236}">
              <a16:creationId xmlns:a16="http://schemas.microsoft.com/office/drawing/2014/main" xmlns="" id="{05613177-521D-464A-8166-F450105147DE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199" name="Rectangle 6">
          <a:extLst>
            <a:ext uri="{FF2B5EF4-FFF2-40B4-BE49-F238E27FC236}">
              <a16:creationId xmlns:a16="http://schemas.microsoft.com/office/drawing/2014/main" xmlns="" id="{95BE8FA5-59C3-4FBC-9D7E-261E34EDFF4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0" name="Rectangle 6">
          <a:extLst>
            <a:ext uri="{FF2B5EF4-FFF2-40B4-BE49-F238E27FC236}">
              <a16:creationId xmlns:a16="http://schemas.microsoft.com/office/drawing/2014/main" xmlns="" id="{8798ABEC-F42D-48EA-B2F1-D3EAE78D3DE1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1" name="Rectangle 6">
          <a:extLst>
            <a:ext uri="{FF2B5EF4-FFF2-40B4-BE49-F238E27FC236}">
              <a16:creationId xmlns:a16="http://schemas.microsoft.com/office/drawing/2014/main" xmlns="" id="{8A1F46E0-E82E-4F0A-8AF5-5FCA38204831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2" name="Rectangle 6">
          <a:extLst>
            <a:ext uri="{FF2B5EF4-FFF2-40B4-BE49-F238E27FC236}">
              <a16:creationId xmlns:a16="http://schemas.microsoft.com/office/drawing/2014/main" xmlns="" id="{8C19C4EE-4ABB-4DF8-9311-BA1AB9DF40E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3" name="Rectangle 6">
          <a:extLst>
            <a:ext uri="{FF2B5EF4-FFF2-40B4-BE49-F238E27FC236}">
              <a16:creationId xmlns:a16="http://schemas.microsoft.com/office/drawing/2014/main" xmlns="" id="{C1FE6687-E99D-4EE2-BE01-3B9008EC910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204" name="Rectangle 6">
          <a:extLst>
            <a:ext uri="{FF2B5EF4-FFF2-40B4-BE49-F238E27FC236}">
              <a16:creationId xmlns:a16="http://schemas.microsoft.com/office/drawing/2014/main" xmlns="" id="{164CD68B-E533-4911-9E56-9C9BFE455C3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5" name="Rectangle 6">
          <a:extLst>
            <a:ext uri="{FF2B5EF4-FFF2-40B4-BE49-F238E27FC236}">
              <a16:creationId xmlns:a16="http://schemas.microsoft.com/office/drawing/2014/main" xmlns="" id="{2D8EF9B7-E620-47DE-8E3D-DD2FA1B999C2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206" name="Rectangle 6">
          <a:extLst>
            <a:ext uri="{FF2B5EF4-FFF2-40B4-BE49-F238E27FC236}">
              <a16:creationId xmlns:a16="http://schemas.microsoft.com/office/drawing/2014/main" xmlns="" id="{022E7D2A-6516-4B32-B6BB-1CB7BED59D96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7" name="Rectangle 6">
          <a:extLst>
            <a:ext uri="{FF2B5EF4-FFF2-40B4-BE49-F238E27FC236}">
              <a16:creationId xmlns:a16="http://schemas.microsoft.com/office/drawing/2014/main" xmlns="" id="{12B2DB87-9A57-4C77-8442-72D3990804C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08" name="Rectangle 6">
          <a:extLst>
            <a:ext uri="{FF2B5EF4-FFF2-40B4-BE49-F238E27FC236}">
              <a16:creationId xmlns:a16="http://schemas.microsoft.com/office/drawing/2014/main" xmlns="" id="{18E9842B-A0CD-4002-8035-473778E0938E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85725"/>
    <xdr:sp macro="" textlink="">
      <xdr:nvSpPr>
        <xdr:cNvPr id="209" name="Rectangle 6">
          <a:extLst>
            <a:ext uri="{FF2B5EF4-FFF2-40B4-BE49-F238E27FC236}">
              <a16:creationId xmlns:a16="http://schemas.microsoft.com/office/drawing/2014/main" xmlns="" id="{EB54CC62-FDAC-45C5-97C5-48FD2A8852C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0" name="Rectangle 6">
          <a:extLst>
            <a:ext uri="{FF2B5EF4-FFF2-40B4-BE49-F238E27FC236}">
              <a16:creationId xmlns:a16="http://schemas.microsoft.com/office/drawing/2014/main" xmlns="" id="{15A78B60-8ADB-42F4-97E8-0282AA45123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211" name="Rectangle 6">
          <a:extLst>
            <a:ext uri="{FF2B5EF4-FFF2-40B4-BE49-F238E27FC236}">
              <a16:creationId xmlns:a16="http://schemas.microsoft.com/office/drawing/2014/main" xmlns="" id="{C0EFE0F4-65EE-4F32-895C-779633861E47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2" name="Rectangle 6">
          <a:extLst>
            <a:ext uri="{FF2B5EF4-FFF2-40B4-BE49-F238E27FC236}">
              <a16:creationId xmlns:a16="http://schemas.microsoft.com/office/drawing/2014/main" xmlns="" id="{4D6F51AC-CE1B-495E-8DBF-34FA98DF6D0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3" name="Rectangle 6">
          <a:extLst>
            <a:ext uri="{FF2B5EF4-FFF2-40B4-BE49-F238E27FC236}">
              <a16:creationId xmlns:a16="http://schemas.microsoft.com/office/drawing/2014/main" xmlns="" id="{95C221B5-517A-4739-BE8B-CAAE59F77D0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4" name="Rectangle 6">
          <a:extLst>
            <a:ext uri="{FF2B5EF4-FFF2-40B4-BE49-F238E27FC236}">
              <a16:creationId xmlns:a16="http://schemas.microsoft.com/office/drawing/2014/main" xmlns="" id="{24242BAD-88AC-4FE8-9C5E-43A29FB40A0F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5" name="Rectangle 6">
          <a:extLst>
            <a:ext uri="{FF2B5EF4-FFF2-40B4-BE49-F238E27FC236}">
              <a16:creationId xmlns:a16="http://schemas.microsoft.com/office/drawing/2014/main" xmlns="" id="{4DE94919-F63C-453D-9B83-F183EC16B4B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6" name="Rectangle 6">
          <a:extLst>
            <a:ext uri="{FF2B5EF4-FFF2-40B4-BE49-F238E27FC236}">
              <a16:creationId xmlns:a16="http://schemas.microsoft.com/office/drawing/2014/main" xmlns="" id="{66068767-B3FA-4825-AF51-83DE9E76DB7D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217" name="Rectangle 6">
          <a:extLst>
            <a:ext uri="{FF2B5EF4-FFF2-40B4-BE49-F238E27FC236}">
              <a16:creationId xmlns:a16="http://schemas.microsoft.com/office/drawing/2014/main" xmlns="" id="{C68156FE-61F9-4331-AA5C-07E572685BB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8" name="Rectangle 6">
          <a:extLst>
            <a:ext uri="{FF2B5EF4-FFF2-40B4-BE49-F238E27FC236}">
              <a16:creationId xmlns:a16="http://schemas.microsoft.com/office/drawing/2014/main" xmlns="" id="{E9A1814B-8BDF-4EE7-99B8-2C7B3DAC7EB9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19" name="Rectangle 6">
          <a:extLst>
            <a:ext uri="{FF2B5EF4-FFF2-40B4-BE49-F238E27FC236}">
              <a16:creationId xmlns:a16="http://schemas.microsoft.com/office/drawing/2014/main" xmlns="" id="{87D30222-60CE-4BA3-92E3-34EC2F7C8865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161925"/>
    <xdr:sp macro="" textlink="">
      <xdr:nvSpPr>
        <xdr:cNvPr id="220" name="Rectangle 6">
          <a:extLst>
            <a:ext uri="{FF2B5EF4-FFF2-40B4-BE49-F238E27FC236}">
              <a16:creationId xmlns:a16="http://schemas.microsoft.com/office/drawing/2014/main" xmlns="" id="{688E63D6-0300-4DBD-A8B5-8A5183F6992B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1272</xdr:row>
      <xdr:rowOff>428625</xdr:rowOff>
    </xdr:from>
    <xdr:ext cx="189035" cy="314325"/>
    <xdr:sp macro="" textlink="">
      <xdr:nvSpPr>
        <xdr:cNvPr id="221" name="Rectangle 6">
          <a:extLst>
            <a:ext uri="{FF2B5EF4-FFF2-40B4-BE49-F238E27FC236}">
              <a16:creationId xmlns:a16="http://schemas.microsoft.com/office/drawing/2014/main" xmlns="" id="{D3749C2E-884E-4B23-BAE3-7C6618577D9A}"/>
            </a:ext>
          </a:extLst>
        </xdr:cNvPr>
        <xdr:cNvSpPr>
          <a:spLocks noChangeArrowheads="1"/>
        </xdr:cNvSpPr>
      </xdr:nvSpPr>
      <xdr:spPr bwMode="auto">
        <a:xfrm>
          <a:off x="371475" y="1054322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40019</xdr:colOff>
      <xdr:row>1274</xdr:row>
      <xdr:rowOff>168972</xdr:rowOff>
    </xdr:from>
    <xdr:ext cx="189035" cy="161925"/>
    <xdr:sp macro="" textlink="">
      <xdr:nvSpPr>
        <xdr:cNvPr id="222" name="Rectangle 6">
          <a:extLst>
            <a:ext uri="{FF2B5EF4-FFF2-40B4-BE49-F238E27FC236}">
              <a16:creationId xmlns:a16="http://schemas.microsoft.com/office/drawing/2014/main" xmlns="" id="{EC5989AC-CBD9-4865-B511-E30B9AD3BB78}"/>
            </a:ext>
          </a:extLst>
        </xdr:cNvPr>
        <xdr:cNvSpPr>
          <a:spLocks noChangeArrowheads="1"/>
        </xdr:cNvSpPr>
      </xdr:nvSpPr>
      <xdr:spPr bwMode="auto">
        <a:xfrm>
          <a:off x="40019" y="105925047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34290</xdr:colOff>
      <xdr:row>1274</xdr:row>
      <xdr:rowOff>100219</xdr:rowOff>
    </xdr:from>
    <xdr:ext cx="189035" cy="161925"/>
    <xdr:sp macro="" textlink="">
      <xdr:nvSpPr>
        <xdr:cNvPr id="223" name="Rectangle 6">
          <a:extLst>
            <a:ext uri="{FF2B5EF4-FFF2-40B4-BE49-F238E27FC236}">
              <a16:creationId xmlns:a16="http://schemas.microsoft.com/office/drawing/2014/main" xmlns="" id="{65F65888-2832-4466-A64B-67656C4A9F97}"/>
            </a:ext>
          </a:extLst>
        </xdr:cNvPr>
        <xdr:cNvSpPr>
          <a:spLocks noChangeArrowheads="1"/>
        </xdr:cNvSpPr>
      </xdr:nvSpPr>
      <xdr:spPr bwMode="auto">
        <a:xfrm>
          <a:off x="34290" y="105856294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24" name="Rectangle 6">
          <a:extLst>
            <a:ext uri="{FF2B5EF4-FFF2-40B4-BE49-F238E27FC236}">
              <a16:creationId xmlns:a16="http://schemas.microsoft.com/office/drawing/2014/main" xmlns="" id="{18EE74F4-517A-4CC3-AE52-BD358F2660A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1305</xdr:row>
      <xdr:rowOff>409575</xdr:rowOff>
    </xdr:from>
    <xdr:ext cx="189035" cy="323850"/>
    <xdr:sp macro="" textlink="">
      <xdr:nvSpPr>
        <xdr:cNvPr id="225" name="Rectangle 6">
          <a:extLst>
            <a:ext uri="{FF2B5EF4-FFF2-40B4-BE49-F238E27FC236}">
              <a16:creationId xmlns:a16="http://schemas.microsoft.com/office/drawing/2014/main" xmlns="" id="{EC952FE2-16F6-4763-B442-4CBCA5633A7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26" name="Rectangle 6">
          <a:extLst>
            <a:ext uri="{FF2B5EF4-FFF2-40B4-BE49-F238E27FC236}">
              <a16:creationId xmlns:a16="http://schemas.microsoft.com/office/drawing/2014/main" xmlns="" id="{EF57757D-D035-49DC-AC6D-285EDFD806E7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27" name="Rectangle 6">
          <a:extLst>
            <a:ext uri="{FF2B5EF4-FFF2-40B4-BE49-F238E27FC236}">
              <a16:creationId xmlns:a16="http://schemas.microsoft.com/office/drawing/2014/main" xmlns="" id="{9C3BC9A0-B78F-4947-B440-1272BC570DA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28" name="Rectangle 6">
          <a:extLst>
            <a:ext uri="{FF2B5EF4-FFF2-40B4-BE49-F238E27FC236}">
              <a16:creationId xmlns:a16="http://schemas.microsoft.com/office/drawing/2014/main" xmlns="" id="{797A93ED-284A-410C-B7D7-44387EF668E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229" name="Rectangle 6">
          <a:extLst>
            <a:ext uri="{FF2B5EF4-FFF2-40B4-BE49-F238E27FC236}">
              <a16:creationId xmlns:a16="http://schemas.microsoft.com/office/drawing/2014/main" xmlns="" id="{C637B51B-6495-4124-8A06-983FC5A8C3EC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0" name="Rectangle 6">
          <a:extLst>
            <a:ext uri="{FF2B5EF4-FFF2-40B4-BE49-F238E27FC236}">
              <a16:creationId xmlns:a16="http://schemas.microsoft.com/office/drawing/2014/main" xmlns="" id="{652528BB-3410-4CC3-9C7F-F99C37751BA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1" name="Rectangle 6">
          <a:extLst>
            <a:ext uri="{FF2B5EF4-FFF2-40B4-BE49-F238E27FC236}">
              <a16:creationId xmlns:a16="http://schemas.microsoft.com/office/drawing/2014/main" xmlns="" id="{84D65965-51DC-462C-820D-A5DAAF37D70C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2" name="Rectangle 6">
          <a:extLst>
            <a:ext uri="{FF2B5EF4-FFF2-40B4-BE49-F238E27FC236}">
              <a16:creationId xmlns:a16="http://schemas.microsoft.com/office/drawing/2014/main" xmlns="" id="{F92333A8-252B-41FF-8620-6425A7E879AF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233" name="Rectangle 6">
          <a:extLst>
            <a:ext uri="{FF2B5EF4-FFF2-40B4-BE49-F238E27FC236}">
              <a16:creationId xmlns:a16="http://schemas.microsoft.com/office/drawing/2014/main" xmlns="" id="{4E67AEB7-427B-4070-A54F-0FD7BE9AC87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4" name="Rectangle 6">
          <a:extLst>
            <a:ext uri="{FF2B5EF4-FFF2-40B4-BE49-F238E27FC236}">
              <a16:creationId xmlns:a16="http://schemas.microsoft.com/office/drawing/2014/main" xmlns="" id="{F811DC08-534B-41E4-9732-E4B47F28F354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5" name="Rectangle 6">
          <a:extLst>
            <a:ext uri="{FF2B5EF4-FFF2-40B4-BE49-F238E27FC236}">
              <a16:creationId xmlns:a16="http://schemas.microsoft.com/office/drawing/2014/main" xmlns="" id="{2ED79709-C1B5-4EDC-BF4B-8089646E4BB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6" name="Rectangle 6">
          <a:extLst>
            <a:ext uri="{FF2B5EF4-FFF2-40B4-BE49-F238E27FC236}">
              <a16:creationId xmlns:a16="http://schemas.microsoft.com/office/drawing/2014/main" xmlns="" id="{0AF203F4-1E80-4394-A0C3-80CB2088EEF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7" name="Rectangle 6">
          <a:extLst>
            <a:ext uri="{FF2B5EF4-FFF2-40B4-BE49-F238E27FC236}">
              <a16:creationId xmlns:a16="http://schemas.microsoft.com/office/drawing/2014/main" xmlns="" id="{904CB702-D357-4181-BCE2-DD795DB04B5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38" name="Rectangle 6">
          <a:extLst>
            <a:ext uri="{FF2B5EF4-FFF2-40B4-BE49-F238E27FC236}">
              <a16:creationId xmlns:a16="http://schemas.microsoft.com/office/drawing/2014/main" xmlns="" id="{8876ED94-591C-4895-93DC-A1DC6C006A8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239" name="Rectangle 6">
          <a:extLst>
            <a:ext uri="{FF2B5EF4-FFF2-40B4-BE49-F238E27FC236}">
              <a16:creationId xmlns:a16="http://schemas.microsoft.com/office/drawing/2014/main" xmlns="" id="{36905CBE-6C51-4D04-A86D-DBF9A178121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40" name="Rectangle 6">
          <a:extLst>
            <a:ext uri="{FF2B5EF4-FFF2-40B4-BE49-F238E27FC236}">
              <a16:creationId xmlns:a16="http://schemas.microsoft.com/office/drawing/2014/main" xmlns="" id="{E9B1A4F6-F72C-41A9-B0CE-5D1425B02BCF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41" name="Rectangle 6">
          <a:extLst>
            <a:ext uri="{FF2B5EF4-FFF2-40B4-BE49-F238E27FC236}">
              <a16:creationId xmlns:a16="http://schemas.microsoft.com/office/drawing/2014/main" xmlns="" id="{F9338C95-F79D-4C20-BD10-1273DE8BDD4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42" name="Rectangle 6">
          <a:extLst>
            <a:ext uri="{FF2B5EF4-FFF2-40B4-BE49-F238E27FC236}">
              <a16:creationId xmlns:a16="http://schemas.microsoft.com/office/drawing/2014/main" xmlns="" id="{278456FA-9E89-4EA5-9AE6-91299B33DF8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23850"/>
    <xdr:sp macro="" textlink="">
      <xdr:nvSpPr>
        <xdr:cNvPr id="243" name="Rectangle 6">
          <a:extLst>
            <a:ext uri="{FF2B5EF4-FFF2-40B4-BE49-F238E27FC236}">
              <a16:creationId xmlns:a16="http://schemas.microsoft.com/office/drawing/2014/main" xmlns="" id="{BAEBF6CF-B52E-4D26-9B6C-8ADB0638CA0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44" name="Rectangle 6">
          <a:extLst>
            <a:ext uri="{FF2B5EF4-FFF2-40B4-BE49-F238E27FC236}">
              <a16:creationId xmlns:a16="http://schemas.microsoft.com/office/drawing/2014/main" xmlns="" id="{3D6F2EA7-B00D-449C-8C3E-14C68C835DB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71450"/>
    <xdr:sp macro="" textlink="">
      <xdr:nvSpPr>
        <xdr:cNvPr id="245" name="Rectangle 6">
          <a:extLst>
            <a:ext uri="{FF2B5EF4-FFF2-40B4-BE49-F238E27FC236}">
              <a16:creationId xmlns:a16="http://schemas.microsoft.com/office/drawing/2014/main" xmlns="" id="{CF92B43E-8CB0-441F-B410-6832594EB83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46" name="Rectangle 6">
          <a:extLst>
            <a:ext uri="{FF2B5EF4-FFF2-40B4-BE49-F238E27FC236}">
              <a16:creationId xmlns:a16="http://schemas.microsoft.com/office/drawing/2014/main" xmlns="" id="{901C469C-D517-42CC-9443-D60D589D19C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47" name="Rectangle 6">
          <a:extLst>
            <a:ext uri="{FF2B5EF4-FFF2-40B4-BE49-F238E27FC236}">
              <a16:creationId xmlns:a16="http://schemas.microsoft.com/office/drawing/2014/main" xmlns="" id="{ADFEEF5B-8599-4A71-B811-B208FB1E105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48" name="Rectangle 6">
          <a:extLst>
            <a:ext uri="{FF2B5EF4-FFF2-40B4-BE49-F238E27FC236}">
              <a16:creationId xmlns:a16="http://schemas.microsoft.com/office/drawing/2014/main" xmlns="" id="{E206A60B-048B-4F5C-B5EF-8FAA392ABF4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49" name="Rectangle 6">
          <a:extLst>
            <a:ext uri="{FF2B5EF4-FFF2-40B4-BE49-F238E27FC236}">
              <a16:creationId xmlns:a16="http://schemas.microsoft.com/office/drawing/2014/main" xmlns="" id="{2E4BDF23-CFA1-4012-B829-C74A45E33E8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50" name="Rectangle 6">
          <a:extLst>
            <a:ext uri="{FF2B5EF4-FFF2-40B4-BE49-F238E27FC236}">
              <a16:creationId xmlns:a16="http://schemas.microsoft.com/office/drawing/2014/main" xmlns="" id="{F6A8BC86-D907-4389-B824-2C0A9183E8F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1" name="Rectangle 6">
          <a:extLst>
            <a:ext uri="{FF2B5EF4-FFF2-40B4-BE49-F238E27FC236}">
              <a16:creationId xmlns:a16="http://schemas.microsoft.com/office/drawing/2014/main" xmlns="" id="{9FF8CCCF-E771-4112-95FA-52A16E8EED1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2" name="Rectangle 6">
          <a:extLst>
            <a:ext uri="{FF2B5EF4-FFF2-40B4-BE49-F238E27FC236}">
              <a16:creationId xmlns:a16="http://schemas.microsoft.com/office/drawing/2014/main" xmlns="" id="{D6EE6D6C-57E2-425E-BC3C-460AEA82F88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53" name="Rectangle 6">
          <a:extLst>
            <a:ext uri="{FF2B5EF4-FFF2-40B4-BE49-F238E27FC236}">
              <a16:creationId xmlns:a16="http://schemas.microsoft.com/office/drawing/2014/main" xmlns="" id="{D8B0F3DC-1931-4647-949D-050FF7C96FFF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4" name="Rectangle 6">
          <a:extLst>
            <a:ext uri="{FF2B5EF4-FFF2-40B4-BE49-F238E27FC236}">
              <a16:creationId xmlns:a16="http://schemas.microsoft.com/office/drawing/2014/main" xmlns="" id="{C6470F78-96DD-4D8A-A483-E183575C361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55" name="Rectangle 6">
          <a:extLst>
            <a:ext uri="{FF2B5EF4-FFF2-40B4-BE49-F238E27FC236}">
              <a16:creationId xmlns:a16="http://schemas.microsoft.com/office/drawing/2014/main" xmlns="" id="{26044001-AA00-402A-8343-930C7FC7406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6" name="Rectangle 6">
          <a:extLst>
            <a:ext uri="{FF2B5EF4-FFF2-40B4-BE49-F238E27FC236}">
              <a16:creationId xmlns:a16="http://schemas.microsoft.com/office/drawing/2014/main" xmlns="" id="{9548B790-2FB5-40F6-94FC-FC81C7370442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7" name="Rectangle 6">
          <a:extLst>
            <a:ext uri="{FF2B5EF4-FFF2-40B4-BE49-F238E27FC236}">
              <a16:creationId xmlns:a16="http://schemas.microsoft.com/office/drawing/2014/main" xmlns="" id="{A5471A0B-E023-412C-89B3-0705AE2E4C9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8" name="Rectangle 6">
          <a:extLst>
            <a:ext uri="{FF2B5EF4-FFF2-40B4-BE49-F238E27FC236}">
              <a16:creationId xmlns:a16="http://schemas.microsoft.com/office/drawing/2014/main" xmlns="" id="{8BE27840-D2A3-4FD2-88E9-E64E757A187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59" name="Rectangle 6">
          <a:extLst>
            <a:ext uri="{FF2B5EF4-FFF2-40B4-BE49-F238E27FC236}">
              <a16:creationId xmlns:a16="http://schemas.microsoft.com/office/drawing/2014/main" xmlns="" id="{86E55BAE-A650-4697-8F52-87C3A28245E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0" name="Rectangle 6">
          <a:extLst>
            <a:ext uri="{FF2B5EF4-FFF2-40B4-BE49-F238E27FC236}">
              <a16:creationId xmlns:a16="http://schemas.microsoft.com/office/drawing/2014/main" xmlns="" id="{A8DF3CCF-0A1F-4FA0-AA88-B2AA4798BD4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61" name="Rectangle 6">
          <a:extLst>
            <a:ext uri="{FF2B5EF4-FFF2-40B4-BE49-F238E27FC236}">
              <a16:creationId xmlns:a16="http://schemas.microsoft.com/office/drawing/2014/main" xmlns="" id="{920A2411-64B2-4CB1-808E-3BBA80D28DFF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2" name="Rectangle 6">
          <a:extLst>
            <a:ext uri="{FF2B5EF4-FFF2-40B4-BE49-F238E27FC236}">
              <a16:creationId xmlns:a16="http://schemas.microsoft.com/office/drawing/2014/main" xmlns="" id="{D2823F78-B9FE-4BC3-BEAA-C3E4E9DC83B7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3" name="Rectangle 6">
          <a:extLst>
            <a:ext uri="{FF2B5EF4-FFF2-40B4-BE49-F238E27FC236}">
              <a16:creationId xmlns:a16="http://schemas.microsoft.com/office/drawing/2014/main" xmlns="" id="{7A9CEC2E-86F5-4505-9312-B0BB8744188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4" name="Rectangle 6">
          <a:extLst>
            <a:ext uri="{FF2B5EF4-FFF2-40B4-BE49-F238E27FC236}">
              <a16:creationId xmlns:a16="http://schemas.microsoft.com/office/drawing/2014/main" xmlns="" id="{AF87C475-FF20-4402-92FB-97B01832F12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65" name="Rectangle 6">
          <a:extLst>
            <a:ext uri="{FF2B5EF4-FFF2-40B4-BE49-F238E27FC236}">
              <a16:creationId xmlns:a16="http://schemas.microsoft.com/office/drawing/2014/main" xmlns="" id="{1B064599-C840-4B5C-B6A3-FDD2648F814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6" name="Rectangle 6">
          <a:extLst>
            <a:ext uri="{FF2B5EF4-FFF2-40B4-BE49-F238E27FC236}">
              <a16:creationId xmlns:a16="http://schemas.microsoft.com/office/drawing/2014/main" xmlns="" id="{C6FFFF27-FBA8-4F64-8391-6EA139F3175E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7" name="Rectangle 6">
          <a:extLst>
            <a:ext uri="{FF2B5EF4-FFF2-40B4-BE49-F238E27FC236}">
              <a16:creationId xmlns:a16="http://schemas.microsoft.com/office/drawing/2014/main" xmlns="" id="{9F85F580-66E2-47F9-91A3-7B736D12576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68" name="Rectangle 6">
          <a:extLst>
            <a:ext uri="{FF2B5EF4-FFF2-40B4-BE49-F238E27FC236}">
              <a16:creationId xmlns:a16="http://schemas.microsoft.com/office/drawing/2014/main" xmlns="" id="{110CB471-1389-4476-90A9-3A6E2B53E28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69" name="Rectangle 6">
          <a:extLst>
            <a:ext uri="{FF2B5EF4-FFF2-40B4-BE49-F238E27FC236}">
              <a16:creationId xmlns:a16="http://schemas.microsoft.com/office/drawing/2014/main" xmlns="" id="{F7AF811A-F8F8-447B-9DBE-FE766E63537C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70" name="Rectangle 6">
          <a:extLst>
            <a:ext uri="{FF2B5EF4-FFF2-40B4-BE49-F238E27FC236}">
              <a16:creationId xmlns:a16="http://schemas.microsoft.com/office/drawing/2014/main" xmlns="" id="{2BD41EB2-ACDE-4B7C-9279-0A92374D1F4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1" name="Rectangle 6">
          <a:extLst>
            <a:ext uri="{FF2B5EF4-FFF2-40B4-BE49-F238E27FC236}">
              <a16:creationId xmlns:a16="http://schemas.microsoft.com/office/drawing/2014/main" xmlns="" id="{E2592FD5-176A-4568-B1A1-9157B1A1408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2" name="Rectangle 6">
          <a:extLst>
            <a:ext uri="{FF2B5EF4-FFF2-40B4-BE49-F238E27FC236}">
              <a16:creationId xmlns:a16="http://schemas.microsoft.com/office/drawing/2014/main" xmlns="" id="{4261D85A-E12C-411C-916D-E24795A8CACC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73" name="Rectangle 6">
          <a:extLst>
            <a:ext uri="{FF2B5EF4-FFF2-40B4-BE49-F238E27FC236}">
              <a16:creationId xmlns:a16="http://schemas.microsoft.com/office/drawing/2014/main" xmlns="" id="{4F2C46CD-E7F5-4439-8017-6CC40E0DC79E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4" name="Rectangle 6">
          <a:extLst>
            <a:ext uri="{FF2B5EF4-FFF2-40B4-BE49-F238E27FC236}">
              <a16:creationId xmlns:a16="http://schemas.microsoft.com/office/drawing/2014/main" xmlns="" id="{FA6D16BD-B2A7-435E-AC0B-D64069AB544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75" name="Rectangle 6">
          <a:extLst>
            <a:ext uri="{FF2B5EF4-FFF2-40B4-BE49-F238E27FC236}">
              <a16:creationId xmlns:a16="http://schemas.microsoft.com/office/drawing/2014/main" xmlns="" id="{5B6A8330-FE0D-4B57-96C7-F8E446B9AC4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6" name="Rectangle 6">
          <a:extLst>
            <a:ext uri="{FF2B5EF4-FFF2-40B4-BE49-F238E27FC236}">
              <a16:creationId xmlns:a16="http://schemas.microsoft.com/office/drawing/2014/main" xmlns="" id="{7DFCB5BC-2501-4CBF-86F8-4429CE22B54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7" name="Rectangle 6">
          <a:extLst>
            <a:ext uri="{FF2B5EF4-FFF2-40B4-BE49-F238E27FC236}">
              <a16:creationId xmlns:a16="http://schemas.microsoft.com/office/drawing/2014/main" xmlns="" id="{C755EF66-9722-4D43-B687-6BADAFE0F74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8" name="Rectangle 6">
          <a:extLst>
            <a:ext uri="{FF2B5EF4-FFF2-40B4-BE49-F238E27FC236}">
              <a16:creationId xmlns:a16="http://schemas.microsoft.com/office/drawing/2014/main" xmlns="" id="{FB891283-5D9D-4F5F-9694-4637B22325CF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79" name="Rectangle 6">
          <a:extLst>
            <a:ext uri="{FF2B5EF4-FFF2-40B4-BE49-F238E27FC236}">
              <a16:creationId xmlns:a16="http://schemas.microsoft.com/office/drawing/2014/main" xmlns="" id="{A7F0A656-EF17-4526-8CEA-248F87EFDCA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0" name="Rectangle 6">
          <a:extLst>
            <a:ext uri="{FF2B5EF4-FFF2-40B4-BE49-F238E27FC236}">
              <a16:creationId xmlns:a16="http://schemas.microsoft.com/office/drawing/2014/main" xmlns="" id="{CA89A9DA-2A16-4E39-AB18-5EC4E4E4C30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81" name="Rectangle 6">
          <a:extLst>
            <a:ext uri="{FF2B5EF4-FFF2-40B4-BE49-F238E27FC236}">
              <a16:creationId xmlns:a16="http://schemas.microsoft.com/office/drawing/2014/main" xmlns="" id="{F55C5B6E-31C9-4491-8C1D-E673EC0F14C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2" name="Rectangle 6">
          <a:extLst>
            <a:ext uri="{FF2B5EF4-FFF2-40B4-BE49-F238E27FC236}">
              <a16:creationId xmlns:a16="http://schemas.microsoft.com/office/drawing/2014/main" xmlns="" id="{C4ED59C8-30F0-4113-BDCD-761A10200FAE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3" name="Rectangle 6">
          <a:extLst>
            <a:ext uri="{FF2B5EF4-FFF2-40B4-BE49-F238E27FC236}">
              <a16:creationId xmlns:a16="http://schemas.microsoft.com/office/drawing/2014/main" xmlns="" id="{2582D78B-61BF-4567-9C17-04ECE94D3E0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4" name="Rectangle 6">
          <a:extLst>
            <a:ext uri="{FF2B5EF4-FFF2-40B4-BE49-F238E27FC236}">
              <a16:creationId xmlns:a16="http://schemas.microsoft.com/office/drawing/2014/main" xmlns="" id="{F787E82F-9C77-45C6-881A-98AE2E24D08F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85" name="Rectangle 6">
          <a:extLst>
            <a:ext uri="{FF2B5EF4-FFF2-40B4-BE49-F238E27FC236}">
              <a16:creationId xmlns:a16="http://schemas.microsoft.com/office/drawing/2014/main" xmlns="" id="{8FA5F598-5069-4106-820C-350B5CAF3D5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6" name="Rectangle 6">
          <a:extLst>
            <a:ext uri="{FF2B5EF4-FFF2-40B4-BE49-F238E27FC236}">
              <a16:creationId xmlns:a16="http://schemas.microsoft.com/office/drawing/2014/main" xmlns="" id="{13FE9066-F009-4030-A950-F06E51C52CD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7" name="Rectangle 6">
          <a:extLst>
            <a:ext uri="{FF2B5EF4-FFF2-40B4-BE49-F238E27FC236}">
              <a16:creationId xmlns:a16="http://schemas.microsoft.com/office/drawing/2014/main" xmlns="" id="{0FA04740-9842-4062-9FA5-153CCC61150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88" name="Rectangle 6">
          <a:extLst>
            <a:ext uri="{FF2B5EF4-FFF2-40B4-BE49-F238E27FC236}">
              <a16:creationId xmlns:a16="http://schemas.microsoft.com/office/drawing/2014/main" xmlns="" id="{2277824D-8573-416B-BD3B-02FEBF6F2A0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89" name="Rectangle 6">
          <a:extLst>
            <a:ext uri="{FF2B5EF4-FFF2-40B4-BE49-F238E27FC236}">
              <a16:creationId xmlns:a16="http://schemas.microsoft.com/office/drawing/2014/main" xmlns="" id="{3A54EB03-027D-434D-8224-C131AB53902A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90" name="Rectangle 6">
          <a:extLst>
            <a:ext uri="{FF2B5EF4-FFF2-40B4-BE49-F238E27FC236}">
              <a16:creationId xmlns:a16="http://schemas.microsoft.com/office/drawing/2014/main" xmlns="" id="{DA9229D4-227A-4849-A363-1E1FE040255C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1" name="Rectangle 6">
          <a:extLst>
            <a:ext uri="{FF2B5EF4-FFF2-40B4-BE49-F238E27FC236}">
              <a16:creationId xmlns:a16="http://schemas.microsoft.com/office/drawing/2014/main" xmlns="" id="{C9B96FB5-B5C1-4958-92EE-FF6947260C0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2" name="Rectangle 6">
          <a:extLst>
            <a:ext uri="{FF2B5EF4-FFF2-40B4-BE49-F238E27FC236}">
              <a16:creationId xmlns:a16="http://schemas.microsoft.com/office/drawing/2014/main" xmlns="" id="{2EDA43D0-F361-4B7B-938B-40D0D8D8824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293" name="Rectangle 6">
          <a:extLst>
            <a:ext uri="{FF2B5EF4-FFF2-40B4-BE49-F238E27FC236}">
              <a16:creationId xmlns:a16="http://schemas.microsoft.com/office/drawing/2014/main" xmlns="" id="{3212C3A2-37D9-4AD1-99A2-94F3C51AB41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4" name="Rectangle 6">
          <a:extLst>
            <a:ext uri="{FF2B5EF4-FFF2-40B4-BE49-F238E27FC236}">
              <a16:creationId xmlns:a16="http://schemas.microsoft.com/office/drawing/2014/main" xmlns="" id="{A8A7466C-948C-429F-9B03-120E3149F9C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295" name="Rectangle 6">
          <a:extLst>
            <a:ext uri="{FF2B5EF4-FFF2-40B4-BE49-F238E27FC236}">
              <a16:creationId xmlns:a16="http://schemas.microsoft.com/office/drawing/2014/main" xmlns="" id="{E8F919FB-3412-4B20-AE8C-02E39FCD224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6" name="Rectangle 6">
          <a:extLst>
            <a:ext uri="{FF2B5EF4-FFF2-40B4-BE49-F238E27FC236}">
              <a16:creationId xmlns:a16="http://schemas.microsoft.com/office/drawing/2014/main" xmlns="" id="{5BB78BB2-B2C7-481B-B2E6-7EA52287AD9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7" name="Rectangle 6">
          <a:extLst>
            <a:ext uri="{FF2B5EF4-FFF2-40B4-BE49-F238E27FC236}">
              <a16:creationId xmlns:a16="http://schemas.microsoft.com/office/drawing/2014/main" xmlns="" id="{6EDB4C98-9A01-4A5F-B4D1-AFCEA4014294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8" name="Rectangle 6">
          <a:extLst>
            <a:ext uri="{FF2B5EF4-FFF2-40B4-BE49-F238E27FC236}">
              <a16:creationId xmlns:a16="http://schemas.microsoft.com/office/drawing/2014/main" xmlns="" id="{596976EB-2822-49AE-AA19-E33A91D7224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299" name="Rectangle 6">
          <a:extLst>
            <a:ext uri="{FF2B5EF4-FFF2-40B4-BE49-F238E27FC236}">
              <a16:creationId xmlns:a16="http://schemas.microsoft.com/office/drawing/2014/main" xmlns="" id="{007C759A-DA5C-4B59-B3E6-DB5E272EB22C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0" name="Rectangle 6">
          <a:extLst>
            <a:ext uri="{FF2B5EF4-FFF2-40B4-BE49-F238E27FC236}">
              <a16:creationId xmlns:a16="http://schemas.microsoft.com/office/drawing/2014/main" xmlns="" id="{1323D175-D1E0-478D-B8E7-8D7C6C99569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301" name="Rectangle 6">
          <a:extLst>
            <a:ext uri="{FF2B5EF4-FFF2-40B4-BE49-F238E27FC236}">
              <a16:creationId xmlns:a16="http://schemas.microsoft.com/office/drawing/2014/main" xmlns="" id="{3B99B36E-19ED-4CA2-858E-8C72E6004FD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2" name="Rectangle 6">
          <a:extLst>
            <a:ext uri="{FF2B5EF4-FFF2-40B4-BE49-F238E27FC236}">
              <a16:creationId xmlns:a16="http://schemas.microsoft.com/office/drawing/2014/main" xmlns="" id="{4F057FC9-426E-46C5-9EDD-3FA65CD0577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3" name="Rectangle 6">
          <a:extLst>
            <a:ext uri="{FF2B5EF4-FFF2-40B4-BE49-F238E27FC236}">
              <a16:creationId xmlns:a16="http://schemas.microsoft.com/office/drawing/2014/main" xmlns="" id="{21B6818A-516E-409D-94DE-D7B57EDB8EA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4" name="Rectangle 6">
          <a:extLst>
            <a:ext uri="{FF2B5EF4-FFF2-40B4-BE49-F238E27FC236}">
              <a16:creationId xmlns:a16="http://schemas.microsoft.com/office/drawing/2014/main" xmlns="" id="{78C0B7C6-A6BA-4122-A06C-44468D7E2C9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305" name="Rectangle 6">
          <a:extLst>
            <a:ext uri="{FF2B5EF4-FFF2-40B4-BE49-F238E27FC236}">
              <a16:creationId xmlns:a16="http://schemas.microsoft.com/office/drawing/2014/main" xmlns="" id="{B0FBF652-E100-4FC4-BE0B-38ADC2A42887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6" name="Rectangle 6">
          <a:extLst>
            <a:ext uri="{FF2B5EF4-FFF2-40B4-BE49-F238E27FC236}">
              <a16:creationId xmlns:a16="http://schemas.microsoft.com/office/drawing/2014/main" xmlns="" id="{766014BC-E860-496E-9CBD-74E6CFBC977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7" name="Rectangle 6">
          <a:extLst>
            <a:ext uri="{FF2B5EF4-FFF2-40B4-BE49-F238E27FC236}">
              <a16:creationId xmlns:a16="http://schemas.microsoft.com/office/drawing/2014/main" xmlns="" id="{CECF3747-365B-426E-BC8E-0BB054CB69C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8" name="Rectangle 6">
          <a:extLst>
            <a:ext uri="{FF2B5EF4-FFF2-40B4-BE49-F238E27FC236}">
              <a16:creationId xmlns:a16="http://schemas.microsoft.com/office/drawing/2014/main" xmlns="" id="{2A01933C-5122-49AD-829A-B149E8C33B5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09" name="Rectangle 6">
          <a:extLst>
            <a:ext uri="{FF2B5EF4-FFF2-40B4-BE49-F238E27FC236}">
              <a16:creationId xmlns:a16="http://schemas.microsoft.com/office/drawing/2014/main" xmlns="" id="{4A724977-E5AD-4509-AEA0-6B1D3691C448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310" name="Rectangle 6">
          <a:extLst>
            <a:ext uri="{FF2B5EF4-FFF2-40B4-BE49-F238E27FC236}">
              <a16:creationId xmlns:a16="http://schemas.microsoft.com/office/drawing/2014/main" xmlns="" id="{7B4BCDD9-91AB-4904-ABBA-3FC4B0BAF58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11" name="Rectangle 6">
          <a:extLst>
            <a:ext uri="{FF2B5EF4-FFF2-40B4-BE49-F238E27FC236}">
              <a16:creationId xmlns:a16="http://schemas.microsoft.com/office/drawing/2014/main" xmlns="" id="{77FC2184-3C1E-43DA-9839-A22967E72A70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312" name="Rectangle 6">
          <a:extLst>
            <a:ext uri="{FF2B5EF4-FFF2-40B4-BE49-F238E27FC236}">
              <a16:creationId xmlns:a16="http://schemas.microsoft.com/office/drawing/2014/main" xmlns="" id="{E67B5427-5183-45CD-8251-F98F5AE7562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13" name="Rectangle 6">
          <a:extLst>
            <a:ext uri="{FF2B5EF4-FFF2-40B4-BE49-F238E27FC236}">
              <a16:creationId xmlns:a16="http://schemas.microsoft.com/office/drawing/2014/main" xmlns="" id="{14E9448B-2963-4384-9D98-6A8AF1E7B4F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14" name="Rectangle 6">
          <a:extLst>
            <a:ext uri="{FF2B5EF4-FFF2-40B4-BE49-F238E27FC236}">
              <a16:creationId xmlns:a16="http://schemas.microsoft.com/office/drawing/2014/main" xmlns="" id="{BD2C7D02-752D-4753-8108-E7933412C41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85725"/>
    <xdr:sp macro="" textlink="">
      <xdr:nvSpPr>
        <xdr:cNvPr id="315" name="Rectangle 6">
          <a:extLst>
            <a:ext uri="{FF2B5EF4-FFF2-40B4-BE49-F238E27FC236}">
              <a16:creationId xmlns:a16="http://schemas.microsoft.com/office/drawing/2014/main" xmlns="" id="{E8471CCA-373F-46B1-A45B-D71B41EB7A8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16" name="Rectangle 6">
          <a:extLst>
            <a:ext uri="{FF2B5EF4-FFF2-40B4-BE49-F238E27FC236}">
              <a16:creationId xmlns:a16="http://schemas.microsoft.com/office/drawing/2014/main" xmlns="" id="{D367C81C-0310-4ECC-9B1B-8B522EC113F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317" name="Rectangle 6">
          <a:extLst>
            <a:ext uri="{FF2B5EF4-FFF2-40B4-BE49-F238E27FC236}">
              <a16:creationId xmlns:a16="http://schemas.microsoft.com/office/drawing/2014/main" xmlns="" id="{04A7CCCD-11E7-4293-87CD-DA91E2F751C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18" name="Rectangle 6">
          <a:extLst>
            <a:ext uri="{FF2B5EF4-FFF2-40B4-BE49-F238E27FC236}">
              <a16:creationId xmlns:a16="http://schemas.microsoft.com/office/drawing/2014/main" xmlns="" id="{261F8776-0071-4B78-8DEC-59D394144B9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19" name="Rectangle 6">
          <a:extLst>
            <a:ext uri="{FF2B5EF4-FFF2-40B4-BE49-F238E27FC236}">
              <a16:creationId xmlns:a16="http://schemas.microsoft.com/office/drawing/2014/main" xmlns="" id="{28A8C4EF-34A3-4A18-A030-799C80E9CB2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0" name="Rectangle 6">
          <a:extLst>
            <a:ext uri="{FF2B5EF4-FFF2-40B4-BE49-F238E27FC236}">
              <a16:creationId xmlns:a16="http://schemas.microsoft.com/office/drawing/2014/main" xmlns="" id="{FDCA41CD-7F34-4EB2-A0FE-8A73B19E6B8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1" name="Rectangle 6">
          <a:extLst>
            <a:ext uri="{FF2B5EF4-FFF2-40B4-BE49-F238E27FC236}">
              <a16:creationId xmlns:a16="http://schemas.microsoft.com/office/drawing/2014/main" xmlns="" id="{078DB669-297B-42E5-BC16-A031C7B66165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2" name="Rectangle 6">
          <a:extLst>
            <a:ext uri="{FF2B5EF4-FFF2-40B4-BE49-F238E27FC236}">
              <a16:creationId xmlns:a16="http://schemas.microsoft.com/office/drawing/2014/main" xmlns="" id="{FF4FEA8E-4461-4806-8461-C3ECFEDED2D1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323" name="Rectangle 6">
          <a:extLst>
            <a:ext uri="{FF2B5EF4-FFF2-40B4-BE49-F238E27FC236}">
              <a16:creationId xmlns:a16="http://schemas.microsoft.com/office/drawing/2014/main" xmlns="" id="{D7E593C9-7E32-4EA4-8401-53C58FF81672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4" name="Rectangle 6">
          <a:extLst>
            <a:ext uri="{FF2B5EF4-FFF2-40B4-BE49-F238E27FC236}">
              <a16:creationId xmlns:a16="http://schemas.microsoft.com/office/drawing/2014/main" xmlns="" id="{DAB6B57B-ECD5-4C52-88E8-4F82F8B01B99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5" name="Rectangle 6">
          <a:extLst>
            <a:ext uri="{FF2B5EF4-FFF2-40B4-BE49-F238E27FC236}">
              <a16:creationId xmlns:a16="http://schemas.microsoft.com/office/drawing/2014/main" xmlns="" id="{7FBCFCB9-5707-4E1A-B06D-591CC4A7B19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6" name="Rectangle 6">
          <a:extLst>
            <a:ext uri="{FF2B5EF4-FFF2-40B4-BE49-F238E27FC236}">
              <a16:creationId xmlns:a16="http://schemas.microsoft.com/office/drawing/2014/main" xmlns="" id="{809C1AF1-7055-467F-A389-FBB668DCDABD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314325"/>
    <xdr:sp macro="" textlink="">
      <xdr:nvSpPr>
        <xdr:cNvPr id="327" name="Rectangle 6">
          <a:extLst>
            <a:ext uri="{FF2B5EF4-FFF2-40B4-BE49-F238E27FC236}">
              <a16:creationId xmlns:a16="http://schemas.microsoft.com/office/drawing/2014/main" xmlns="" id="{0AE27693-13F6-4F39-9F2C-C21894891CCB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8" name="Rectangle 6">
          <a:extLst>
            <a:ext uri="{FF2B5EF4-FFF2-40B4-BE49-F238E27FC236}">
              <a16:creationId xmlns:a16="http://schemas.microsoft.com/office/drawing/2014/main" xmlns="" id="{4C4AB8DD-B106-4B9E-8E96-7F47059BFFA6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1305</xdr:row>
      <xdr:rowOff>428625</xdr:rowOff>
    </xdr:from>
    <xdr:ext cx="189035" cy="161925"/>
    <xdr:sp macro="" textlink="">
      <xdr:nvSpPr>
        <xdr:cNvPr id="329" name="Rectangle 6">
          <a:extLst>
            <a:ext uri="{FF2B5EF4-FFF2-40B4-BE49-F238E27FC236}">
              <a16:creationId xmlns:a16="http://schemas.microsoft.com/office/drawing/2014/main" xmlns="" id="{0F9C335E-45CB-48BF-A3C7-CAAB1F3938C3}"/>
            </a:ext>
          </a:extLst>
        </xdr:cNvPr>
        <xdr:cNvSpPr>
          <a:spLocks noChangeArrowheads="1"/>
        </xdr:cNvSpPr>
      </xdr:nvSpPr>
      <xdr:spPr bwMode="auto">
        <a:xfrm>
          <a:off x="371475" y="1135284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30" name="Rectangle 6">
          <a:extLst>
            <a:ext uri="{FF2B5EF4-FFF2-40B4-BE49-F238E27FC236}">
              <a16:creationId xmlns:a16="http://schemas.microsoft.com/office/drawing/2014/main" xmlns="" id="{5204156E-273B-415E-8266-8875D2B7552B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1308</xdr:row>
      <xdr:rowOff>409575</xdr:rowOff>
    </xdr:from>
    <xdr:ext cx="189035" cy="323850"/>
    <xdr:sp macro="" textlink="">
      <xdr:nvSpPr>
        <xdr:cNvPr id="331" name="Rectangle 6">
          <a:extLst>
            <a:ext uri="{FF2B5EF4-FFF2-40B4-BE49-F238E27FC236}">
              <a16:creationId xmlns:a16="http://schemas.microsoft.com/office/drawing/2014/main" xmlns="" id="{99D8AC28-871D-4C51-B586-062A7760B1A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32" name="Rectangle 6">
          <a:extLst>
            <a:ext uri="{FF2B5EF4-FFF2-40B4-BE49-F238E27FC236}">
              <a16:creationId xmlns:a16="http://schemas.microsoft.com/office/drawing/2014/main" xmlns="" id="{1A7D5CC8-3A0A-43E8-B4DF-532B43D98F0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33" name="Rectangle 6">
          <a:extLst>
            <a:ext uri="{FF2B5EF4-FFF2-40B4-BE49-F238E27FC236}">
              <a16:creationId xmlns:a16="http://schemas.microsoft.com/office/drawing/2014/main" xmlns="" id="{81AB2E31-AEBE-4B27-9BA4-A81809F3753D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34" name="Rectangle 6">
          <a:extLst>
            <a:ext uri="{FF2B5EF4-FFF2-40B4-BE49-F238E27FC236}">
              <a16:creationId xmlns:a16="http://schemas.microsoft.com/office/drawing/2014/main" xmlns="" id="{C47B12CC-B455-415A-9012-F08798A85D35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23850"/>
    <xdr:sp macro="" textlink="">
      <xdr:nvSpPr>
        <xdr:cNvPr id="335" name="Rectangle 6">
          <a:extLst>
            <a:ext uri="{FF2B5EF4-FFF2-40B4-BE49-F238E27FC236}">
              <a16:creationId xmlns:a16="http://schemas.microsoft.com/office/drawing/2014/main" xmlns="" id="{F5BE6CD5-10BF-44ED-A60C-FBCB6A7C285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36" name="Rectangle 6">
          <a:extLst>
            <a:ext uri="{FF2B5EF4-FFF2-40B4-BE49-F238E27FC236}">
              <a16:creationId xmlns:a16="http://schemas.microsoft.com/office/drawing/2014/main" xmlns="" id="{1F571572-7133-45FB-96F1-E05E498F3C7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37" name="Rectangle 6">
          <a:extLst>
            <a:ext uri="{FF2B5EF4-FFF2-40B4-BE49-F238E27FC236}">
              <a16:creationId xmlns:a16="http://schemas.microsoft.com/office/drawing/2014/main" xmlns="" id="{9BC82EFE-BE97-4B90-AB92-C69B2BF70AF2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38" name="Rectangle 6">
          <a:extLst>
            <a:ext uri="{FF2B5EF4-FFF2-40B4-BE49-F238E27FC236}">
              <a16:creationId xmlns:a16="http://schemas.microsoft.com/office/drawing/2014/main" xmlns="" id="{E2797180-5548-448E-8450-001D3F8B7BE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23850"/>
    <xdr:sp macro="" textlink="">
      <xdr:nvSpPr>
        <xdr:cNvPr id="339" name="Rectangle 6">
          <a:extLst>
            <a:ext uri="{FF2B5EF4-FFF2-40B4-BE49-F238E27FC236}">
              <a16:creationId xmlns:a16="http://schemas.microsoft.com/office/drawing/2014/main" xmlns="" id="{453ACEF6-186E-45D7-A367-0991A5296DB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0" name="Rectangle 6">
          <a:extLst>
            <a:ext uri="{FF2B5EF4-FFF2-40B4-BE49-F238E27FC236}">
              <a16:creationId xmlns:a16="http://schemas.microsoft.com/office/drawing/2014/main" xmlns="" id="{7054FAF1-2CC4-42AA-8CF6-D90F53C74BA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1" name="Rectangle 6">
          <a:extLst>
            <a:ext uri="{FF2B5EF4-FFF2-40B4-BE49-F238E27FC236}">
              <a16:creationId xmlns:a16="http://schemas.microsoft.com/office/drawing/2014/main" xmlns="" id="{CF8DC1F2-5415-4AC3-B547-665D817FA9C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2" name="Rectangle 6">
          <a:extLst>
            <a:ext uri="{FF2B5EF4-FFF2-40B4-BE49-F238E27FC236}">
              <a16:creationId xmlns:a16="http://schemas.microsoft.com/office/drawing/2014/main" xmlns="" id="{AF08376A-C0AB-45DD-A7AB-DB0537FA5C6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3" name="Rectangle 6">
          <a:extLst>
            <a:ext uri="{FF2B5EF4-FFF2-40B4-BE49-F238E27FC236}">
              <a16:creationId xmlns:a16="http://schemas.microsoft.com/office/drawing/2014/main" xmlns="" id="{0BC90944-7CF1-4347-A3AA-B856FC6464A2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4" name="Rectangle 6">
          <a:extLst>
            <a:ext uri="{FF2B5EF4-FFF2-40B4-BE49-F238E27FC236}">
              <a16:creationId xmlns:a16="http://schemas.microsoft.com/office/drawing/2014/main" xmlns="" id="{8F7B73FD-3BF6-4752-9198-472AE6F32D5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23850"/>
    <xdr:sp macro="" textlink="">
      <xdr:nvSpPr>
        <xdr:cNvPr id="345" name="Rectangle 6">
          <a:extLst>
            <a:ext uri="{FF2B5EF4-FFF2-40B4-BE49-F238E27FC236}">
              <a16:creationId xmlns:a16="http://schemas.microsoft.com/office/drawing/2014/main" xmlns="" id="{84AFE8F4-FD78-4383-A896-98F32CB5D21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6" name="Rectangle 6">
          <a:extLst>
            <a:ext uri="{FF2B5EF4-FFF2-40B4-BE49-F238E27FC236}">
              <a16:creationId xmlns:a16="http://schemas.microsoft.com/office/drawing/2014/main" xmlns="" id="{248563DE-F361-4EEE-A2EC-C5A83D36B08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7" name="Rectangle 6">
          <a:extLst>
            <a:ext uri="{FF2B5EF4-FFF2-40B4-BE49-F238E27FC236}">
              <a16:creationId xmlns:a16="http://schemas.microsoft.com/office/drawing/2014/main" xmlns="" id="{0EBC5BD8-D400-47BF-B260-0FEB3B81BAF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48" name="Rectangle 6">
          <a:extLst>
            <a:ext uri="{FF2B5EF4-FFF2-40B4-BE49-F238E27FC236}">
              <a16:creationId xmlns:a16="http://schemas.microsoft.com/office/drawing/2014/main" xmlns="" id="{4F13C7F4-2A49-481C-B681-B42BC78F7F6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23850"/>
    <xdr:sp macro="" textlink="">
      <xdr:nvSpPr>
        <xdr:cNvPr id="349" name="Rectangle 6">
          <a:extLst>
            <a:ext uri="{FF2B5EF4-FFF2-40B4-BE49-F238E27FC236}">
              <a16:creationId xmlns:a16="http://schemas.microsoft.com/office/drawing/2014/main" xmlns="" id="{709B6B2B-8CED-4978-BEF3-2C87E586ABC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50" name="Rectangle 6">
          <a:extLst>
            <a:ext uri="{FF2B5EF4-FFF2-40B4-BE49-F238E27FC236}">
              <a16:creationId xmlns:a16="http://schemas.microsoft.com/office/drawing/2014/main" xmlns="" id="{5CB6899F-1FE7-48FD-8C94-E86439C69F5B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71450"/>
    <xdr:sp macro="" textlink="">
      <xdr:nvSpPr>
        <xdr:cNvPr id="351" name="Rectangle 6">
          <a:extLst>
            <a:ext uri="{FF2B5EF4-FFF2-40B4-BE49-F238E27FC236}">
              <a16:creationId xmlns:a16="http://schemas.microsoft.com/office/drawing/2014/main" xmlns="" id="{BA9E1465-DD2C-46D4-B081-254B1E6B31A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52" name="Rectangle 6">
          <a:extLst>
            <a:ext uri="{FF2B5EF4-FFF2-40B4-BE49-F238E27FC236}">
              <a16:creationId xmlns:a16="http://schemas.microsoft.com/office/drawing/2014/main" xmlns="" id="{B8DAEF1B-1B1F-4F36-AE77-41E8DDC7B57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53" name="Rectangle 6">
          <a:extLst>
            <a:ext uri="{FF2B5EF4-FFF2-40B4-BE49-F238E27FC236}">
              <a16:creationId xmlns:a16="http://schemas.microsoft.com/office/drawing/2014/main" xmlns="" id="{2AE86271-8635-419F-B747-0B923AFF444D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54" name="Rectangle 6">
          <a:extLst>
            <a:ext uri="{FF2B5EF4-FFF2-40B4-BE49-F238E27FC236}">
              <a16:creationId xmlns:a16="http://schemas.microsoft.com/office/drawing/2014/main" xmlns="" id="{7A8D6A71-7187-4BA1-BBBB-54423176961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55" name="Rectangle 6">
          <a:extLst>
            <a:ext uri="{FF2B5EF4-FFF2-40B4-BE49-F238E27FC236}">
              <a16:creationId xmlns:a16="http://schemas.microsoft.com/office/drawing/2014/main" xmlns="" id="{3A356337-5123-4AC7-B57F-80271BD12F8D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56" name="Rectangle 6">
          <a:extLst>
            <a:ext uri="{FF2B5EF4-FFF2-40B4-BE49-F238E27FC236}">
              <a16:creationId xmlns:a16="http://schemas.microsoft.com/office/drawing/2014/main" xmlns="" id="{B2FF24F1-6A0F-4F1F-BDA3-F095148541B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57" name="Rectangle 6">
          <a:extLst>
            <a:ext uri="{FF2B5EF4-FFF2-40B4-BE49-F238E27FC236}">
              <a16:creationId xmlns:a16="http://schemas.microsoft.com/office/drawing/2014/main" xmlns="" id="{ADC78969-E6C9-4486-80EA-6C53D780B7AB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58" name="Rectangle 6">
          <a:extLst>
            <a:ext uri="{FF2B5EF4-FFF2-40B4-BE49-F238E27FC236}">
              <a16:creationId xmlns:a16="http://schemas.microsoft.com/office/drawing/2014/main" xmlns="" id="{9BC10485-0F0B-44C1-832F-46E0BBEAD90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59" name="Rectangle 6">
          <a:extLst>
            <a:ext uri="{FF2B5EF4-FFF2-40B4-BE49-F238E27FC236}">
              <a16:creationId xmlns:a16="http://schemas.microsoft.com/office/drawing/2014/main" xmlns="" id="{02E06D24-E580-4A30-BE3B-26F7E528605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0" name="Rectangle 6">
          <a:extLst>
            <a:ext uri="{FF2B5EF4-FFF2-40B4-BE49-F238E27FC236}">
              <a16:creationId xmlns:a16="http://schemas.microsoft.com/office/drawing/2014/main" xmlns="" id="{98FEBA83-AB42-4671-889C-4899754CF84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61" name="Rectangle 6">
          <a:extLst>
            <a:ext uri="{FF2B5EF4-FFF2-40B4-BE49-F238E27FC236}">
              <a16:creationId xmlns:a16="http://schemas.microsoft.com/office/drawing/2014/main" xmlns="" id="{A73F2509-A2B0-4017-A4B5-AE8C7E5B562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2" name="Rectangle 6">
          <a:extLst>
            <a:ext uri="{FF2B5EF4-FFF2-40B4-BE49-F238E27FC236}">
              <a16:creationId xmlns:a16="http://schemas.microsoft.com/office/drawing/2014/main" xmlns="" id="{E64139F0-5271-44B5-BE19-65536554C6B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3" name="Rectangle 6">
          <a:extLst>
            <a:ext uri="{FF2B5EF4-FFF2-40B4-BE49-F238E27FC236}">
              <a16:creationId xmlns:a16="http://schemas.microsoft.com/office/drawing/2014/main" xmlns="" id="{A47D990F-648C-4592-B29D-2AEB92A73ED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4" name="Rectangle 6">
          <a:extLst>
            <a:ext uri="{FF2B5EF4-FFF2-40B4-BE49-F238E27FC236}">
              <a16:creationId xmlns:a16="http://schemas.microsoft.com/office/drawing/2014/main" xmlns="" id="{E7ECB56D-FDDE-4AA3-8A0E-23264151F80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5" name="Rectangle 6">
          <a:extLst>
            <a:ext uri="{FF2B5EF4-FFF2-40B4-BE49-F238E27FC236}">
              <a16:creationId xmlns:a16="http://schemas.microsoft.com/office/drawing/2014/main" xmlns="" id="{3A1C23BF-AADF-4686-AEF7-F1BE6D588B5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6" name="Rectangle 6">
          <a:extLst>
            <a:ext uri="{FF2B5EF4-FFF2-40B4-BE49-F238E27FC236}">
              <a16:creationId xmlns:a16="http://schemas.microsoft.com/office/drawing/2014/main" xmlns="" id="{092710A3-18CF-4737-B42A-3C10C81A168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67" name="Rectangle 6">
          <a:extLst>
            <a:ext uri="{FF2B5EF4-FFF2-40B4-BE49-F238E27FC236}">
              <a16:creationId xmlns:a16="http://schemas.microsoft.com/office/drawing/2014/main" xmlns="" id="{8CABC90D-EA01-4750-AA04-826E2D0604F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8" name="Rectangle 6">
          <a:extLst>
            <a:ext uri="{FF2B5EF4-FFF2-40B4-BE49-F238E27FC236}">
              <a16:creationId xmlns:a16="http://schemas.microsoft.com/office/drawing/2014/main" xmlns="" id="{10D7B523-5E7F-4946-8A0C-46FC415E5C7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69" name="Rectangle 6">
          <a:extLst>
            <a:ext uri="{FF2B5EF4-FFF2-40B4-BE49-F238E27FC236}">
              <a16:creationId xmlns:a16="http://schemas.microsoft.com/office/drawing/2014/main" xmlns="" id="{433E2E65-F1AA-42D6-A904-F79393DE418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70" name="Rectangle 6">
          <a:extLst>
            <a:ext uri="{FF2B5EF4-FFF2-40B4-BE49-F238E27FC236}">
              <a16:creationId xmlns:a16="http://schemas.microsoft.com/office/drawing/2014/main" xmlns="" id="{43C91BAF-6541-40B9-B0E2-02207B71C70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71" name="Rectangle 6">
          <a:extLst>
            <a:ext uri="{FF2B5EF4-FFF2-40B4-BE49-F238E27FC236}">
              <a16:creationId xmlns:a16="http://schemas.microsoft.com/office/drawing/2014/main" xmlns="" id="{7782F73B-079E-4235-A539-835C7338653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72" name="Rectangle 6">
          <a:extLst>
            <a:ext uri="{FF2B5EF4-FFF2-40B4-BE49-F238E27FC236}">
              <a16:creationId xmlns:a16="http://schemas.microsoft.com/office/drawing/2014/main" xmlns="" id="{63B59738-04C1-4F11-B73F-52BB22B2BF8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73" name="Rectangle 6">
          <a:extLst>
            <a:ext uri="{FF2B5EF4-FFF2-40B4-BE49-F238E27FC236}">
              <a16:creationId xmlns:a16="http://schemas.microsoft.com/office/drawing/2014/main" xmlns="" id="{B2A89AB8-4E4C-47FD-8706-69C5FFFF52C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74" name="Rectangle 6">
          <a:extLst>
            <a:ext uri="{FF2B5EF4-FFF2-40B4-BE49-F238E27FC236}">
              <a16:creationId xmlns:a16="http://schemas.microsoft.com/office/drawing/2014/main" xmlns="" id="{18B19747-CAB7-4A54-BCAF-726E224D5599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75" name="Rectangle 6">
          <a:extLst>
            <a:ext uri="{FF2B5EF4-FFF2-40B4-BE49-F238E27FC236}">
              <a16:creationId xmlns:a16="http://schemas.microsoft.com/office/drawing/2014/main" xmlns="" id="{6760BDBD-E010-4655-A3FA-ADA423BEF0C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76" name="Rectangle 6">
          <a:extLst>
            <a:ext uri="{FF2B5EF4-FFF2-40B4-BE49-F238E27FC236}">
              <a16:creationId xmlns:a16="http://schemas.microsoft.com/office/drawing/2014/main" xmlns="" id="{DFC332F5-89EB-4C54-AC60-D29D57B06675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77" name="Rectangle 6">
          <a:extLst>
            <a:ext uri="{FF2B5EF4-FFF2-40B4-BE49-F238E27FC236}">
              <a16:creationId xmlns:a16="http://schemas.microsoft.com/office/drawing/2014/main" xmlns="" id="{4B6DC184-286F-41B2-A42B-37CCA2F1FB75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78" name="Rectangle 6">
          <a:extLst>
            <a:ext uri="{FF2B5EF4-FFF2-40B4-BE49-F238E27FC236}">
              <a16:creationId xmlns:a16="http://schemas.microsoft.com/office/drawing/2014/main" xmlns="" id="{320672D9-1289-4146-BC2A-FCD374C8904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79" name="Rectangle 6">
          <a:extLst>
            <a:ext uri="{FF2B5EF4-FFF2-40B4-BE49-F238E27FC236}">
              <a16:creationId xmlns:a16="http://schemas.microsoft.com/office/drawing/2014/main" xmlns="" id="{2554D788-69ED-45B2-8EA6-8BD590DD583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0" name="Rectangle 6">
          <a:extLst>
            <a:ext uri="{FF2B5EF4-FFF2-40B4-BE49-F238E27FC236}">
              <a16:creationId xmlns:a16="http://schemas.microsoft.com/office/drawing/2014/main" xmlns="" id="{0C7242DB-1334-4638-9B50-16EFE0D188AB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81" name="Rectangle 6">
          <a:extLst>
            <a:ext uri="{FF2B5EF4-FFF2-40B4-BE49-F238E27FC236}">
              <a16:creationId xmlns:a16="http://schemas.microsoft.com/office/drawing/2014/main" xmlns="" id="{541170FD-CAFB-4253-8142-EB14611509A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2" name="Rectangle 6">
          <a:extLst>
            <a:ext uri="{FF2B5EF4-FFF2-40B4-BE49-F238E27FC236}">
              <a16:creationId xmlns:a16="http://schemas.microsoft.com/office/drawing/2014/main" xmlns="" id="{81194449-AEDE-4557-8FDF-C8CC0BF95BC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3" name="Rectangle 6">
          <a:extLst>
            <a:ext uri="{FF2B5EF4-FFF2-40B4-BE49-F238E27FC236}">
              <a16:creationId xmlns:a16="http://schemas.microsoft.com/office/drawing/2014/main" xmlns="" id="{4DA3FAB8-8CA4-41AB-AF79-51DEAD62D47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4" name="Rectangle 6">
          <a:extLst>
            <a:ext uri="{FF2B5EF4-FFF2-40B4-BE49-F238E27FC236}">
              <a16:creationId xmlns:a16="http://schemas.microsoft.com/office/drawing/2014/main" xmlns="" id="{7F0C3025-41EB-4B85-886B-FB4922F32D2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5" name="Rectangle 6">
          <a:extLst>
            <a:ext uri="{FF2B5EF4-FFF2-40B4-BE49-F238E27FC236}">
              <a16:creationId xmlns:a16="http://schemas.microsoft.com/office/drawing/2014/main" xmlns="" id="{80C06EAE-5ECA-4472-9457-9515E147F07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6" name="Rectangle 6">
          <a:extLst>
            <a:ext uri="{FF2B5EF4-FFF2-40B4-BE49-F238E27FC236}">
              <a16:creationId xmlns:a16="http://schemas.microsoft.com/office/drawing/2014/main" xmlns="" id="{4552F3D9-F25A-4BD8-864B-F5D6D97CB091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87" name="Rectangle 6">
          <a:extLst>
            <a:ext uri="{FF2B5EF4-FFF2-40B4-BE49-F238E27FC236}">
              <a16:creationId xmlns:a16="http://schemas.microsoft.com/office/drawing/2014/main" xmlns="" id="{8448A70A-A006-4AAD-BAD7-05433DD433B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8" name="Rectangle 6">
          <a:extLst>
            <a:ext uri="{FF2B5EF4-FFF2-40B4-BE49-F238E27FC236}">
              <a16:creationId xmlns:a16="http://schemas.microsoft.com/office/drawing/2014/main" xmlns="" id="{FC795B8A-4831-4329-839D-225096934D9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89" name="Rectangle 6">
          <a:extLst>
            <a:ext uri="{FF2B5EF4-FFF2-40B4-BE49-F238E27FC236}">
              <a16:creationId xmlns:a16="http://schemas.microsoft.com/office/drawing/2014/main" xmlns="" id="{C0753E93-F01B-4ABA-9E83-B72A01E4F281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90" name="Rectangle 6">
          <a:extLst>
            <a:ext uri="{FF2B5EF4-FFF2-40B4-BE49-F238E27FC236}">
              <a16:creationId xmlns:a16="http://schemas.microsoft.com/office/drawing/2014/main" xmlns="" id="{927376B7-9CB4-4B90-AAC3-F5EAA6C8A48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91" name="Rectangle 6">
          <a:extLst>
            <a:ext uri="{FF2B5EF4-FFF2-40B4-BE49-F238E27FC236}">
              <a16:creationId xmlns:a16="http://schemas.microsoft.com/office/drawing/2014/main" xmlns="" id="{908C0852-43E1-473C-9E39-AA0BFF7E3852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92" name="Rectangle 6">
          <a:extLst>
            <a:ext uri="{FF2B5EF4-FFF2-40B4-BE49-F238E27FC236}">
              <a16:creationId xmlns:a16="http://schemas.microsoft.com/office/drawing/2014/main" xmlns="" id="{80B0F543-E428-47EF-A11B-FDBB3C9805ED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93" name="Rectangle 6">
          <a:extLst>
            <a:ext uri="{FF2B5EF4-FFF2-40B4-BE49-F238E27FC236}">
              <a16:creationId xmlns:a16="http://schemas.microsoft.com/office/drawing/2014/main" xmlns="" id="{8E5AF676-2FE3-49A1-8CC8-4A6C89CEDAE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94" name="Rectangle 6">
          <a:extLst>
            <a:ext uri="{FF2B5EF4-FFF2-40B4-BE49-F238E27FC236}">
              <a16:creationId xmlns:a16="http://schemas.microsoft.com/office/drawing/2014/main" xmlns="" id="{0606E326-3682-493A-BDF6-5078A721B2A2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95" name="Rectangle 6">
          <a:extLst>
            <a:ext uri="{FF2B5EF4-FFF2-40B4-BE49-F238E27FC236}">
              <a16:creationId xmlns:a16="http://schemas.microsoft.com/office/drawing/2014/main" xmlns="" id="{DBE3B17A-45A6-4F0B-96C9-4432B1FCFE32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396" name="Rectangle 6">
          <a:extLst>
            <a:ext uri="{FF2B5EF4-FFF2-40B4-BE49-F238E27FC236}">
              <a16:creationId xmlns:a16="http://schemas.microsoft.com/office/drawing/2014/main" xmlns="" id="{4BD9F089-6724-47FB-B970-107903D0F38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97" name="Rectangle 6">
          <a:extLst>
            <a:ext uri="{FF2B5EF4-FFF2-40B4-BE49-F238E27FC236}">
              <a16:creationId xmlns:a16="http://schemas.microsoft.com/office/drawing/2014/main" xmlns="" id="{1F00BDB5-6C04-4FD9-8A8B-6C162BB3D68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398" name="Rectangle 6">
          <a:extLst>
            <a:ext uri="{FF2B5EF4-FFF2-40B4-BE49-F238E27FC236}">
              <a16:creationId xmlns:a16="http://schemas.microsoft.com/office/drawing/2014/main" xmlns="" id="{BDBF4959-8458-4C48-BCB4-7F32519058F9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399" name="Rectangle 6">
          <a:extLst>
            <a:ext uri="{FF2B5EF4-FFF2-40B4-BE49-F238E27FC236}">
              <a16:creationId xmlns:a16="http://schemas.microsoft.com/office/drawing/2014/main" xmlns="" id="{406F40A7-8182-4AC7-9E70-BDF14B8ADB6D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0" name="Rectangle 6">
          <a:extLst>
            <a:ext uri="{FF2B5EF4-FFF2-40B4-BE49-F238E27FC236}">
              <a16:creationId xmlns:a16="http://schemas.microsoft.com/office/drawing/2014/main" xmlns="" id="{06FEB475-8278-4879-BA9F-DFB2A5CB166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01" name="Rectangle 6">
          <a:extLst>
            <a:ext uri="{FF2B5EF4-FFF2-40B4-BE49-F238E27FC236}">
              <a16:creationId xmlns:a16="http://schemas.microsoft.com/office/drawing/2014/main" xmlns="" id="{A2ABA1AD-0A90-45DE-BD2A-1ADC6FA1035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2" name="Rectangle 6">
          <a:extLst>
            <a:ext uri="{FF2B5EF4-FFF2-40B4-BE49-F238E27FC236}">
              <a16:creationId xmlns:a16="http://schemas.microsoft.com/office/drawing/2014/main" xmlns="" id="{AC57CA9F-B136-44BC-B644-83B887F11799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3" name="Rectangle 6">
          <a:extLst>
            <a:ext uri="{FF2B5EF4-FFF2-40B4-BE49-F238E27FC236}">
              <a16:creationId xmlns:a16="http://schemas.microsoft.com/office/drawing/2014/main" xmlns="" id="{5F4A74EF-CB65-4530-89F1-CD1DFF2EF46B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4" name="Rectangle 6">
          <a:extLst>
            <a:ext uri="{FF2B5EF4-FFF2-40B4-BE49-F238E27FC236}">
              <a16:creationId xmlns:a16="http://schemas.microsoft.com/office/drawing/2014/main" xmlns="" id="{AB5A5226-3857-4147-8446-38CC91D196E5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5" name="Rectangle 6">
          <a:extLst>
            <a:ext uri="{FF2B5EF4-FFF2-40B4-BE49-F238E27FC236}">
              <a16:creationId xmlns:a16="http://schemas.microsoft.com/office/drawing/2014/main" xmlns="" id="{FDF45E91-A7F7-4B6D-92C4-94BB95663ED5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6" name="Rectangle 6">
          <a:extLst>
            <a:ext uri="{FF2B5EF4-FFF2-40B4-BE49-F238E27FC236}">
              <a16:creationId xmlns:a16="http://schemas.microsoft.com/office/drawing/2014/main" xmlns="" id="{B7B90DD5-AFDE-4A7A-8ADD-750BBCB00CD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07" name="Rectangle 6">
          <a:extLst>
            <a:ext uri="{FF2B5EF4-FFF2-40B4-BE49-F238E27FC236}">
              <a16:creationId xmlns:a16="http://schemas.microsoft.com/office/drawing/2014/main" xmlns="" id="{6221D2A1-B38A-42C9-BC15-DCDEFE4F23E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8" name="Rectangle 6">
          <a:extLst>
            <a:ext uri="{FF2B5EF4-FFF2-40B4-BE49-F238E27FC236}">
              <a16:creationId xmlns:a16="http://schemas.microsoft.com/office/drawing/2014/main" xmlns="" id="{C9A2DFCB-809E-4349-8810-B7BFE9E8833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09" name="Rectangle 6">
          <a:extLst>
            <a:ext uri="{FF2B5EF4-FFF2-40B4-BE49-F238E27FC236}">
              <a16:creationId xmlns:a16="http://schemas.microsoft.com/office/drawing/2014/main" xmlns="" id="{B78985F4-343D-4B27-95E7-953A35F465D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0" name="Rectangle 6">
          <a:extLst>
            <a:ext uri="{FF2B5EF4-FFF2-40B4-BE49-F238E27FC236}">
              <a16:creationId xmlns:a16="http://schemas.microsoft.com/office/drawing/2014/main" xmlns="" id="{A999D0E5-E57F-450C-B479-D239E110532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11" name="Rectangle 6">
          <a:extLst>
            <a:ext uri="{FF2B5EF4-FFF2-40B4-BE49-F238E27FC236}">
              <a16:creationId xmlns:a16="http://schemas.microsoft.com/office/drawing/2014/main" xmlns="" id="{F182A224-71C0-4AEF-800D-834B20B2081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2" name="Rectangle 6">
          <a:extLst>
            <a:ext uri="{FF2B5EF4-FFF2-40B4-BE49-F238E27FC236}">
              <a16:creationId xmlns:a16="http://schemas.microsoft.com/office/drawing/2014/main" xmlns="" id="{98CEF84C-66A6-42B9-A3BB-F74977A115AE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3" name="Rectangle 6">
          <a:extLst>
            <a:ext uri="{FF2B5EF4-FFF2-40B4-BE49-F238E27FC236}">
              <a16:creationId xmlns:a16="http://schemas.microsoft.com/office/drawing/2014/main" xmlns="" id="{1C29BCB8-AA49-4779-B58B-D48A8AEBAD9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4" name="Rectangle 6">
          <a:extLst>
            <a:ext uri="{FF2B5EF4-FFF2-40B4-BE49-F238E27FC236}">
              <a16:creationId xmlns:a16="http://schemas.microsoft.com/office/drawing/2014/main" xmlns="" id="{2B66CB97-7F58-4EC8-9756-65D9BB4E33D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5" name="Rectangle 6">
          <a:extLst>
            <a:ext uri="{FF2B5EF4-FFF2-40B4-BE49-F238E27FC236}">
              <a16:creationId xmlns:a16="http://schemas.microsoft.com/office/drawing/2014/main" xmlns="" id="{9DEAEB59-E258-480A-B38B-67BE9D475ED5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416" name="Rectangle 6">
          <a:extLst>
            <a:ext uri="{FF2B5EF4-FFF2-40B4-BE49-F238E27FC236}">
              <a16:creationId xmlns:a16="http://schemas.microsoft.com/office/drawing/2014/main" xmlns="" id="{81813B1F-DDFB-4891-BA51-396C4170B48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7" name="Rectangle 6">
          <a:extLst>
            <a:ext uri="{FF2B5EF4-FFF2-40B4-BE49-F238E27FC236}">
              <a16:creationId xmlns:a16="http://schemas.microsoft.com/office/drawing/2014/main" xmlns="" id="{60B08052-3491-460E-BCBA-F72A906F6D97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18" name="Rectangle 6">
          <a:extLst>
            <a:ext uri="{FF2B5EF4-FFF2-40B4-BE49-F238E27FC236}">
              <a16:creationId xmlns:a16="http://schemas.microsoft.com/office/drawing/2014/main" xmlns="" id="{765F7B78-4E54-42D5-86FE-BAE0C818BD8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19" name="Rectangle 6">
          <a:extLst>
            <a:ext uri="{FF2B5EF4-FFF2-40B4-BE49-F238E27FC236}">
              <a16:creationId xmlns:a16="http://schemas.microsoft.com/office/drawing/2014/main" xmlns="" id="{D4BC12EA-4163-4631-96AD-19196A6D378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0" name="Rectangle 6">
          <a:extLst>
            <a:ext uri="{FF2B5EF4-FFF2-40B4-BE49-F238E27FC236}">
              <a16:creationId xmlns:a16="http://schemas.microsoft.com/office/drawing/2014/main" xmlns="" id="{E34442D0-C8C0-4A61-AD7A-FE0EAB6D178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85725"/>
    <xdr:sp macro="" textlink="">
      <xdr:nvSpPr>
        <xdr:cNvPr id="421" name="Rectangle 6">
          <a:extLst>
            <a:ext uri="{FF2B5EF4-FFF2-40B4-BE49-F238E27FC236}">
              <a16:creationId xmlns:a16="http://schemas.microsoft.com/office/drawing/2014/main" xmlns="" id="{9C27FD10-CAFA-4A4A-91F1-1049E9AD0EF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2" name="Rectangle 6">
          <a:extLst>
            <a:ext uri="{FF2B5EF4-FFF2-40B4-BE49-F238E27FC236}">
              <a16:creationId xmlns:a16="http://schemas.microsoft.com/office/drawing/2014/main" xmlns="" id="{ED440439-DD42-42EF-9802-A01A3D7331B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23" name="Rectangle 6">
          <a:extLst>
            <a:ext uri="{FF2B5EF4-FFF2-40B4-BE49-F238E27FC236}">
              <a16:creationId xmlns:a16="http://schemas.microsoft.com/office/drawing/2014/main" xmlns="" id="{390AAE0F-3FF3-44A0-B657-11CEE62E67A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4" name="Rectangle 6">
          <a:extLst>
            <a:ext uri="{FF2B5EF4-FFF2-40B4-BE49-F238E27FC236}">
              <a16:creationId xmlns:a16="http://schemas.microsoft.com/office/drawing/2014/main" xmlns="" id="{2A43733F-B388-423D-A4AC-1CC5B4EA993C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5" name="Rectangle 6">
          <a:extLst>
            <a:ext uri="{FF2B5EF4-FFF2-40B4-BE49-F238E27FC236}">
              <a16:creationId xmlns:a16="http://schemas.microsoft.com/office/drawing/2014/main" xmlns="" id="{0360BBA7-4690-43DC-A08B-6414ACB38E0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6" name="Rectangle 6">
          <a:extLst>
            <a:ext uri="{FF2B5EF4-FFF2-40B4-BE49-F238E27FC236}">
              <a16:creationId xmlns:a16="http://schemas.microsoft.com/office/drawing/2014/main" xmlns="" id="{3BF6416E-A03F-4014-9728-96EDD1E79410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7" name="Rectangle 6">
          <a:extLst>
            <a:ext uri="{FF2B5EF4-FFF2-40B4-BE49-F238E27FC236}">
              <a16:creationId xmlns:a16="http://schemas.microsoft.com/office/drawing/2014/main" xmlns="" id="{AFB2024D-4A7F-4758-893A-00F57EA4F423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28" name="Rectangle 6">
          <a:extLst>
            <a:ext uri="{FF2B5EF4-FFF2-40B4-BE49-F238E27FC236}">
              <a16:creationId xmlns:a16="http://schemas.microsoft.com/office/drawing/2014/main" xmlns="" id="{486E5286-0B64-40A4-9954-DF4545162149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29" name="Rectangle 6">
          <a:extLst>
            <a:ext uri="{FF2B5EF4-FFF2-40B4-BE49-F238E27FC236}">
              <a16:creationId xmlns:a16="http://schemas.microsoft.com/office/drawing/2014/main" xmlns="" id="{D86A31A7-610B-4794-9F80-79B4C64C3648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30" name="Rectangle 6">
          <a:extLst>
            <a:ext uri="{FF2B5EF4-FFF2-40B4-BE49-F238E27FC236}">
              <a16:creationId xmlns:a16="http://schemas.microsoft.com/office/drawing/2014/main" xmlns="" id="{75B1D067-8D94-4A4C-93C9-6588D6CB671F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31" name="Rectangle 6">
          <a:extLst>
            <a:ext uri="{FF2B5EF4-FFF2-40B4-BE49-F238E27FC236}">
              <a16:creationId xmlns:a16="http://schemas.microsoft.com/office/drawing/2014/main" xmlns="" id="{E4CD0BE1-8DA6-4D43-8BF5-92895AF2D869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32" name="Rectangle 6">
          <a:extLst>
            <a:ext uri="{FF2B5EF4-FFF2-40B4-BE49-F238E27FC236}">
              <a16:creationId xmlns:a16="http://schemas.microsoft.com/office/drawing/2014/main" xmlns="" id="{2936156B-6510-474F-B3DA-323418D53B26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314325"/>
    <xdr:sp macro="" textlink="">
      <xdr:nvSpPr>
        <xdr:cNvPr id="433" name="Rectangle 6">
          <a:extLst>
            <a:ext uri="{FF2B5EF4-FFF2-40B4-BE49-F238E27FC236}">
              <a16:creationId xmlns:a16="http://schemas.microsoft.com/office/drawing/2014/main" xmlns="" id="{520ADE61-19BC-445E-ADF5-720879920990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34" name="Rectangle 6">
          <a:extLst>
            <a:ext uri="{FF2B5EF4-FFF2-40B4-BE49-F238E27FC236}">
              <a16:creationId xmlns:a16="http://schemas.microsoft.com/office/drawing/2014/main" xmlns="" id="{F1E4A45A-6910-43FD-B592-E20EFB7695A4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1308</xdr:row>
      <xdr:rowOff>428625</xdr:rowOff>
    </xdr:from>
    <xdr:ext cx="189035" cy="161925"/>
    <xdr:sp macro="" textlink="">
      <xdr:nvSpPr>
        <xdr:cNvPr id="435" name="Rectangle 6">
          <a:extLst>
            <a:ext uri="{FF2B5EF4-FFF2-40B4-BE49-F238E27FC236}">
              <a16:creationId xmlns:a16="http://schemas.microsoft.com/office/drawing/2014/main" xmlns="" id="{D77FAEC6-5AEB-4713-B8FE-0E7F8381CBEA}"/>
            </a:ext>
          </a:extLst>
        </xdr:cNvPr>
        <xdr:cNvSpPr>
          <a:spLocks noChangeArrowheads="1"/>
        </xdr:cNvSpPr>
      </xdr:nvSpPr>
      <xdr:spPr bwMode="auto">
        <a:xfrm>
          <a:off x="371475" y="1140142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36" name="Rectangle 6">
          <a:extLst>
            <a:ext uri="{FF2B5EF4-FFF2-40B4-BE49-F238E27FC236}">
              <a16:creationId xmlns:a16="http://schemas.microsoft.com/office/drawing/2014/main" xmlns="" id="{49277DA8-3E6E-4515-B936-97BFDF4A37F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1311</xdr:row>
      <xdr:rowOff>409575</xdr:rowOff>
    </xdr:from>
    <xdr:ext cx="189035" cy="323850"/>
    <xdr:sp macro="" textlink="">
      <xdr:nvSpPr>
        <xdr:cNvPr id="437" name="Rectangle 6">
          <a:extLst>
            <a:ext uri="{FF2B5EF4-FFF2-40B4-BE49-F238E27FC236}">
              <a16:creationId xmlns:a16="http://schemas.microsoft.com/office/drawing/2014/main" xmlns="" id="{DC289E3F-270E-4C73-AB26-FC1A1E2857E6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438" name="Rectangle 6">
          <a:extLst>
            <a:ext uri="{FF2B5EF4-FFF2-40B4-BE49-F238E27FC236}">
              <a16:creationId xmlns:a16="http://schemas.microsoft.com/office/drawing/2014/main" xmlns="" id="{A7940F85-6AD2-436B-A7C7-B8DC4DEB262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439" name="Rectangle 6">
          <a:extLst>
            <a:ext uri="{FF2B5EF4-FFF2-40B4-BE49-F238E27FC236}">
              <a16:creationId xmlns:a16="http://schemas.microsoft.com/office/drawing/2014/main" xmlns="" id="{0C12CD36-9B24-4E80-8EE2-41C5D5E9356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0" name="Rectangle 6">
          <a:extLst>
            <a:ext uri="{FF2B5EF4-FFF2-40B4-BE49-F238E27FC236}">
              <a16:creationId xmlns:a16="http://schemas.microsoft.com/office/drawing/2014/main" xmlns="" id="{73F1AA63-F03C-40BE-9F0C-649EB8000F7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441" name="Rectangle 6">
          <a:extLst>
            <a:ext uri="{FF2B5EF4-FFF2-40B4-BE49-F238E27FC236}">
              <a16:creationId xmlns:a16="http://schemas.microsoft.com/office/drawing/2014/main" xmlns="" id="{80FC661E-B779-4671-9490-2C8DF77CE19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2" name="Rectangle 6">
          <a:extLst>
            <a:ext uri="{FF2B5EF4-FFF2-40B4-BE49-F238E27FC236}">
              <a16:creationId xmlns:a16="http://schemas.microsoft.com/office/drawing/2014/main" xmlns="" id="{67DD11B6-C741-4132-A2EF-C4CEF963DDA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3" name="Rectangle 6">
          <a:extLst>
            <a:ext uri="{FF2B5EF4-FFF2-40B4-BE49-F238E27FC236}">
              <a16:creationId xmlns:a16="http://schemas.microsoft.com/office/drawing/2014/main" xmlns="" id="{11B2AD70-B7C5-40D8-9A4E-6199BBE306D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4" name="Rectangle 6">
          <a:extLst>
            <a:ext uri="{FF2B5EF4-FFF2-40B4-BE49-F238E27FC236}">
              <a16:creationId xmlns:a16="http://schemas.microsoft.com/office/drawing/2014/main" xmlns="" id="{AA57B381-7A80-4B7C-A756-AFA9CFC00E8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445" name="Rectangle 6">
          <a:extLst>
            <a:ext uri="{FF2B5EF4-FFF2-40B4-BE49-F238E27FC236}">
              <a16:creationId xmlns:a16="http://schemas.microsoft.com/office/drawing/2014/main" xmlns="" id="{AAA3A1D8-668F-4E25-91BA-2CCA66469D6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6" name="Rectangle 6">
          <a:extLst>
            <a:ext uri="{FF2B5EF4-FFF2-40B4-BE49-F238E27FC236}">
              <a16:creationId xmlns:a16="http://schemas.microsoft.com/office/drawing/2014/main" xmlns="" id="{B8C8F085-D369-4B22-9EE9-8C80D7BFDB35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7" name="Rectangle 6">
          <a:extLst>
            <a:ext uri="{FF2B5EF4-FFF2-40B4-BE49-F238E27FC236}">
              <a16:creationId xmlns:a16="http://schemas.microsoft.com/office/drawing/2014/main" xmlns="" id="{A821E0DB-E03B-4020-850C-7692719EA1D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8" name="Rectangle 6">
          <a:extLst>
            <a:ext uri="{FF2B5EF4-FFF2-40B4-BE49-F238E27FC236}">
              <a16:creationId xmlns:a16="http://schemas.microsoft.com/office/drawing/2014/main" xmlns="" id="{EC93B9EA-3F95-4C0C-9205-84AD49D13C0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49" name="Rectangle 6">
          <a:extLst>
            <a:ext uri="{FF2B5EF4-FFF2-40B4-BE49-F238E27FC236}">
              <a16:creationId xmlns:a16="http://schemas.microsoft.com/office/drawing/2014/main" xmlns="" id="{CF09BA1F-A834-4030-BC3C-38D183B0D83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50" name="Rectangle 6">
          <a:extLst>
            <a:ext uri="{FF2B5EF4-FFF2-40B4-BE49-F238E27FC236}">
              <a16:creationId xmlns:a16="http://schemas.microsoft.com/office/drawing/2014/main" xmlns="" id="{C0AD654F-AFF0-4056-A5D0-7B4C639D460D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451" name="Rectangle 6">
          <a:extLst>
            <a:ext uri="{FF2B5EF4-FFF2-40B4-BE49-F238E27FC236}">
              <a16:creationId xmlns:a16="http://schemas.microsoft.com/office/drawing/2014/main" xmlns="" id="{24E6B48A-A4C6-441F-8FDD-AB8CA289042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52" name="Rectangle 6">
          <a:extLst>
            <a:ext uri="{FF2B5EF4-FFF2-40B4-BE49-F238E27FC236}">
              <a16:creationId xmlns:a16="http://schemas.microsoft.com/office/drawing/2014/main" xmlns="" id="{9A668720-CA70-44E1-A836-AC81C82A8ED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53" name="Rectangle 6">
          <a:extLst>
            <a:ext uri="{FF2B5EF4-FFF2-40B4-BE49-F238E27FC236}">
              <a16:creationId xmlns:a16="http://schemas.microsoft.com/office/drawing/2014/main" xmlns="" id="{E9A89D1F-86F4-478D-A044-3AEFC079A93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54" name="Rectangle 6">
          <a:extLst>
            <a:ext uri="{FF2B5EF4-FFF2-40B4-BE49-F238E27FC236}">
              <a16:creationId xmlns:a16="http://schemas.microsoft.com/office/drawing/2014/main" xmlns="" id="{B6B645C3-EF74-4783-B8B8-B46C639F49F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455" name="Rectangle 6">
          <a:extLst>
            <a:ext uri="{FF2B5EF4-FFF2-40B4-BE49-F238E27FC236}">
              <a16:creationId xmlns:a16="http://schemas.microsoft.com/office/drawing/2014/main" xmlns="" id="{FD67BE6A-25AA-4541-8BC2-73F09CF139D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56" name="Rectangle 6">
          <a:extLst>
            <a:ext uri="{FF2B5EF4-FFF2-40B4-BE49-F238E27FC236}">
              <a16:creationId xmlns:a16="http://schemas.microsoft.com/office/drawing/2014/main" xmlns="" id="{7C473577-248B-43F2-9FE6-2FAD80C47E8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71450"/>
    <xdr:sp macro="" textlink="">
      <xdr:nvSpPr>
        <xdr:cNvPr id="457" name="Rectangle 6">
          <a:extLst>
            <a:ext uri="{FF2B5EF4-FFF2-40B4-BE49-F238E27FC236}">
              <a16:creationId xmlns:a16="http://schemas.microsoft.com/office/drawing/2014/main" xmlns="" id="{C8FB6E91-5FFE-42C8-8AD1-7DFD4056F06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58" name="Rectangle 6">
          <a:extLst>
            <a:ext uri="{FF2B5EF4-FFF2-40B4-BE49-F238E27FC236}">
              <a16:creationId xmlns:a16="http://schemas.microsoft.com/office/drawing/2014/main" xmlns="" id="{2CEFE179-B4F8-4597-A33A-2BE40FEFAC3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59" name="Rectangle 6">
          <a:extLst>
            <a:ext uri="{FF2B5EF4-FFF2-40B4-BE49-F238E27FC236}">
              <a16:creationId xmlns:a16="http://schemas.microsoft.com/office/drawing/2014/main" xmlns="" id="{DFA8E77F-724E-42F9-A0C8-556ED3880565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460" name="Rectangle 6">
          <a:extLst>
            <a:ext uri="{FF2B5EF4-FFF2-40B4-BE49-F238E27FC236}">
              <a16:creationId xmlns:a16="http://schemas.microsoft.com/office/drawing/2014/main" xmlns="" id="{6E31361D-E8CA-45C8-8320-D86187B835B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61" name="Rectangle 6">
          <a:extLst>
            <a:ext uri="{FF2B5EF4-FFF2-40B4-BE49-F238E27FC236}">
              <a16:creationId xmlns:a16="http://schemas.microsoft.com/office/drawing/2014/main" xmlns="" id="{13E72BED-B79B-455D-8567-A730B7722E1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62" name="Rectangle 6">
          <a:extLst>
            <a:ext uri="{FF2B5EF4-FFF2-40B4-BE49-F238E27FC236}">
              <a16:creationId xmlns:a16="http://schemas.microsoft.com/office/drawing/2014/main" xmlns="" id="{B248E2B5-2757-4A9D-9BA8-7B72A188039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63" name="Rectangle 6">
          <a:extLst>
            <a:ext uri="{FF2B5EF4-FFF2-40B4-BE49-F238E27FC236}">
              <a16:creationId xmlns:a16="http://schemas.microsoft.com/office/drawing/2014/main" xmlns="" id="{8E9D4802-D6F7-46EC-8A4B-0095ABFC7FA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64" name="Rectangle 6">
          <a:extLst>
            <a:ext uri="{FF2B5EF4-FFF2-40B4-BE49-F238E27FC236}">
              <a16:creationId xmlns:a16="http://schemas.microsoft.com/office/drawing/2014/main" xmlns="" id="{69310A3D-DE09-4B4F-8445-1E1E5FA5954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465" name="Rectangle 6">
          <a:extLst>
            <a:ext uri="{FF2B5EF4-FFF2-40B4-BE49-F238E27FC236}">
              <a16:creationId xmlns:a16="http://schemas.microsoft.com/office/drawing/2014/main" xmlns="" id="{5BC33A9E-05E3-4F98-9274-D85A10AC32F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66" name="Rectangle 6">
          <a:extLst>
            <a:ext uri="{FF2B5EF4-FFF2-40B4-BE49-F238E27FC236}">
              <a16:creationId xmlns:a16="http://schemas.microsoft.com/office/drawing/2014/main" xmlns="" id="{E4C8EB51-E482-4899-AB5C-A005E4A2D98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67" name="Rectangle 6">
          <a:extLst>
            <a:ext uri="{FF2B5EF4-FFF2-40B4-BE49-F238E27FC236}">
              <a16:creationId xmlns:a16="http://schemas.microsoft.com/office/drawing/2014/main" xmlns="" id="{99CA2D6B-8595-44E7-9F32-82ED8EAF079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68" name="Rectangle 6">
          <a:extLst>
            <a:ext uri="{FF2B5EF4-FFF2-40B4-BE49-F238E27FC236}">
              <a16:creationId xmlns:a16="http://schemas.microsoft.com/office/drawing/2014/main" xmlns="" id="{8B104A61-3199-42F9-BB2E-8B7DF077A2B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69" name="Rectangle 6">
          <a:extLst>
            <a:ext uri="{FF2B5EF4-FFF2-40B4-BE49-F238E27FC236}">
              <a16:creationId xmlns:a16="http://schemas.microsoft.com/office/drawing/2014/main" xmlns="" id="{1ACC0426-2CC7-4979-A650-80EC8D00ED1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0" name="Rectangle 6">
          <a:extLst>
            <a:ext uri="{FF2B5EF4-FFF2-40B4-BE49-F238E27FC236}">
              <a16:creationId xmlns:a16="http://schemas.microsoft.com/office/drawing/2014/main" xmlns="" id="{BCEE3B9B-E9D1-410E-B347-3D1AC78887F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1" name="Rectangle 6">
          <a:extLst>
            <a:ext uri="{FF2B5EF4-FFF2-40B4-BE49-F238E27FC236}">
              <a16:creationId xmlns:a16="http://schemas.microsoft.com/office/drawing/2014/main" xmlns="" id="{23AA251F-757F-4E60-8753-BA0EF48B5C2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2" name="Rectangle 6">
          <a:extLst>
            <a:ext uri="{FF2B5EF4-FFF2-40B4-BE49-F238E27FC236}">
              <a16:creationId xmlns:a16="http://schemas.microsoft.com/office/drawing/2014/main" xmlns="" id="{E082C6D4-CA8B-4082-8FFF-BA3152BB85B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73" name="Rectangle 6">
          <a:extLst>
            <a:ext uri="{FF2B5EF4-FFF2-40B4-BE49-F238E27FC236}">
              <a16:creationId xmlns:a16="http://schemas.microsoft.com/office/drawing/2014/main" xmlns="" id="{4AD91589-4E5D-44D1-B1D7-73A186F66D5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4" name="Rectangle 6">
          <a:extLst>
            <a:ext uri="{FF2B5EF4-FFF2-40B4-BE49-F238E27FC236}">
              <a16:creationId xmlns:a16="http://schemas.microsoft.com/office/drawing/2014/main" xmlns="" id="{2904275B-A944-42C6-BC18-654277F64CC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5" name="Rectangle 6">
          <a:extLst>
            <a:ext uri="{FF2B5EF4-FFF2-40B4-BE49-F238E27FC236}">
              <a16:creationId xmlns:a16="http://schemas.microsoft.com/office/drawing/2014/main" xmlns="" id="{3D9C8E5E-F45B-4BE1-BB94-66450F92F5D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6" name="Rectangle 6">
          <a:extLst>
            <a:ext uri="{FF2B5EF4-FFF2-40B4-BE49-F238E27FC236}">
              <a16:creationId xmlns:a16="http://schemas.microsoft.com/office/drawing/2014/main" xmlns="" id="{9B680EBD-A527-4FBC-8059-5820D339A7F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77" name="Rectangle 6">
          <a:extLst>
            <a:ext uri="{FF2B5EF4-FFF2-40B4-BE49-F238E27FC236}">
              <a16:creationId xmlns:a16="http://schemas.microsoft.com/office/drawing/2014/main" xmlns="" id="{22BFC98B-D7D3-43F9-B98E-9B9B329C975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8" name="Rectangle 6">
          <a:extLst>
            <a:ext uri="{FF2B5EF4-FFF2-40B4-BE49-F238E27FC236}">
              <a16:creationId xmlns:a16="http://schemas.microsoft.com/office/drawing/2014/main" xmlns="" id="{C513F1C6-C5D5-4DDA-9179-E408760A6DD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79" name="Rectangle 6">
          <a:extLst>
            <a:ext uri="{FF2B5EF4-FFF2-40B4-BE49-F238E27FC236}">
              <a16:creationId xmlns:a16="http://schemas.microsoft.com/office/drawing/2014/main" xmlns="" id="{B477D2D7-DECF-4CE4-B8F3-0B6A762B25C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480" name="Rectangle 6">
          <a:extLst>
            <a:ext uri="{FF2B5EF4-FFF2-40B4-BE49-F238E27FC236}">
              <a16:creationId xmlns:a16="http://schemas.microsoft.com/office/drawing/2014/main" xmlns="" id="{06C0C11E-A651-4C3D-9D6B-AC344DB75C9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81" name="Rectangle 6">
          <a:extLst>
            <a:ext uri="{FF2B5EF4-FFF2-40B4-BE49-F238E27FC236}">
              <a16:creationId xmlns:a16="http://schemas.microsoft.com/office/drawing/2014/main" xmlns="" id="{112C4589-825B-4858-864F-128C8073476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82" name="Rectangle 6">
          <a:extLst>
            <a:ext uri="{FF2B5EF4-FFF2-40B4-BE49-F238E27FC236}">
              <a16:creationId xmlns:a16="http://schemas.microsoft.com/office/drawing/2014/main" xmlns="" id="{384DDF31-D46A-4334-928B-C3A65EB9BAF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83" name="Rectangle 6">
          <a:extLst>
            <a:ext uri="{FF2B5EF4-FFF2-40B4-BE49-F238E27FC236}">
              <a16:creationId xmlns:a16="http://schemas.microsoft.com/office/drawing/2014/main" xmlns="" id="{76F7A922-B591-4584-8C15-D12F75798A3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84" name="Rectangle 6">
          <a:extLst>
            <a:ext uri="{FF2B5EF4-FFF2-40B4-BE49-F238E27FC236}">
              <a16:creationId xmlns:a16="http://schemas.microsoft.com/office/drawing/2014/main" xmlns="" id="{C6777724-F8B3-44E1-948D-A77B036E230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485" name="Rectangle 6">
          <a:extLst>
            <a:ext uri="{FF2B5EF4-FFF2-40B4-BE49-F238E27FC236}">
              <a16:creationId xmlns:a16="http://schemas.microsoft.com/office/drawing/2014/main" xmlns="" id="{BF995995-2271-438E-87AA-4BA6AAA44D8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86" name="Rectangle 6">
          <a:extLst>
            <a:ext uri="{FF2B5EF4-FFF2-40B4-BE49-F238E27FC236}">
              <a16:creationId xmlns:a16="http://schemas.microsoft.com/office/drawing/2014/main" xmlns="" id="{E8AA8940-C04E-4550-9A0C-8447D7EE87B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87" name="Rectangle 6">
          <a:extLst>
            <a:ext uri="{FF2B5EF4-FFF2-40B4-BE49-F238E27FC236}">
              <a16:creationId xmlns:a16="http://schemas.microsoft.com/office/drawing/2014/main" xmlns="" id="{D6441C1E-8FFA-48E1-85B1-7A9AF521B5A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88" name="Rectangle 6">
          <a:extLst>
            <a:ext uri="{FF2B5EF4-FFF2-40B4-BE49-F238E27FC236}">
              <a16:creationId xmlns:a16="http://schemas.microsoft.com/office/drawing/2014/main" xmlns="" id="{E0B6EF18-AAC6-4852-8690-E8FAADF2F54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89" name="Rectangle 6">
          <a:extLst>
            <a:ext uri="{FF2B5EF4-FFF2-40B4-BE49-F238E27FC236}">
              <a16:creationId xmlns:a16="http://schemas.microsoft.com/office/drawing/2014/main" xmlns="" id="{7363A93D-D21F-4434-BFB5-65379BE33C2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0" name="Rectangle 6">
          <a:extLst>
            <a:ext uri="{FF2B5EF4-FFF2-40B4-BE49-F238E27FC236}">
              <a16:creationId xmlns:a16="http://schemas.microsoft.com/office/drawing/2014/main" xmlns="" id="{1FF20BF5-69BC-4573-B453-23178EBAB53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1" name="Rectangle 6">
          <a:extLst>
            <a:ext uri="{FF2B5EF4-FFF2-40B4-BE49-F238E27FC236}">
              <a16:creationId xmlns:a16="http://schemas.microsoft.com/office/drawing/2014/main" xmlns="" id="{E4CF5B64-20EC-4851-B4A5-2FB83A76A41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2" name="Rectangle 6">
          <a:extLst>
            <a:ext uri="{FF2B5EF4-FFF2-40B4-BE49-F238E27FC236}">
              <a16:creationId xmlns:a16="http://schemas.microsoft.com/office/drawing/2014/main" xmlns="" id="{A6DFCBD2-EB05-4A03-A51A-126EE395553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93" name="Rectangle 6">
          <a:extLst>
            <a:ext uri="{FF2B5EF4-FFF2-40B4-BE49-F238E27FC236}">
              <a16:creationId xmlns:a16="http://schemas.microsoft.com/office/drawing/2014/main" xmlns="" id="{234439AA-6CB8-4A0C-9720-E30967EACF95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4" name="Rectangle 6">
          <a:extLst>
            <a:ext uri="{FF2B5EF4-FFF2-40B4-BE49-F238E27FC236}">
              <a16:creationId xmlns:a16="http://schemas.microsoft.com/office/drawing/2014/main" xmlns="" id="{5B108FD9-39CF-4926-B47F-50A76B63D025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5" name="Rectangle 6">
          <a:extLst>
            <a:ext uri="{FF2B5EF4-FFF2-40B4-BE49-F238E27FC236}">
              <a16:creationId xmlns:a16="http://schemas.microsoft.com/office/drawing/2014/main" xmlns="" id="{14A51B66-56F3-4E78-8A8C-6E43A1C2BBE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6" name="Rectangle 6">
          <a:extLst>
            <a:ext uri="{FF2B5EF4-FFF2-40B4-BE49-F238E27FC236}">
              <a16:creationId xmlns:a16="http://schemas.microsoft.com/office/drawing/2014/main" xmlns="" id="{C3027627-AD94-4398-BD7E-0008B1FC2A36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497" name="Rectangle 6">
          <a:extLst>
            <a:ext uri="{FF2B5EF4-FFF2-40B4-BE49-F238E27FC236}">
              <a16:creationId xmlns:a16="http://schemas.microsoft.com/office/drawing/2014/main" xmlns="" id="{81C7A484-2217-447B-A3A4-0BC74C7E234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8" name="Rectangle 6">
          <a:extLst>
            <a:ext uri="{FF2B5EF4-FFF2-40B4-BE49-F238E27FC236}">
              <a16:creationId xmlns:a16="http://schemas.microsoft.com/office/drawing/2014/main" xmlns="" id="{1564BC84-0755-4F5C-8F23-E87A9CBE857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499" name="Rectangle 6">
          <a:extLst>
            <a:ext uri="{FF2B5EF4-FFF2-40B4-BE49-F238E27FC236}">
              <a16:creationId xmlns:a16="http://schemas.microsoft.com/office/drawing/2014/main" xmlns="" id="{896F8CFF-370F-4E49-809F-8CB9DEE0FD0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500" name="Rectangle 6">
          <a:extLst>
            <a:ext uri="{FF2B5EF4-FFF2-40B4-BE49-F238E27FC236}">
              <a16:creationId xmlns:a16="http://schemas.microsoft.com/office/drawing/2014/main" xmlns="" id="{B11E5C08-3328-4898-9BDA-3D441F3A323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01" name="Rectangle 6">
          <a:extLst>
            <a:ext uri="{FF2B5EF4-FFF2-40B4-BE49-F238E27FC236}">
              <a16:creationId xmlns:a16="http://schemas.microsoft.com/office/drawing/2014/main" xmlns="" id="{1F848ABE-AF23-4E56-8614-D66B6F939F1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02" name="Rectangle 6">
          <a:extLst>
            <a:ext uri="{FF2B5EF4-FFF2-40B4-BE49-F238E27FC236}">
              <a16:creationId xmlns:a16="http://schemas.microsoft.com/office/drawing/2014/main" xmlns="" id="{EAC01074-27C6-414D-A291-860FDD087F9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03" name="Rectangle 6">
          <a:extLst>
            <a:ext uri="{FF2B5EF4-FFF2-40B4-BE49-F238E27FC236}">
              <a16:creationId xmlns:a16="http://schemas.microsoft.com/office/drawing/2014/main" xmlns="" id="{08604AAE-EA7B-46B2-A00C-63F9A7985DBD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04" name="Rectangle 6">
          <a:extLst>
            <a:ext uri="{FF2B5EF4-FFF2-40B4-BE49-F238E27FC236}">
              <a16:creationId xmlns:a16="http://schemas.microsoft.com/office/drawing/2014/main" xmlns="" id="{A57F66B9-4C75-44AC-B8E0-15C3CAB29676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505" name="Rectangle 6">
          <a:extLst>
            <a:ext uri="{FF2B5EF4-FFF2-40B4-BE49-F238E27FC236}">
              <a16:creationId xmlns:a16="http://schemas.microsoft.com/office/drawing/2014/main" xmlns="" id="{B10E3DF7-1D21-4662-A6D1-EE34804912F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06" name="Rectangle 6">
          <a:extLst>
            <a:ext uri="{FF2B5EF4-FFF2-40B4-BE49-F238E27FC236}">
              <a16:creationId xmlns:a16="http://schemas.microsoft.com/office/drawing/2014/main" xmlns="" id="{D5BADAC5-BA28-473A-9AB6-E1C6E385F98D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07" name="Rectangle 6">
          <a:extLst>
            <a:ext uri="{FF2B5EF4-FFF2-40B4-BE49-F238E27FC236}">
              <a16:creationId xmlns:a16="http://schemas.microsoft.com/office/drawing/2014/main" xmlns="" id="{54A338AF-6C97-4829-8C9F-C9C0B5498C0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08" name="Rectangle 6">
          <a:extLst>
            <a:ext uri="{FF2B5EF4-FFF2-40B4-BE49-F238E27FC236}">
              <a16:creationId xmlns:a16="http://schemas.microsoft.com/office/drawing/2014/main" xmlns="" id="{3416A392-F4DD-40DC-AF9B-F178C8279B4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09" name="Rectangle 6">
          <a:extLst>
            <a:ext uri="{FF2B5EF4-FFF2-40B4-BE49-F238E27FC236}">
              <a16:creationId xmlns:a16="http://schemas.microsoft.com/office/drawing/2014/main" xmlns="" id="{D1DD3DED-3EA1-4C93-BBAD-31CA263CCD5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0" name="Rectangle 6">
          <a:extLst>
            <a:ext uri="{FF2B5EF4-FFF2-40B4-BE49-F238E27FC236}">
              <a16:creationId xmlns:a16="http://schemas.microsoft.com/office/drawing/2014/main" xmlns="" id="{E788E020-B8B2-4FDC-B9FE-D59C49E8F34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1" name="Rectangle 6">
          <a:extLst>
            <a:ext uri="{FF2B5EF4-FFF2-40B4-BE49-F238E27FC236}">
              <a16:creationId xmlns:a16="http://schemas.microsoft.com/office/drawing/2014/main" xmlns="" id="{D20384E5-48DE-4E95-85A9-47383CD922C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2" name="Rectangle 6">
          <a:extLst>
            <a:ext uri="{FF2B5EF4-FFF2-40B4-BE49-F238E27FC236}">
              <a16:creationId xmlns:a16="http://schemas.microsoft.com/office/drawing/2014/main" xmlns="" id="{69D00EB2-61E3-4C97-B2C3-08E906F1B7B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13" name="Rectangle 6">
          <a:extLst>
            <a:ext uri="{FF2B5EF4-FFF2-40B4-BE49-F238E27FC236}">
              <a16:creationId xmlns:a16="http://schemas.microsoft.com/office/drawing/2014/main" xmlns="" id="{501C0FA2-6FF2-41B8-8506-CC5E69F35C5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4" name="Rectangle 6">
          <a:extLst>
            <a:ext uri="{FF2B5EF4-FFF2-40B4-BE49-F238E27FC236}">
              <a16:creationId xmlns:a16="http://schemas.microsoft.com/office/drawing/2014/main" xmlns="" id="{CA41F90D-9EEB-4B00-BAF7-C46DCEF7C39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5" name="Rectangle 6">
          <a:extLst>
            <a:ext uri="{FF2B5EF4-FFF2-40B4-BE49-F238E27FC236}">
              <a16:creationId xmlns:a16="http://schemas.microsoft.com/office/drawing/2014/main" xmlns="" id="{60C23632-80E2-40F5-920B-E567749FC81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6" name="Rectangle 6">
          <a:extLst>
            <a:ext uri="{FF2B5EF4-FFF2-40B4-BE49-F238E27FC236}">
              <a16:creationId xmlns:a16="http://schemas.microsoft.com/office/drawing/2014/main" xmlns="" id="{39633AE1-AED4-4244-8F5D-83EE3A4E849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17" name="Rectangle 6">
          <a:extLst>
            <a:ext uri="{FF2B5EF4-FFF2-40B4-BE49-F238E27FC236}">
              <a16:creationId xmlns:a16="http://schemas.microsoft.com/office/drawing/2014/main" xmlns="" id="{986569DA-7AA5-4CFF-B9C2-42DD43D1D2C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8" name="Rectangle 6">
          <a:extLst>
            <a:ext uri="{FF2B5EF4-FFF2-40B4-BE49-F238E27FC236}">
              <a16:creationId xmlns:a16="http://schemas.microsoft.com/office/drawing/2014/main" xmlns="" id="{F6E4666C-8C94-4CFD-9EEF-16F5BD094E3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19" name="Rectangle 6">
          <a:extLst>
            <a:ext uri="{FF2B5EF4-FFF2-40B4-BE49-F238E27FC236}">
              <a16:creationId xmlns:a16="http://schemas.microsoft.com/office/drawing/2014/main" xmlns="" id="{6B90FAC7-99C1-4BB7-84F1-8B4456C8979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20" name="Rectangle 6">
          <a:extLst>
            <a:ext uri="{FF2B5EF4-FFF2-40B4-BE49-F238E27FC236}">
              <a16:creationId xmlns:a16="http://schemas.microsoft.com/office/drawing/2014/main" xmlns="" id="{84885A6D-1187-46D9-918D-FC264DC7CD9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21" name="Rectangle 6">
          <a:extLst>
            <a:ext uri="{FF2B5EF4-FFF2-40B4-BE49-F238E27FC236}">
              <a16:creationId xmlns:a16="http://schemas.microsoft.com/office/drawing/2014/main" xmlns="" id="{0CC20817-1AF6-4812-AA9F-8941FAFD435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522" name="Rectangle 6">
          <a:extLst>
            <a:ext uri="{FF2B5EF4-FFF2-40B4-BE49-F238E27FC236}">
              <a16:creationId xmlns:a16="http://schemas.microsoft.com/office/drawing/2014/main" xmlns="" id="{45BB7D7C-74C6-4DC2-8E12-76EF7AA4EA8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23" name="Rectangle 6">
          <a:extLst>
            <a:ext uri="{FF2B5EF4-FFF2-40B4-BE49-F238E27FC236}">
              <a16:creationId xmlns:a16="http://schemas.microsoft.com/office/drawing/2014/main" xmlns="" id="{AC763A5E-AED0-403F-8084-4E0C78F55706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24" name="Rectangle 6">
          <a:extLst>
            <a:ext uri="{FF2B5EF4-FFF2-40B4-BE49-F238E27FC236}">
              <a16:creationId xmlns:a16="http://schemas.microsoft.com/office/drawing/2014/main" xmlns="" id="{0AC8C6F0-9CD8-4314-8DDC-FFD3DF6729C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25" name="Rectangle 6">
          <a:extLst>
            <a:ext uri="{FF2B5EF4-FFF2-40B4-BE49-F238E27FC236}">
              <a16:creationId xmlns:a16="http://schemas.microsoft.com/office/drawing/2014/main" xmlns="" id="{A7E3EAFE-E1F7-4019-AE5C-CF255A63B9E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26" name="Rectangle 6">
          <a:extLst>
            <a:ext uri="{FF2B5EF4-FFF2-40B4-BE49-F238E27FC236}">
              <a16:creationId xmlns:a16="http://schemas.microsoft.com/office/drawing/2014/main" xmlns="" id="{AE4C6C96-391A-4CDE-88DA-6C5F365CDEE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85725"/>
    <xdr:sp macro="" textlink="">
      <xdr:nvSpPr>
        <xdr:cNvPr id="527" name="Rectangle 6">
          <a:extLst>
            <a:ext uri="{FF2B5EF4-FFF2-40B4-BE49-F238E27FC236}">
              <a16:creationId xmlns:a16="http://schemas.microsoft.com/office/drawing/2014/main" xmlns="" id="{46DD8A3D-3AA1-48F7-BF3F-3799CB494BC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28" name="Rectangle 6">
          <a:extLst>
            <a:ext uri="{FF2B5EF4-FFF2-40B4-BE49-F238E27FC236}">
              <a16:creationId xmlns:a16="http://schemas.microsoft.com/office/drawing/2014/main" xmlns="" id="{18784ADB-B83D-4C73-8DE1-F16DCD0D9D0D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29" name="Rectangle 6">
          <a:extLst>
            <a:ext uri="{FF2B5EF4-FFF2-40B4-BE49-F238E27FC236}">
              <a16:creationId xmlns:a16="http://schemas.microsoft.com/office/drawing/2014/main" xmlns="" id="{1F1AA97E-2AF9-4734-9D82-561C8EEEB0AD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0" name="Rectangle 6">
          <a:extLst>
            <a:ext uri="{FF2B5EF4-FFF2-40B4-BE49-F238E27FC236}">
              <a16:creationId xmlns:a16="http://schemas.microsoft.com/office/drawing/2014/main" xmlns="" id="{E0E3FDB8-3182-4E0F-8C26-B566C94C488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1" name="Rectangle 6">
          <a:extLst>
            <a:ext uri="{FF2B5EF4-FFF2-40B4-BE49-F238E27FC236}">
              <a16:creationId xmlns:a16="http://schemas.microsoft.com/office/drawing/2014/main" xmlns="" id="{634BCB0C-3F1B-4A6A-8586-F6CB1D6DF41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2" name="Rectangle 6">
          <a:extLst>
            <a:ext uri="{FF2B5EF4-FFF2-40B4-BE49-F238E27FC236}">
              <a16:creationId xmlns:a16="http://schemas.microsoft.com/office/drawing/2014/main" xmlns="" id="{D049F286-F1C9-48F0-825F-6A0B981A03D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3" name="Rectangle 6">
          <a:extLst>
            <a:ext uri="{FF2B5EF4-FFF2-40B4-BE49-F238E27FC236}">
              <a16:creationId xmlns:a16="http://schemas.microsoft.com/office/drawing/2014/main" xmlns="" id="{ACC5D705-E6E8-4EB0-91F1-ABF0808DE9E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4" name="Rectangle 6">
          <a:extLst>
            <a:ext uri="{FF2B5EF4-FFF2-40B4-BE49-F238E27FC236}">
              <a16:creationId xmlns:a16="http://schemas.microsoft.com/office/drawing/2014/main" xmlns="" id="{EC402776-2285-45D4-9F76-1D311803B0F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35" name="Rectangle 6">
          <a:extLst>
            <a:ext uri="{FF2B5EF4-FFF2-40B4-BE49-F238E27FC236}">
              <a16:creationId xmlns:a16="http://schemas.microsoft.com/office/drawing/2014/main" xmlns="" id="{1F38DDAA-5C5A-4907-B6F9-3CB55865D9B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6" name="Rectangle 6">
          <a:extLst>
            <a:ext uri="{FF2B5EF4-FFF2-40B4-BE49-F238E27FC236}">
              <a16:creationId xmlns:a16="http://schemas.microsoft.com/office/drawing/2014/main" xmlns="" id="{FF65BA11-056B-4C13-B45A-E5DA540C6D3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7" name="Rectangle 6">
          <a:extLst>
            <a:ext uri="{FF2B5EF4-FFF2-40B4-BE49-F238E27FC236}">
              <a16:creationId xmlns:a16="http://schemas.microsoft.com/office/drawing/2014/main" xmlns="" id="{49DF1A62-D2C2-44DD-96E4-D8B34CA7CA0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38" name="Rectangle 6">
          <a:extLst>
            <a:ext uri="{FF2B5EF4-FFF2-40B4-BE49-F238E27FC236}">
              <a16:creationId xmlns:a16="http://schemas.microsoft.com/office/drawing/2014/main" xmlns="" id="{1B8CB75B-D80E-41B0-AC4F-B4D79F4C827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539" name="Rectangle 6">
          <a:extLst>
            <a:ext uri="{FF2B5EF4-FFF2-40B4-BE49-F238E27FC236}">
              <a16:creationId xmlns:a16="http://schemas.microsoft.com/office/drawing/2014/main" xmlns="" id="{D8A10CB6-561A-4362-A394-C6BE9692C26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40" name="Rectangle 6">
          <a:extLst>
            <a:ext uri="{FF2B5EF4-FFF2-40B4-BE49-F238E27FC236}">
              <a16:creationId xmlns:a16="http://schemas.microsoft.com/office/drawing/2014/main" xmlns="" id="{9ACD16D2-A192-49D0-899E-FA4D885AC62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161925"/>
    <xdr:sp macro="" textlink="">
      <xdr:nvSpPr>
        <xdr:cNvPr id="541" name="Rectangle 6">
          <a:extLst>
            <a:ext uri="{FF2B5EF4-FFF2-40B4-BE49-F238E27FC236}">
              <a16:creationId xmlns:a16="http://schemas.microsoft.com/office/drawing/2014/main" xmlns="" id="{1F3C5A42-BC2B-4CB2-ABFE-2BCBCA3D764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1307</xdr:row>
      <xdr:rowOff>409575</xdr:rowOff>
    </xdr:from>
    <xdr:ext cx="189035" cy="323850"/>
    <xdr:sp macro="" textlink="">
      <xdr:nvSpPr>
        <xdr:cNvPr id="542" name="Rectangle 6">
          <a:extLst>
            <a:ext uri="{FF2B5EF4-FFF2-40B4-BE49-F238E27FC236}">
              <a16:creationId xmlns:a16="http://schemas.microsoft.com/office/drawing/2014/main" xmlns="" id="{F6823C19-772B-40A4-ABF7-C9F21BBD8AA9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543" name="Rectangle 6">
          <a:extLst>
            <a:ext uri="{FF2B5EF4-FFF2-40B4-BE49-F238E27FC236}">
              <a16:creationId xmlns:a16="http://schemas.microsoft.com/office/drawing/2014/main" xmlns="" id="{B5EC3B7F-EFB9-43B7-8567-111798435A20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544" name="Rectangle 6">
          <a:extLst>
            <a:ext uri="{FF2B5EF4-FFF2-40B4-BE49-F238E27FC236}">
              <a16:creationId xmlns:a16="http://schemas.microsoft.com/office/drawing/2014/main" xmlns="" id="{B9D8699E-D9CF-459C-8079-1CBC61A769A2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545" name="Rectangle 6">
          <a:extLst>
            <a:ext uri="{FF2B5EF4-FFF2-40B4-BE49-F238E27FC236}">
              <a16:creationId xmlns:a16="http://schemas.microsoft.com/office/drawing/2014/main" xmlns="" id="{1E4F733E-4434-464C-A3F9-E200C8B7E826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23850"/>
    <xdr:sp macro="" textlink="">
      <xdr:nvSpPr>
        <xdr:cNvPr id="546" name="Rectangle 6">
          <a:extLst>
            <a:ext uri="{FF2B5EF4-FFF2-40B4-BE49-F238E27FC236}">
              <a16:creationId xmlns:a16="http://schemas.microsoft.com/office/drawing/2014/main" xmlns="" id="{2BEB1563-13B8-4A40-9AA8-62AEC4774159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47" name="Rectangle 6">
          <a:extLst>
            <a:ext uri="{FF2B5EF4-FFF2-40B4-BE49-F238E27FC236}">
              <a16:creationId xmlns:a16="http://schemas.microsoft.com/office/drawing/2014/main" xmlns="" id="{4C35A95F-E0A3-4757-8B87-D3C17A4E434B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48" name="Rectangle 6">
          <a:extLst>
            <a:ext uri="{FF2B5EF4-FFF2-40B4-BE49-F238E27FC236}">
              <a16:creationId xmlns:a16="http://schemas.microsoft.com/office/drawing/2014/main" xmlns="" id="{CAD205E3-A74B-4064-ADAB-8FBEC59BC9BA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49" name="Rectangle 6">
          <a:extLst>
            <a:ext uri="{FF2B5EF4-FFF2-40B4-BE49-F238E27FC236}">
              <a16:creationId xmlns:a16="http://schemas.microsoft.com/office/drawing/2014/main" xmlns="" id="{250CFC25-01FD-4FE1-9DA6-F24F08A62AE4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0" name="Rectangle 6">
          <a:extLst>
            <a:ext uri="{FF2B5EF4-FFF2-40B4-BE49-F238E27FC236}">
              <a16:creationId xmlns:a16="http://schemas.microsoft.com/office/drawing/2014/main" xmlns="" id="{2058FB41-F116-48A9-9A2B-50A548E5515A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1" name="Rectangle 6">
          <a:extLst>
            <a:ext uri="{FF2B5EF4-FFF2-40B4-BE49-F238E27FC236}">
              <a16:creationId xmlns:a16="http://schemas.microsoft.com/office/drawing/2014/main" xmlns="" id="{A8FBBFB1-E562-4112-90B0-C5B73617C4EA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2" name="Rectangle 6">
          <a:extLst>
            <a:ext uri="{FF2B5EF4-FFF2-40B4-BE49-F238E27FC236}">
              <a16:creationId xmlns:a16="http://schemas.microsoft.com/office/drawing/2014/main" xmlns="" id="{6D7BB992-EBA2-4CDB-BE1A-8AD95DE259A8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3" name="Rectangle 6">
          <a:extLst>
            <a:ext uri="{FF2B5EF4-FFF2-40B4-BE49-F238E27FC236}">
              <a16:creationId xmlns:a16="http://schemas.microsoft.com/office/drawing/2014/main" xmlns="" id="{37D8E5E7-F3A5-473F-B9DE-36F172127223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4" name="Rectangle 6">
          <a:extLst>
            <a:ext uri="{FF2B5EF4-FFF2-40B4-BE49-F238E27FC236}">
              <a16:creationId xmlns:a16="http://schemas.microsoft.com/office/drawing/2014/main" xmlns="" id="{BB69CA60-A701-4DDC-8E8B-D960287B5D50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5" name="Rectangle 6">
          <a:extLst>
            <a:ext uri="{FF2B5EF4-FFF2-40B4-BE49-F238E27FC236}">
              <a16:creationId xmlns:a16="http://schemas.microsoft.com/office/drawing/2014/main" xmlns="" id="{44EC1B73-9574-4CBA-8318-8102998964C8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6" name="Rectangle 6">
          <a:extLst>
            <a:ext uri="{FF2B5EF4-FFF2-40B4-BE49-F238E27FC236}">
              <a16:creationId xmlns:a16="http://schemas.microsoft.com/office/drawing/2014/main" xmlns="" id="{926B3D6F-98AB-48D3-9B86-987208650C46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7" name="Rectangle 6">
          <a:extLst>
            <a:ext uri="{FF2B5EF4-FFF2-40B4-BE49-F238E27FC236}">
              <a16:creationId xmlns:a16="http://schemas.microsoft.com/office/drawing/2014/main" xmlns="" id="{199CE51A-2661-4781-B332-3D8A71642490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8" name="Rectangle 6">
          <a:extLst>
            <a:ext uri="{FF2B5EF4-FFF2-40B4-BE49-F238E27FC236}">
              <a16:creationId xmlns:a16="http://schemas.microsoft.com/office/drawing/2014/main" xmlns="" id="{CB8F1644-0CE9-4B87-9D73-B4FCBAF3056A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59" name="Rectangle 6">
          <a:extLst>
            <a:ext uri="{FF2B5EF4-FFF2-40B4-BE49-F238E27FC236}">
              <a16:creationId xmlns:a16="http://schemas.microsoft.com/office/drawing/2014/main" xmlns="" id="{3DEDD184-7AEE-4460-9759-FF6C55D58293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60" name="Rectangle 6">
          <a:extLst>
            <a:ext uri="{FF2B5EF4-FFF2-40B4-BE49-F238E27FC236}">
              <a16:creationId xmlns:a16="http://schemas.microsoft.com/office/drawing/2014/main" xmlns="" id="{E883468C-9E07-4620-8696-CA4072C3A723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61" name="Rectangle 6">
          <a:extLst>
            <a:ext uri="{FF2B5EF4-FFF2-40B4-BE49-F238E27FC236}">
              <a16:creationId xmlns:a16="http://schemas.microsoft.com/office/drawing/2014/main" xmlns="" id="{A4BE494D-CF36-436B-AC01-A42250AC6D91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1307</xdr:row>
      <xdr:rowOff>428625</xdr:rowOff>
    </xdr:from>
    <xdr:ext cx="189035" cy="314325"/>
    <xdr:sp macro="" textlink="">
      <xdr:nvSpPr>
        <xdr:cNvPr id="562" name="Rectangle 6">
          <a:extLst>
            <a:ext uri="{FF2B5EF4-FFF2-40B4-BE49-F238E27FC236}">
              <a16:creationId xmlns:a16="http://schemas.microsoft.com/office/drawing/2014/main" xmlns="" id="{E158A83B-321E-4FA8-AF03-A92FE26EDAA3}"/>
            </a:ext>
          </a:extLst>
        </xdr:cNvPr>
        <xdr:cNvSpPr>
          <a:spLocks noChangeArrowheads="1"/>
        </xdr:cNvSpPr>
      </xdr:nvSpPr>
      <xdr:spPr bwMode="auto">
        <a:xfrm>
          <a:off x="371475" y="1138523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63" name="Rectangle 6">
          <a:extLst>
            <a:ext uri="{FF2B5EF4-FFF2-40B4-BE49-F238E27FC236}">
              <a16:creationId xmlns:a16="http://schemas.microsoft.com/office/drawing/2014/main" xmlns="" id="{43AE1853-3AF1-408E-8CEE-5BB0FF519B3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564" name="Rectangle 6">
          <a:extLst>
            <a:ext uri="{FF2B5EF4-FFF2-40B4-BE49-F238E27FC236}">
              <a16:creationId xmlns:a16="http://schemas.microsoft.com/office/drawing/2014/main" xmlns="" id="{6CA6FA03-2111-4959-945A-AE1E0D46816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565" name="Rectangle 6">
          <a:extLst>
            <a:ext uri="{FF2B5EF4-FFF2-40B4-BE49-F238E27FC236}">
              <a16:creationId xmlns:a16="http://schemas.microsoft.com/office/drawing/2014/main" xmlns="" id="{AA329C0A-CF98-4606-BD57-BFD4ABBB33E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66" name="Rectangle 6">
          <a:extLst>
            <a:ext uri="{FF2B5EF4-FFF2-40B4-BE49-F238E27FC236}">
              <a16:creationId xmlns:a16="http://schemas.microsoft.com/office/drawing/2014/main" xmlns="" id="{98B14D81-346C-494F-BD54-C7BE03C8E4E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67" name="Rectangle 6">
          <a:extLst>
            <a:ext uri="{FF2B5EF4-FFF2-40B4-BE49-F238E27FC236}">
              <a16:creationId xmlns:a16="http://schemas.microsoft.com/office/drawing/2014/main" xmlns="" id="{B6285E6E-D654-47A3-8BAE-7C342B3A8CC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68" name="Rectangle 6">
          <a:extLst>
            <a:ext uri="{FF2B5EF4-FFF2-40B4-BE49-F238E27FC236}">
              <a16:creationId xmlns:a16="http://schemas.microsoft.com/office/drawing/2014/main" xmlns="" id="{08513CFA-B653-481F-8EDA-34E4443A996F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69" name="Rectangle 6">
          <a:extLst>
            <a:ext uri="{FF2B5EF4-FFF2-40B4-BE49-F238E27FC236}">
              <a16:creationId xmlns:a16="http://schemas.microsoft.com/office/drawing/2014/main" xmlns="" id="{3F9C987B-1D92-4E31-B677-7EE93D83FAD4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0" name="Rectangle 6">
          <a:extLst>
            <a:ext uri="{FF2B5EF4-FFF2-40B4-BE49-F238E27FC236}">
              <a16:creationId xmlns:a16="http://schemas.microsoft.com/office/drawing/2014/main" xmlns="" id="{DD4651D2-1F46-4E19-93C6-C258AFD57006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1" name="Rectangle 6">
          <a:extLst>
            <a:ext uri="{FF2B5EF4-FFF2-40B4-BE49-F238E27FC236}">
              <a16:creationId xmlns:a16="http://schemas.microsoft.com/office/drawing/2014/main" xmlns="" id="{878DD373-7987-4FFC-A96C-B1A509F32211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2" name="Rectangle 6">
          <a:extLst>
            <a:ext uri="{FF2B5EF4-FFF2-40B4-BE49-F238E27FC236}">
              <a16:creationId xmlns:a16="http://schemas.microsoft.com/office/drawing/2014/main" xmlns="" id="{39A72364-5D35-4526-A935-E3CDC8BD8BA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3" name="Rectangle 6">
          <a:extLst>
            <a:ext uri="{FF2B5EF4-FFF2-40B4-BE49-F238E27FC236}">
              <a16:creationId xmlns:a16="http://schemas.microsoft.com/office/drawing/2014/main" xmlns="" id="{7BB33B40-9106-4455-ACB5-1F162D9A1427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4" name="Rectangle 6">
          <a:extLst>
            <a:ext uri="{FF2B5EF4-FFF2-40B4-BE49-F238E27FC236}">
              <a16:creationId xmlns:a16="http://schemas.microsoft.com/office/drawing/2014/main" xmlns="" id="{3683BA9F-3344-4B26-A3BC-06CA6A49EB8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5" name="Rectangle 6">
          <a:extLst>
            <a:ext uri="{FF2B5EF4-FFF2-40B4-BE49-F238E27FC236}">
              <a16:creationId xmlns:a16="http://schemas.microsoft.com/office/drawing/2014/main" xmlns="" id="{9DE479D8-CE92-4D61-88BC-1BB76C808A0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6" name="Rectangle 6">
          <a:extLst>
            <a:ext uri="{FF2B5EF4-FFF2-40B4-BE49-F238E27FC236}">
              <a16:creationId xmlns:a16="http://schemas.microsoft.com/office/drawing/2014/main" xmlns="" id="{72052025-5B75-4870-A87C-997139C0020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7" name="Rectangle 6">
          <a:extLst>
            <a:ext uri="{FF2B5EF4-FFF2-40B4-BE49-F238E27FC236}">
              <a16:creationId xmlns:a16="http://schemas.microsoft.com/office/drawing/2014/main" xmlns="" id="{446BD29E-2D8C-4AFA-92B3-961A15159B0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8" name="Rectangle 6">
          <a:extLst>
            <a:ext uri="{FF2B5EF4-FFF2-40B4-BE49-F238E27FC236}">
              <a16:creationId xmlns:a16="http://schemas.microsoft.com/office/drawing/2014/main" xmlns="" id="{CB4634E6-45CF-42D5-A031-70C86FBE9E80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71450"/>
    <xdr:sp macro="" textlink="">
      <xdr:nvSpPr>
        <xdr:cNvPr id="579" name="Rectangle 6">
          <a:extLst>
            <a:ext uri="{FF2B5EF4-FFF2-40B4-BE49-F238E27FC236}">
              <a16:creationId xmlns:a16="http://schemas.microsoft.com/office/drawing/2014/main" xmlns="" id="{981FA963-2F46-46A0-ABD8-6EB3C5C7623D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80" name="Rectangle 6">
          <a:extLst>
            <a:ext uri="{FF2B5EF4-FFF2-40B4-BE49-F238E27FC236}">
              <a16:creationId xmlns:a16="http://schemas.microsoft.com/office/drawing/2014/main" xmlns="" id="{9BE007BD-7DD8-46B7-8AA1-68FAEB2EA24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81" name="Rectangle 6">
          <a:extLst>
            <a:ext uri="{FF2B5EF4-FFF2-40B4-BE49-F238E27FC236}">
              <a16:creationId xmlns:a16="http://schemas.microsoft.com/office/drawing/2014/main" xmlns="" id="{4FD6A5AE-BE5C-4A5E-923A-CEFF4FABD1C0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582" name="Rectangle 6">
          <a:extLst>
            <a:ext uri="{FF2B5EF4-FFF2-40B4-BE49-F238E27FC236}">
              <a16:creationId xmlns:a16="http://schemas.microsoft.com/office/drawing/2014/main" xmlns="" id="{28500419-268F-4463-853B-2133D80EF854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83" name="Rectangle 6">
          <a:extLst>
            <a:ext uri="{FF2B5EF4-FFF2-40B4-BE49-F238E27FC236}">
              <a16:creationId xmlns:a16="http://schemas.microsoft.com/office/drawing/2014/main" xmlns="" id="{046DD4C6-A886-4CC2-BBC1-B4F6B160207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584" name="Rectangle 6">
          <a:extLst>
            <a:ext uri="{FF2B5EF4-FFF2-40B4-BE49-F238E27FC236}">
              <a16:creationId xmlns:a16="http://schemas.microsoft.com/office/drawing/2014/main" xmlns="" id="{D2FCD2D4-43C6-4EC9-B645-585823BD248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85" name="Rectangle 6">
          <a:extLst>
            <a:ext uri="{FF2B5EF4-FFF2-40B4-BE49-F238E27FC236}">
              <a16:creationId xmlns:a16="http://schemas.microsoft.com/office/drawing/2014/main" xmlns="" id="{BA75D307-20F2-4705-A50B-D37D2C2CE45D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86" name="Rectangle 6">
          <a:extLst>
            <a:ext uri="{FF2B5EF4-FFF2-40B4-BE49-F238E27FC236}">
              <a16:creationId xmlns:a16="http://schemas.microsoft.com/office/drawing/2014/main" xmlns="" id="{4B58BE81-5264-49F2-8706-43DFF126AF5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587" name="Rectangle 6">
          <a:extLst>
            <a:ext uri="{FF2B5EF4-FFF2-40B4-BE49-F238E27FC236}">
              <a16:creationId xmlns:a16="http://schemas.microsoft.com/office/drawing/2014/main" xmlns="" id="{287C4CB6-C973-479B-8806-C68B6DCF9C3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88" name="Rectangle 6">
          <a:extLst>
            <a:ext uri="{FF2B5EF4-FFF2-40B4-BE49-F238E27FC236}">
              <a16:creationId xmlns:a16="http://schemas.microsoft.com/office/drawing/2014/main" xmlns="" id="{B12D172D-2B91-4D2E-8F80-4211D63EBA4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589" name="Rectangle 6">
          <a:extLst>
            <a:ext uri="{FF2B5EF4-FFF2-40B4-BE49-F238E27FC236}">
              <a16:creationId xmlns:a16="http://schemas.microsoft.com/office/drawing/2014/main" xmlns="" id="{D6FAF703-33DC-4ABE-B1C3-30763BA02D93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0" name="Rectangle 6">
          <a:extLst>
            <a:ext uri="{FF2B5EF4-FFF2-40B4-BE49-F238E27FC236}">
              <a16:creationId xmlns:a16="http://schemas.microsoft.com/office/drawing/2014/main" xmlns="" id="{436CBDC3-841D-4315-B926-814C81050F4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1" name="Rectangle 6">
          <a:extLst>
            <a:ext uri="{FF2B5EF4-FFF2-40B4-BE49-F238E27FC236}">
              <a16:creationId xmlns:a16="http://schemas.microsoft.com/office/drawing/2014/main" xmlns="" id="{438B8619-9B93-4FCD-99E9-4CC06A89585C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2" name="Rectangle 6">
          <a:extLst>
            <a:ext uri="{FF2B5EF4-FFF2-40B4-BE49-F238E27FC236}">
              <a16:creationId xmlns:a16="http://schemas.microsoft.com/office/drawing/2014/main" xmlns="" id="{6F40DCC8-E1BB-4FF5-8441-9EBCB493E82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3" name="Rectangle 6">
          <a:extLst>
            <a:ext uri="{FF2B5EF4-FFF2-40B4-BE49-F238E27FC236}">
              <a16:creationId xmlns:a16="http://schemas.microsoft.com/office/drawing/2014/main" xmlns="" id="{AEE35F71-4EC0-498C-AF39-5D510E0680D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4" name="Rectangle 6">
          <a:extLst>
            <a:ext uri="{FF2B5EF4-FFF2-40B4-BE49-F238E27FC236}">
              <a16:creationId xmlns:a16="http://schemas.microsoft.com/office/drawing/2014/main" xmlns="" id="{339D1420-DA03-424E-B2B2-93CBACE0C68D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595" name="Rectangle 6">
          <a:extLst>
            <a:ext uri="{FF2B5EF4-FFF2-40B4-BE49-F238E27FC236}">
              <a16:creationId xmlns:a16="http://schemas.microsoft.com/office/drawing/2014/main" xmlns="" id="{7340A12D-F9DD-4C0B-BFCE-98947193143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6" name="Rectangle 6">
          <a:extLst>
            <a:ext uri="{FF2B5EF4-FFF2-40B4-BE49-F238E27FC236}">
              <a16:creationId xmlns:a16="http://schemas.microsoft.com/office/drawing/2014/main" xmlns="" id="{4E9E9C60-503F-4600-863A-3CCAAA7A798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7" name="Rectangle 6">
          <a:extLst>
            <a:ext uri="{FF2B5EF4-FFF2-40B4-BE49-F238E27FC236}">
              <a16:creationId xmlns:a16="http://schemas.microsoft.com/office/drawing/2014/main" xmlns="" id="{EFD01F8E-575D-43CF-885E-1A8A7F8B2D43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598" name="Rectangle 6">
          <a:extLst>
            <a:ext uri="{FF2B5EF4-FFF2-40B4-BE49-F238E27FC236}">
              <a16:creationId xmlns:a16="http://schemas.microsoft.com/office/drawing/2014/main" xmlns="" id="{B8D81FAA-562F-426A-9D00-467C5239111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599" name="Rectangle 6">
          <a:extLst>
            <a:ext uri="{FF2B5EF4-FFF2-40B4-BE49-F238E27FC236}">
              <a16:creationId xmlns:a16="http://schemas.microsoft.com/office/drawing/2014/main" xmlns="" id="{363E2D35-564E-4DFD-B8BD-D66545CDF75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00" name="Rectangle 6">
          <a:extLst>
            <a:ext uri="{FF2B5EF4-FFF2-40B4-BE49-F238E27FC236}">
              <a16:creationId xmlns:a16="http://schemas.microsoft.com/office/drawing/2014/main" xmlns="" id="{D96C592A-4B48-4824-AB85-C9D8F9415A33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01" name="Rectangle 6">
          <a:extLst>
            <a:ext uri="{FF2B5EF4-FFF2-40B4-BE49-F238E27FC236}">
              <a16:creationId xmlns:a16="http://schemas.microsoft.com/office/drawing/2014/main" xmlns="" id="{83E2F4DE-E198-42D2-9AB5-06B583AFCFBF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02" name="Rectangle 6">
          <a:extLst>
            <a:ext uri="{FF2B5EF4-FFF2-40B4-BE49-F238E27FC236}">
              <a16:creationId xmlns:a16="http://schemas.microsoft.com/office/drawing/2014/main" xmlns="" id="{848AEC17-7931-433E-9096-4DBA31809F6F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03" name="Rectangle 6">
          <a:extLst>
            <a:ext uri="{FF2B5EF4-FFF2-40B4-BE49-F238E27FC236}">
              <a16:creationId xmlns:a16="http://schemas.microsoft.com/office/drawing/2014/main" xmlns="" id="{7CCEAA69-61BD-4751-B927-5F215B730E16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04" name="Rectangle 6">
          <a:extLst>
            <a:ext uri="{FF2B5EF4-FFF2-40B4-BE49-F238E27FC236}">
              <a16:creationId xmlns:a16="http://schemas.microsoft.com/office/drawing/2014/main" xmlns="" id="{F60B2CE1-58C1-4284-BEB4-921B3805860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05" name="Rectangle 6">
          <a:extLst>
            <a:ext uri="{FF2B5EF4-FFF2-40B4-BE49-F238E27FC236}">
              <a16:creationId xmlns:a16="http://schemas.microsoft.com/office/drawing/2014/main" xmlns="" id="{853F6EF5-8A43-4809-A595-92E4727C79D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06" name="Rectangle 6">
          <a:extLst>
            <a:ext uri="{FF2B5EF4-FFF2-40B4-BE49-F238E27FC236}">
              <a16:creationId xmlns:a16="http://schemas.microsoft.com/office/drawing/2014/main" xmlns="" id="{9A213F83-AD76-4DE4-9163-4FD473B0EFC0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07" name="Rectangle 6">
          <a:extLst>
            <a:ext uri="{FF2B5EF4-FFF2-40B4-BE49-F238E27FC236}">
              <a16:creationId xmlns:a16="http://schemas.microsoft.com/office/drawing/2014/main" xmlns="" id="{47DC92BB-E942-4003-BA49-6D1EE056C42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08" name="Rectangle 6">
          <a:extLst>
            <a:ext uri="{FF2B5EF4-FFF2-40B4-BE49-F238E27FC236}">
              <a16:creationId xmlns:a16="http://schemas.microsoft.com/office/drawing/2014/main" xmlns="" id="{03D6B29C-1AE2-49D1-9108-75696B3D16C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09" name="Rectangle 6">
          <a:extLst>
            <a:ext uri="{FF2B5EF4-FFF2-40B4-BE49-F238E27FC236}">
              <a16:creationId xmlns:a16="http://schemas.microsoft.com/office/drawing/2014/main" xmlns="" id="{B68EBD72-5A70-4DDB-880B-EF0B4FEBE4F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0" name="Rectangle 6">
          <a:extLst>
            <a:ext uri="{FF2B5EF4-FFF2-40B4-BE49-F238E27FC236}">
              <a16:creationId xmlns:a16="http://schemas.microsoft.com/office/drawing/2014/main" xmlns="" id="{7DBECE05-6BA0-470B-83FF-E6F67C747D3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1" name="Rectangle 6">
          <a:extLst>
            <a:ext uri="{FF2B5EF4-FFF2-40B4-BE49-F238E27FC236}">
              <a16:creationId xmlns:a16="http://schemas.microsoft.com/office/drawing/2014/main" xmlns="" id="{0B6D7E8A-9D8F-444B-BC22-0C430F44C7FF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2" name="Rectangle 6">
          <a:extLst>
            <a:ext uri="{FF2B5EF4-FFF2-40B4-BE49-F238E27FC236}">
              <a16:creationId xmlns:a16="http://schemas.microsoft.com/office/drawing/2014/main" xmlns="" id="{8A8ABA46-22C8-4FA8-AC42-B15F3E715AC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3" name="Rectangle 6">
          <a:extLst>
            <a:ext uri="{FF2B5EF4-FFF2-40B4-BE49-F238E27FC236}">
              <a16:creationId xmlns:a16="http://schemas.microsoft.com/office/drawing/2014/main" xmlns="" id="{40143343-9B63-4E97-A6D9-10249C2FB88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4" name="Rectangle 6">
          <a:extLst>
            <a:ext uri="{FF2B5EF4-FFF2-40B4-BE49-F238E27FC236}">
              <a16:creationId xmlns:a16="http://schemas.microsoft.com/office/drawing/2014/main" xmlns="" id="{F84699A4-7343-4B54-A7A6-AB1C86525CB6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15" name="Rectangle 6">
          <a:extLst>
            <a:ext uri="{FF2B5EF4-FFF2-40B4-BE49-F238E27FC236}">
              <a16:creationId xmlns:a16="http://schemas.microsoft.com/office/drawing/2014/main" xmlns="" id="{AA9A780F-775C-48B2-A378-B783DDAC2741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6" name="Rectangle 6">
          <a:extLst>
            <a:ext uri="{FF2B5EF4-FFF2-40B4-BE49-F238E27FC236}">
              <a16:creationId xmlns:a16="http://schemas.microsoft.com/office/drawing/2014/main" xmlns="" id="{58D59234-63B1-4431-8510-5E28EA9D9F82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7" name="Rectangle 6">
          <a:extLst>
            <a:ext uri="{FF2B5EF4-FFF2-40B4-BE49-F238E27FC236}">
              <a16:creationId xmlns:a16="http://schemas.microsoft.com/office/drawing/2014/main" xmlns="" id="{D9098576-8677-4F6F-A317-BB01EFE9851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18" name="Rectangle 6">
          <a:extLst>
            <a:ext uri="{FF2B5EF4-FFF2-40B4-BE49-F238E27FC236}">
              <a16:creationId xmlns:a16="http://schemas.microsoft.com/office/drawing/2014/main" xmlns="" id="{1287F925-98C2-4B77-8503-4040D94D375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19" name="Rectangle 6">
          <a:extLst>
            <a:ext uri="{FF2B5EF4-FFF2-40B4-BE49-F238E27FC236}">
              <a16:creationId xmlns:a16="http://schemas.microsoft.com/office/drawing/2014/main" xmlns="" id="{0430B13B-DA01-400E-8711-52F2A1018C83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20" name="Rectangle 6">
          <a:extLst>
            <a:ext uri="{FF2B5EF4-FFF2-40B4-BE49-F238E27FC236}">
              <a16:creationId xmlns:a16="http://schemas.microsoft.com/office/drawing/2014/main" xmlns="" id="{1DC89FDF-B9A5-4F6B-BA3E-9B7CD4A47837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21" name="Rectangle 6">
          <a:extLst>
            <a:ext uri="{FF2B5EF4-FFF2-40B4-BE49-F238E27FC236}">
              <a16:creationId xmlns:a16="http://schemas.microsoft.com/office/drawing/2014/main" xmlns="" id="{5CD9438D-C4AD-4565-BA06-B5E8AC49EF0F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22" name="Rectangle 6">
          <a:extLst>
            <a:ext uri="{FF2B5EF4-FFF2-40B4-BE49-F238E27FC236}">
              <a16:creationId xmlns:a16="http://schemas.microsoft.com/office/drawing/2014/main" xmlns="" id="{5066B64A-204D-4308-B4AC-FE1C4ECC9C50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23" name="Rectangle 6">
          <a:extLst>
            <a:ext uri="{FF2B5EF4-FFF2-40B4-BE49-F238E27FC236}">
              <a16:creationId xmlns:a16="http://schemas.microsoft.com/office/drawing/2014/main" xmlns="" id="{5CBCC7D1-3D22-4CD4-A303-B5D5D2D1F360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24" name="Rectangle 6">
          <a:extLst>
            <a:ext uri="{FF2B5EF4-FFF2-40B4-BE49-F238E27FC236}">
              <a16:creationId xmlns:a16="http://schemas.microsoft.com/office/drawing/2014/main" xmlns="" id="{81502456-51B9-4AB6-95F5-E558D35FEE97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25" name="Rectangle 6">
          <a:extLst>
            <a:ext uri="{FF2B5EF4-FFF2-40B4-BE49-F238E27FC236}">
              <a16:creationId xmlns:a16="http://schemas.microsoft.com/office/drawing/2014/main" xmlns="" id="{A2DC53E0-EE40-4480-9F75-4A73559B48E6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26" name="Rectangle 6">
          <a:extLst>
            <a:ext uri="{FF2B5EF4-FFF2-40B4-BE49-F238E27FC236}">
              <a16:creationId xmlns:a16="http://schemas.microsoft.com/office/drawing/2014/main" xmlns="" id="{1594A9B4-4A2D-425F-B134-5794E9C200A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27" name="Rectangle 6">
          <a:extLst>
            <a:ext uri="{FF2B5EF4-FFF2-40B4-BE49-F238E27FC236}">
              <a16:creationId xmlns:a16="http://schemas.microsoft.com/office/drawing/2014/main" xmlns="" id="{4B741F92-5F84-4274-A497-C92C49BE540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28" name="Rectangle 6">
          <a:extLst>
            <a:ext uri="{FF2B5EF4-FFF2-40B4-BE49-F238E27FC236}">
              <a16:creationId xmlns:a16="http://schemas.microsoft.com/office/drawing/2014/main" xmlns="" id="{06A34923-8D75-4CBA-AB78-74E6C3672A6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29" name="Rectangle 6">
          <a:extLst>
            <a:ext uri="{FF2B5EF4-FFF2-40B4-BE49-F238E27FC236}">
              <a16:creationId xmlns:a16="http://schemas.microsoft.com/office/drawing/2014/main" xmlns="" id="{35D7602E-A692-45F7-AA6A-CD5FA1E64BD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0" name="Rectangle 6">
          <a:extLst>
            <a:ext uri="{FF2B5EF4-FFF2-40B4-BE49-F238E27FC236}">
              <a16:creationId xmlns:a16="http://schemas.microsoft.com/office/drawing/2014/main" xmlns="" id="{B611F544-394C-4AC2-885E-AF83A03516F2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1" name="Rectangle 6">
          <a:extLst>
            <a:ext uri="{FF2B5EF4-FFF2-40B4-BE49-F238E27FC236}">
              <a16:creationId xmlns:a16="http://schemas.microsoft.com/office/drawing/2014/main" xmlns="" id="{B0AD8E61-59E2-4A56-BE5C-7445460B50D4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2" name="Rectangle 6">
          <a:extLst>
            <a:ext uri="{FF2B5EF4-FFF2-40B4-BE49-F238E27FC236}">
              <a16:creationId xmlns:a16="http://schemas.microsoft.com/office/drawing/2014/main" xmlns="" id="{A37202A7-C79C-4D08-B42C-4232E722E05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3" name="Rectangle 6">
          <a:extLst>
            <a:ext uri="{FF2B5EF4-FFF2-40B4-BE49-F238E27FC236}">
              <a16:creationId xmlns:a16="http://schemas.microsoft.com/office/drawing/2014/main" xmlns="" id="{AE6E8FC6-4A74-4DBD-85DA-232F3BE2BC1C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4" name="Rectangle 6">
          <a:extLst>
            <a:ext uri="{FF2B5EF4-FFF2-40B4-BE49-F238E27FC236}">
              <a16:creationId xmlns:a16="http://schemas.microsoft.com/office/drawing/2014/main" xmlns="" id="{902BC4FC-D020-451B-BA5D-8EF9C5A65EF4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35" name="Rectangle 6">
          <a:extLst>
            <a:ext uri="{FF2B5EF4-FFF2-40B4-BE49-F238E27FC236}">
              <a16:creationId xmlns:a16="http://schemas.microsoft.com/office/drawing/2014/main" xmlns="" id="{1562AF40-1D5A-4752-9994-F15F04B8198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6" name="Rectangle 6">
          <a:extLst>
            <a:ext uri="{FF2B5EF4-FFF2-40B4-BE49-F238E27FC236}">
              <a16:creationId xmlns:a16="http://schemas.microsoft.com/office/drawing/2014/main" xmlns="" id="{D6B68A4F-5884-4219-8C35-9FCD821579F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7" name="Rectangle 6">
          <a:extLst>
            <a:ext uri="{FF2B5EF4-FFF2-40B4-BE49-F238E27FC236}">
              <a16:creationId xmlns:a16="http://schemas.microsoft.com/office/drawing/2014/main" xmlns="" id="{474EE2E7-E05E-4E70-8B46-596A76DE2E2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38" name="Rectangle 6">
          <a:extLst>
            <a:ext uri="{FF2B5EF4-FFF2-40B4-BE49-F238E27FC236}">
              <a16:creationId xmlns:a16="http://schemas.microsoft.com/office/drawing/2014/main" xmlns="" id="{324D3646-2AB0-468C-87D5-6D259503CAEF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39" name="Rectangle 6">
          <a:extLst>
            <a:ext uri="{FF2B5EF4-FFF2-40B4-BE49-F238E27FC236}">
              <a16:creationId xmlns:a16="http://schemas.microsoft.com/office/drawing/2014/main" xmlns="" id="{949FADB5-5905-41A1-AA27-449D9B14B874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0" name="Rectangle 6">
          <a:extLst>
            <a:ext uri="{FF2B5EF4-FFF2-40B4-BE49-F238E27FC236}">
              <a16:creationId xmlns:a16="http://schemas.microsoft.com/office/drawing/2014/main" xmlns="" id="{C7F7A6D5-B64B-4AC8-B0FA-39D44FCD5C73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1" name="Rectangle 6">
          <a:extLst>
            <a:ext uri="{FF2B5EF4-FFF2-40B4-BE49-F238E27FC236}">
              <a16:creationId xmlns:a16="http://schemas.microsoft.com/office/drawing/2014/main" xmlns="" id="{A9261F1D-26B7-48BD-9FA9-D85500AD7FC3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2" name="Rectangle 6">
          <a:extLst>
            <a:ext uri="{FF2B5EF4-FFF2-40B4-BE49-F238E27FC236}">
              <a16:creationId xmlns:a16="http://schemas.microsoft.com/office/drawing/2014/main" xmlns="" id="{7708C824-7776-4DE2-A9D4-D1DD7D7A760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3" name="Rectangle 6">
          <a:extLst>
            <a:ext uri="{FF2B5EF4-FFF2-40B4-BE49-F238E27FC236}">
              <a16:creationId xmlns:a16="http://schemas.microsoft.com/office/drawing/2014/main" xmlns="" id="{3751AF76-43FE-4807-B430-66C27CC3FDC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44" name="Rectangle 6">
          <a:extLst>
            <a:ext uri="{FF2B5EF4-FFF2-40B4-BE49-F238E27FC236}">
              <a16:creationId xmlns:a16="http://schemas.microsoft.com/office/drawing/2014/main" xmlns="" id="{CA648B0A-9538-4D96-9AD2-3D0FACB25936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5" name="Rectangle 6">
          <a:extLst>
            <a:ext uri="{FF2B5EF4-FFF2-40B4-BE49-F238E27FC236}">
              <a16:creationId xmlns:a16="http://schemas.microsoft.com/office/drawing/2014/main" xmlns="" id="{80AC3157-44A2-4A98-8D84-1AADBC27527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46" name="Rectangle 6">
          <a:extLst>
            <a:ext uri="{FF2B5EF4-FFF2-40B4-BE49-F238E27FC236}">
              <a16:creationId xmlns:a16="http://schemas.microsoft.com/office/drawing/2014/main" xmlns="" id="{9F1786EB-84F4-4DF1-86CA-65692869D16E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7" name="Rectangle 6">
          <a:extLst>
            <a:ext uri="{FF2B5EF4-FFF2-40B4-BE49-F238E27FC236}">
              <a16:creationId xmlns:a16="http://schemas.microsoft.com/office/drawing/2014/main" xmlns="" id="{26F247DE-25C3-4C43-8D65-9F17A3CA2DE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48" name="Rectangle 6">
          <a:extLst>
            <a:ext uri="{FF2B5EF4-FFF2-40B4-BE49-F238E27FC236}">
              <a16:creationId xmlns:a16="http://schemas.microsoft.com/office/drawing/2014/main" xmlns="" id="{66B41FF7-C408-4EC1-9540-3ADF7523DD2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85725"/>
    <xdr:sp macro="" textlink="">
      <xdr:nvSpPr>
        <xdr:cNvPr id="649" name="Rectangle 6">
          <a:extLst>
            <a:ext uri="{FF2B5EF4-FFF2-40B4-BE49-F238E27FC236}">
              <a16:creationId xmlns:a16="http://schemas.microsoft.com/office/drawing/2014/main" xmlns="" id="{00885A6E-E4DF-4890-B9E4-31DBF6262A9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0" name="Rectangle 6">
          <a:extLst>
            <a:ext uri="{FF2B5EF4-FFF2-40B4-BE49-F238E27FC236}">
              <a16:creationId xmlns:a16="http://schemas.microsoft.com/office/drawing/2014/main" xmlns="" id="{2E4E87CA-6048-40DD-B2F1-5C80CE173E1C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51" name="Rectangle 6">
          <a:extLst>
            <a:ext uri="{FF2B5EF4-FFF2-40B4-BE49-F238E27FC236}">
              <a16:creationId xmlns:a16="http://schemas.microsoft.com/office/drawing/2014/main" xmlns="" id="{3BBA009D-E20A-43D1-8D22-8EDE68E1B5F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2" name="Rectangle 6">
          <a:extLst>
            <a:ext uri="{FF2B5EF4-FFF2-40B4-BE49-F238E27FC236}">
              <a16:creationId xmlns:a16="http://schemas.microsoft.com/office/drawing/2014/main" xmlns="" id="{D7CF031F-09A0-47CA-B753-A7E57762CC65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3" name="Rectangle 6">
          <a:extLst>
            <a:ext uri="{FF2B5EF4-FFF2-40B4-BE49-F238E27FC236}">
              <a16:creationId xmlns:a16="http://schemas.microsoft.com/office/drawing/2014/main" xmlns="" id="{A9E2FA37-E238-425A-AA7E-6058A7FC8648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4" name="Rectangle 6">
          <a:extLst>
            <a:ext uri="{FF2B5EF4-FFF2-40B4-BE49-F238E27FC236}">
              <a16:creationId xmlns:a16="http://schemas.microsoft.com/office/drawing/2014/main" xmlns="" id="{4468DFE4-102C-4973-9759-2082753D5622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5" name="Rectangle 6">
          <a:extLst>
            <a:ext uri="{FF2B5EF4-FFF2-40B4-BE49-F238E27FC236}">
              <a16:creationId xmlns:a16="http://schemas.microsoft.com/office/drawing/2014/main" xmlns="" id="{9471F8B1-5FC5-4230-BCEB-B4DBAA9454EC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6" name="Rectangle 6">
          <a:extLst>
            <a:ext uri="{FF2B5EF4-FFF2-40B4-BE49-F238E27FC236}">
              <a16:creationId xmlns:a16="http://schemas.microsoft.com/office/drawing/2014/main" xmlns="" id="{420152DB-CCF3-43C2-836B-72319381159C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57" name="Rectangle 6">
          <a:extLst>
            <a:ext uri="{FF2B5EF4-FFF2-40B4-BE49-F238E27FC236}">
              <a16:creationId xmlns:a16="http://schemas.microsoft.com/office/drawing/2014/main" xmlns="" id="{495CAE6B-D56F-460B-9027-97BA019876C4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8" name="Rectangle 6">
          <a:extLst>
            <a:ext uri="{FF2B5EF4-FFF2-40B4-BE49-F238E27FC236}">
              <a16:creationId xmlns:a16="http://schemas.microsoft.com/office/drawing/2014/main" xmlns="" id="{294C76E0-8080-44D2-A77F-D116B7FE2DCC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59" name="Rectangle 6">
          <a:extLst>
            <a:ext uri="{FF2B5EF4-FFF2-40B4-BE49-F238E27FC236}">
              <a16:creationId xmlns:a16="http://schemas.microsoft.com/office/drawing/2014/main" xmlns="" id="{7CAAF45F-44DA-4641-9107-571DCB1C877A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60" name="Rectangle 6">
          <a:extLst>
            <a:ext uri="{FF2B5EF4-FFF2-40B4-BE49-F238E27FC236}">
              <a16:creationId xmlns:a16="http://schemas.microsoft.com/office/drawing/2014/main" xmlns="" id="{68F36F81-16D8-4E36-A5C3-D707F72A6CDB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314325"/>
    <xdr:sp macro="" textlink="">
      <xdr:nvSpPr>
        <xdr:cNvPr id="661" name="Rectangle 6">
          <a:extLst>
            <a:ext uri="{FF2B5EF4-FFF2-40B4-BE49-F238E27FC236}">
              <a16:creationId xmlns:a16="http://schemas.microsoft.com/office/drawing/2014/main" xmlns="" id="{52AFACFD-1791-4B70-8BAA-F34CFB1737F7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62" name="Rectangle 6">
          <a:extLst>
            <a:ext uri="{FF2B5EF4-FFF2-40B4-BE49-F238E27FC236}">
              <a16:creationId xmlns:a16="http://schemas.microsoft.com/office/drawing/2014/main" xmlns="" id="{E75BCA78-B65D-4477-8DFB-28E885C20F89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1310</xdr:row>
      <xdr:rowOff>428625</xdr:rowOff>
    </xdr:from>
    <xdr:ext cx="189035" cy="161925"/>
    <xdr:sp macro="" textlink="">
      <xdr:nvSpPr>
        <xdr:cNvPr id="663" name="Rectangle 6">
          <a:extLst>
            <a:ext uri="{FF2B5EF4-FFF2-40B4-BE49-F238E27FC236}">
              <a16:creationId xmlns:a16="http://schemas.microsoft.com/office/drawing/2014/main" xmlns="" id="{9D5C0523-5550-4209-AAFF-5C63BA8D176D}"/>
            </a:ext>
          </a:extLst>
        </xdr:cNvPr>
        <xdr:cNvSpPr>
          <a:spLocks noChangeArrowheads="1"/>
        </xdr:cNvSpPr>
      </xdr:nvSpPr>
      <xdr:spPr bwMode="auto">
        <a:xfrm>
          <a:off x="371475" y="11460480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1309</xdr:row>
      <xdr:rowOff>409575</xdr:rowOff>
    </xdr:from>
    <xdr:ext cx="189035" cy="323850"/>
    <xdr:sp macro="" textlink="">
      <xdr:nvSpPr>
        <xdr:cNvPr id="664" name="Rectangle 6">
          <a:extLst>
            <a:ext uri="{FF2B5EF4-FFF2-40B4-BE49-F238E27FC236}">
              <a16:creationId xmlns:a16="http://schemas.microsoft.com/office/drawing/2014/main" xmlns="" id="{FAFC52D5-3A3C-43E2-9C0F-448BAC857DEA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665" name="Rectangle 6">
          <a:extLst>
            <a:ext uri="{FF2B5EF4-FFF2-40B4-BE49-F238E27FC236}">
              <a16:creationId xmlns:a16="http://schemas.microsoft.com/office/drawing/2014/main" xmlns="" id="{AE86B4E2-EE33-475B-B021-9B58A3E4550B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666" name="Rectangle 6">
          <a:extLst>
            <a:ext uri="{FF2B5EF4-FFF2-40B4-BE49-F238E27FC236}">
              <a16:creationId xmlns:a16="http://schemas.microsoft.com/office/drawing/2014/main" xmlns="" id="{6C77D9F8-D840-463F-AE32-F57161E25AB0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667" name="Rectangle 6">
          <a:extLst>
            <a:ext uri="{FF2B5EF4-FFF2-40B4-BE49-F238E27FC236}">
              <a16:creationId xmlns:a16="http://schemas.microsoft.com/office/drawing/2014/main" xmlns="" id="{2A5243A2-14DF-4E4E-8A39-C13F23C0CBB3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23850"/>
    <xdr:sp macro="" textlink="">
      <xdr:nvSpPr>
        <xdr:cNvPr id="668" name="Rectangle 6">
          <a:extLst>
            <a:ext uri="{FF2B5EF4-FFF2-40B4-BE49-F238E27FC236}">
              <a16:creationId xmlns:a16="http://schemas.microsoft.com/office/drawing/2014/main" xmlns="" id="{21E53292-0C8E-407B-B6E4-5B743D4AF5B3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69" name="Rectangle 6">
          <a:extLst>
            <a:ext uri="{FF2B5EF4-FFF2-40B4-BE49-F238E27FC236}">
              <a16:creationId xmlns:a16="http://schemas.microsoft.com/office/drawing/2014/main" xmlns="" id="{6CF6A76E-E998-486A-B341-2184307C7375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0" name="Rectangle 6">
          <a:extLst>
            <a:ext uri="{FF2B5EF4-FFF2-40B4-BE49-F238E27FC236}">
              <a16:creationId xmlns:a16="http://schemas.microsoft.com/office/drawing/2014/main" xmlns="" id="{1AED131F-E4DC-4DFE-BB9E-D86CFBBFF3CD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1" name="Rectangle 6">
          <a:extLst>
            <a:ext uri="{FF2B5EF4-FFF2-40B4-BE49-F238E27FC236}">
              <a16:creationId xmlns:a16="http://schemas.microsoft.com/office/drawing/2014/main" xmlns="" id="{E5251215-D7E3-44A6-BD07-143FC13D68CE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2" name="Rectangle 6">
          <a:extLst>
            <a:ext uri="{FF2B5EF4-FFF2-40B4-BE49-F238E27FC236}">
              <a16:creationId xmlns:a16="http://schemas.microsoft.com/office/drawing/2014/main" xmlns="" id="{94BC763A-866A-4663-A408-AC31F96D4146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3" name="Rectangle 6">
          <a:extLst>
            <a:ext uri="{FF2B5EF4-FFF2-40B4-BE49-F238E27FC236}">
              <a16:creationId xmlns:a16="http://schemas.microsoft.com/office/drawing/2014/main" xmlns="" id="{5563FE75-85E0-4708-8D70-F4234861E548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4" name="Rectangle 6">
          <a:extLst>
            <a:ext uri="{FF2B5EF4-FFF2-40B4-BE49-F238E27FC236}">
              <a16:creationId xmlns:a16="http://schemas.microsoft.com/office/drawing/2014/main" xmlns="" id="{D28E555C-A18C-4FD2-A7CC-EA0D325B785E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5" name="Rectangle 6">
          <a:extLst>
            <a:ext uri="{FF2B5EF4-FFF2-40B4-BE49-F238E27FC236}">
              <a16:creationId xmlns:a16="http://schemas.microsoft.com/office/drawing/2014/main" xmlns="" id="{376F12BD-013A-484E-A688-C53C89881064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6" name="Rectangle 6">
          <a:extLst>
            <a:ext uri="{FF2B5EF4-FFF2-40B4-BE49-F238E27FC236}">
              <a16:creationId xmlns:a16="http://schemas.microsoft.com/office/drawing/2014/main" xmlns="" id="{7CE0654C-6523-4191-B2E9-100CE9BF27AF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7" name="Rectangle 6">
          <a:extLst>
            <a:ext uri="{FF2B5EF4-FFF2-40B4-BE49-F238E27FC236}">
              <a16:creationId xmlns:a16="http://schemas.microsoft.com/office/drawing/2014/main" xmlns="" id="{D7EE3183-D30E-48D6-880F-BEA742227310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8" name="Rectangle 6">
          <a:extLst>
            <a:ext uri="{FF2B5EF4-FFF2-40B4-BE49-F238E27FC236}">
              <a16:creationId xmlns:a16="http://schemas.microsoft.com/office/drawing/2014/main" xmlns="" id="{6107CD4F-21BD-4A50-90AD-BAA5F673D593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79" name="Rectangle 6">
          <a:extLst>
            <a:ext uri="{FF2B5EF4-FFF2-40B4-BE49-F238E27FC236}">
              <a16:creationId xmlns:a16="http://schemas.microsoft.com/office/drawing/2014/main" xmlns="" id="{70D5E2EE-5209-4BA8-8655-15F1B804F086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80" name="Rectangle 6">
          <a:extLst>
            <a:ext uri="{FF2B5EF4-FFF2-40B4-BE49-F238E27FC236}">
              <a16:creationId xmlns:a16="http://schemas.microsoft.com/office/drawing/2014/main" xmlns="" id="{95D85854-7C0D-4FFE-A94C-3D0D16694CFD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81" name="Rectangle 6">
          <a:extLst>
            <a:ext uri="{FF2B5EF4-FFF2-40B4-BE49-F238E27FC236}">
              <a16:creationId xmlns:a16="http://schemas.microsoft.com/office/drawing/2014/main" xmlns="" id="{14B2F988-B4A0-4BEE-BED7-5413254F76E0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82" name="Rectangle 6">
          <a:extLst>
            <a:ext uri="{FF2B5EF4-FFF2-40B4-BE49-F238E27FC236}">
              <a16:creationId xmlns:a16="http://schemas.microsoft.com/office/drawing/2014/main" xmlns="" id="{CD71E039-3F72-4B3A-9608-D840ED063B02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83" name="Rectangle 6">
          <a:extLst>
            <a:ext uri="{FF2B5EF4-FFF2-40B4-BE49-F238E27FC236}">
              <a16:creationId xmlns:a16="http://schemas.microsoft.com/office/drawing/2014/main" xmlns="" id="{62C94DB3-55A3-45AD-B836-0E4466F30204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1309</xdr:row>
      <xdr:rowOff>428625</xdr:rowOff>
    </xdr:from>
    <xdr:ext cx="189035" cy="314325"/>
    <xdr:sp macro="" textlink="">
      <xdr:nvSpPr>
        <xdr:cNvPr id="684" name="Rectangle 6">
          <a:extLst>
            <a:ext uri="{FF2B5EF4-FFF2-40B4-BE49-F238E27FC236}">
              <a16:creationId xmlns:a16="http://schemas.microsoft.com/office/drawing/2014/main" xmlns="" id="{3B9CE031-87FF-4622-BCE9-B1883A7740BB}"/>
            </a:ext>
          </a:extLst>
        </xdr:cNvPr>
        <xdr:cNvSpPr>
          <a:spLocks noChangeArrowheads="1"/>
        </xdr:cNvSpPr>
      </xdr:nvSpPr>
      <xdr:spPr bwMode="auto">
        <a:xfrm>
          <a:off x="371475" y="1141761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85" name="Rectangle 6">
          <a:extLst>
            <a:ext uri="{FF2B5EF4-FFF2-40B4-BE49-F238E27FC236}">
              <a16:creationId xmlns:a16="http://schemas.microsoft.com/office/drawing/2014/main" xmlns="" id="{E798A30C-EF5F-4664-BCEF-A006BD469753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686" name="Rectangle 6">
          <a:extLst>
            <a:ext uri="{FF2B5EF4-FFF2-40B4-BE49-F238E27FC236}">
              <a16:creationId xmlns:a16="http://schemas.microsoft.com/office/drawing/2014/main" xmlns="" id="{340FE6F8-1FB4-4A78-97CF-B2D6561FB0BA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687" name="Rectangle 6">
          <a:extLst>
            <a:ext uri="{FF2B5EF4-FFF2-40B4-BE49-F238E27FC236}">
              <a16:creationId xmlns:a16="http://schemas.microsoft.com/office/drawing/2014/main" xmlns="" id="{F4D4E59B-BFD1-4B31-8564-223027C1638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88" name="Rectangle 6">
          <a:extLst>
            <a:ext uri="{FF2B5EF4-FFF2-40B4-BE49-F238E27FC236}">
              <a16:creationId xmlns:a16="http://schemas.microsoft.com/office/drawing/2014/main" xmlns="" id="{60719D88-3BF7-4C8F-8E2A-EB87E8685513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89" name="Rectangle 6">
          <a:extLst>
            <a:ext uri="{FF2B5EF4-FFF2-40B4-BE49-F238E27FC236}">
              <a16:creationId xmlns:a16="http://schemas.microsoft.com/office/drawing/2014/main" xmlns="" id="{104204A5-D6E3-4911-8006-FEEFC09904C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0" name="Rectangle 6">
          <a:extLst>
            <a:ext uri="{FF2B5EF4-FFF2-40B4-BE49-F238E27FC236}">
              <a16:creationId xmlns:a16="http://schemas.microsoft.com/office/drawing/2014/main" xmlns="" id="{9B34C1BC-D8A9-4F70-96F6-28C42F453964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1" name="Rectangle 6">
          <a:extLst>
            <a:ext uri="{FF2B5EF4-FFF2-40B4-BE49-F238E27FC236}">
              <a16:creationId xmlns:a16="http://schemas.microsoft.com/office/drawing/2014/main" xmlns="" id="{078D5419-33A1-4B03-8484-9F8A2D52A61A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2" name="Rectangle 6">
          <a:extLst>
            <a:ext uri="{FF2B5EF4-FFF2-40B4-BE49-F238E27FC236}">
              <a16:creationId xmlns:a16="http://schemas.microsoft.com/office/drawing/2014/main" xmlns="" id="{8CF62598-999A-43D3-AFEE-E5671441E158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3" name="Rectangle 6">
          <a:extLst>
            <a:ext uri="{FF2B5EF4-FFF2-40B4-BE49-F238E27FC236}">
              <a16:creationId xmlns:a16="http://schemas.microsoft.com/office/drawing/2014/main" xmlns="" id="{662993CF-DFE0-4E67-B7B7-DE26DBE74CC8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4" name="Rectangle 6">
          <a:extLst>
            <a:ext uri="{FF2B5EF4-FFF2-40B4-BE49-F238E27FC236}">
              <a16:creationId xmlns:a16="http://schemas.microsoft.com/office/drawing/2014/main" xmlns="" id="{A74F1F7F-E1BC-48CD-8C6A-A06E0F18E7CB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5" name="Rectangle 6">
          <a:extLst>
            <a:ext uri="{FF2B5EF4-FFF2-40B4-BE49-F238E27FC236}">
              <a16:creationId xmlns:a16="http://schemas.microsoft.com/office/drawing/2014/main" xmlns="" id="{AC0E72EB-5B3D-49C5-BEA3-AAD9857E05B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6" name="Rectangle 6">
          <a:extLst>
            <a:ext uri="{FF2B5EF4-FFF2-40B4-BE49-F238E27FC236}">
              <a16:creationId xmlns:a16="http://schemas.microsoft.com/office/drawing/2014/main" xmlns="" id="{6563D140-DED7-4032-986A-0938E40E5254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7" name="Rectangle 6">
          <a:extLst>
            <a:ext uri="{FF2B5EF4-FFF2-40B4-BE49-F238E27FC236}">
              <a16:creationId xmlns:a16="http://schemas.microsoft.com/office/drawing/2014/main" xmlns="" id="{B38C6109-D289-4AB2-9AE0-BB87C427CC7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8" name="Rectangle 6">
          <a:extLst>
            <a:ext uri="{FF2B5EF4-FFF2-40B4-BE49-F238E27FC236}">
              <a16:creationId xmlns:a16="http://schemas.microsoft.com/office/drawing/2014/main" xmlns="" id="{DC48072A-06B0-48AA-9963-014C7BE9EBC2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699" name="Rectangle 6">
          <a:extLst>
            <a:ext uri="{FF2B5EF4-FFF2-40B4-BE49-F238E27FC236}">
              <a16:creationId xmlns:a16="http://schemas.microsoft.com/office/drawing/2014/main" xmlns="" id="{5C56E72B-CBC1-45B6-882C-077A1AA30083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700" name="Rectangle 6">
          <a:extLst>
            <a:ext uri="{FF2B5EF4-FFF2-40B4-BE49-F238E27FC236}">
              <a16:creationId xmlns:a16="http://schemas.microsoft.com/office/drawing/2014/main" xmlns="" id="{65E5AA11-A291-4EF0-8EDF-5AFB81C0DF84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71450"/>
    <xdr:sp macro="" textlink="">
      <xdr:nvSpPr>
        <xdr:cNvPr id="701" name="Rectangle 6">
          <a:extLst>
            <a:ext uri="{FF2B5EF4-FFF2-40B4-BE49-F238E27FC236}">
              <a16:creationId xmlns:a16="http://schemas.microsoft.com/office/drawing/2014/main" xmlns="" id="{7416E72B-3EA6-48F3-BADA-581B9E45A52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02" name="Rectangle 6">
          <a:extLst>
            <a:ext uri="{FF2B5EF4-FFF2-40B4-BE49-F238E27FC236}">
              <a16:creationId xmlns:a16="http://schemas.microsoft.com/office/drawing/2014/main" xmlns="" id="{8DA9BD76-E8BA-48AA-B4F6-3B1850A0E20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03" name="Rectangle 6">
          <a:extLst>
            <a:ext uri="{FF2B5EF4-FFF2-40B4-BE49-F238E27FC236}">
              <a16:creationId xmlns:a16="http://schemas.microsoft.com/office/drawing/2014/main" xmlns="" id="{6627E26E-FE52-4ACC-8052-EFEAFDD72E8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04" name="Rectangle 6">
          <a:extLst>
            <a:ext uri="{FF2B5EF4-FFF2-40B4-BE49-F238E27FC236}">
              <a16:creationId xmlns:a16="http://schemas.microsoft.com/office/drawing/2014/main" xmlns="" id="{8559C060-CFA8-463B-8788-ED4F91E7E60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05" name="Rectangle 6">
          <a:extLst>
            <a:ext uri="{FF2B5EF4-FFF2-40B4-BE49-F238E27FC236}">
              <a16:creationId xmlns:a16="http://schemas.microsoft.com/office/drawing/2014/main" xmlns="" id="{F0C50970-6C76-4FAA-8A4D-FAE10ECF0AFA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06" name="Rectangle 6">
          <a:extLst>
            <a:ext uri="{FF2B5EF4-FFF2-40B4-BE49-F238E27FC236}">
              <a16:creationId xmlns:a16="http://schemas.microsoft.com/office/drawing/2014/main" xmlns="" id="{EB87638B-F646-4DBC-96DA-8D4C3336FB9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07" name="Rectangle 6">
          <a:extLst>
            <a:ext uri="{FF2B5EF4-FFF2-40B4-BE49-F238E27FC236}">
              <a16:creationId xmlns:a16="http://schemas.microsoft.com/office/drawing/2014/main" xmlns="" id="{BCFBD16F-33CE-4B70-A9E9-688F13439F3E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08" name="Rectangle 6">
          <a:extLst>
            <a:ext uri="{FF2B5EF4-FFF2-40B4-BE49-F238E27FC236}">
              <a16:creationId xmlns:a16="http://schemas.microsoft.com/office/drawing/2014/main" xmlns="" id="{12752EE2-EB4F-4067-8EBC-C8C7F0052AB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09" name="Rectangle 6">
          <a:extLst>
            <a:ext uri="{FF2B5EF4-FFF2-40B4-BE49-F238E27FC236}">
              <a16:creationId xmlns:a16="http://schemas.microsoft.com/office/drawing/2014/main" xmlns="" id="{BE3CBC2F-7D48-43FB-BFF6-AF819942444E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0" name="Rectangle 6">
          <a:extLst>
            <a:ext uri="{FF2B5EF4-FFF2-40B4-BE49-F238E27FC236}">
              <a16:creationId xmlns:a16="http://schemas.microsoft.com/office/drawing/2014/main" xmlns="" id="{8A7165E3-5C61-4D29-A3F5-AF784CFE5FA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11" name="Rectangle 6">
          <a:extLst>
            <a:ext uri="{FF2B5EF4-FFF2-40B4-BE49-F238E27FC236}">
              <a16:creationId xmlns:a16="http://schemas.microsoft.com/office/drawing/2014/main" xmlns="" id="{F3A9AB33-4639-45EC-A7E7-D7B1782BF657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2" name="Rectangle 6">
          <a:extLst>
            <a:ext uri="{FF2B5EF4-FFF2-40B4-BE49-F238E27FC236}">
              <a16:creationId xmlns:a16="http://schemas.microsoft.com/office/drawing/2014/main" xmlns="" id="{4CDE77D2-CC95-4650-8FB8-608CE562705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3" name="Rectangle 6">
          <a:extLst>
            <a:ext uri="{FF2B5EF4-FFF2-40B4-BE49-F238E27FC236}">
              <a16:creationId xmlns:a16="http://schemas.microsoft.com/office/drawing/2014/main" xmlns="" id="{F0296DC2-B22B-4CE1-A783-D58ED2CD84FA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4" name="Rectangle 6">
          <a:extLst>
            <a:ext uri="{FF2B5EF4-FFF2-40B4-BE49-F238E27FC236}">
              <a16:creationId xmlns:a16="http://schemas.microsoft.com/office/drawing/2014/main" xmlns="" id="{89B51044-CF2A-4336-A36F-FBA7F2D29B85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5" name="Rectangle 6">
          <a:extLst>
            <a:ext uri="{FF2B5EF4-FFF2-40B4-BE49-F238E27FC236}">
              <a16:creationId xmlns:a16="http://schemas.microsoft.com/office/drawing/2014/main" xmlns="" id="{350E015B-738C-4BC8-8AFE-9F06630CC14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6" name="Rectangle 6">
          <a:extLst>
            <a:ext uri="{FF2B5EF4-FFF2-40B4-BE49-F238E27FC236}">
              <a16:creationId xmlns:a16="http://schemas.microsoft.com/office/drawing/2014/main" xmlns="" id="{AF4029BC-E864-42F6-9661-219D20B2BB7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17" name="Rectangle 6">
          <a:extLst>
            <a:ext uri="{FF2B5EF4-FFF2-40B4-BE49-F238E27FC236}">
              <a16:creationId xmlns:a16="http://schemas.microsoft.com/office/drawing/2014/main" xmlns="" id="{D63F8D76-0E1B-4096-BE13-F9D2D393774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8" name="Rectangle 6">
          <a:extLst>
            <a:ext uri="{FF2B5EF4-FFF2-40B4-BE49-F238E27FC236}">
              <a16:creationId xmlns:a16="http://schemas.microsoft.com/office/drawing/2014/main" xmlns="" id="{1301E517-CC4B-4ED5-890C-12E7C99C708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19" name="Rectangle 6">
          <a:extLst>
            <a:ext uri="{FF2B5EF4-FFF2-40B4-BE49-F238E27FC236}">
              <a16:creationId xmlns:a16="http://schemas.microsoft.com/office/drawing/2014/main" xmlns="" id="{7BF14F2C-DC02-4131-8195-5F72C30B961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20" name="Rectangle 6">
          <a:extLst>
            <a:ext uri="{FF2B5EF4-FFF2-40B4-BE49-F238E27FC236}">
              <a16:creationId xmlns:a16="http://schemas.microsoft.com/office/drawing/2014/main" xmlns="" id="{0275EF10-FAAC-4C1F-885F-E1073D9BCA5A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21" name="Rectangle 6">
          <a:extLst>
            <a:ext uri="{FF2B5EF4-FFF2-40B4-BE49-F238E27FC236}">
              <a16:creationId xmlns:a16="http://schemas.microsoft.com/office/drawing/2014/main" xmlns="" id="{47B7C6C9-0F4B-4F54-A0C1-4ACF4D942A8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22" name="Rectangle 6">
          <a:extLst>
            <a:ext uri="{FF2B5EF4-FFF2-40B4-BE49-F238E27FC236}">
              <a16:creationId xmlns:a16="http://schemas.microsoft.com/office/drawing/2014/main" xmlns="" id="{431A5420-B9E8-4CB2-A959-AFD632273BE4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23" name="Rectangle 6">
          <a:extLst>
            <a:ext uri="{FF2B5EF4-FFF2-40B4-BE49-F238E27FC236}">
              <a16:creationId xmlns:a16="http://schemas.microsoft.com/office/drawing/2014/main" xmlns="" id="{72D21435-68B1-433F-B1F3-FFE4708C03D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24" name="Rectangle 6">
          <a:extLst>
            <a:ext uri="{FF2B5EF4-FFF2-40B4-BE49-F238E27FC236}">
              <a16:creationId xmlns:a16="http://schemas.microsoft.com/office/drawing/2014/main" xmlns="" id="{5BF4C50C-0FC3-4995-8541-7C195B0AE81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25" name="Rectangle 6">
          <a:extLst>
            <a:ext uri="{FF2B5EF4-FFF2-40B4-BE49-F238E27FC236}">
              <a16:creationId xmlns:a16="http://schemas.microsoft.com/office/drawing/2014/main" xmlns="" id="{7CDA394F-393C-4A43-A0CF-6E8D94A0579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26" name="Rectangle 6">
          <a:extLst>
            <a:ext uri="{FF2B5EF4-FFF2-40B4-BE49-F238E27FC236}">
              <a16:creationId xmlns:a16="http://schemas.microsoft.com/office/drawing/2014/main" xmlns="" id="{6ADD27CF-C818-48F9-A7B5-E67E6E40605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27" name="Rectangle 6">
          <a:extLst>
            <a:ext uri="{FF2B5EF4-FFF2-40B4-BE49-F238E27FC236}">
              <a16:creationId xmlns:a16="http://schemas.microsoft.com/office/drawing/2014/main" xmlns="" id="{8B19C39C-3D17-48A6-B5F2-CAB3293CAC2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28" name="Rectangle 6">
          <a:extLst>
            <a:ext uri="{FF2B5EF4-FFF2-40B4-BE49-F238E27FC236}">
              <a16:creationId xmlns:a16="http://schemas.microsoft.com/office/drawing/2014/main" xmlns="" id="{A7994FCC-94C1-4917-8F5D-5278CCB8F76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29" name="Rectangle 6">
          <a:extLst>
            <a:ext uri="{FF2B5EF4-FFF2-40B4-BE49-F238E27FC236}">
              <a16:creationId xmlns:a16="http://schemas.microsoft.com/office/drawing/2014/main" xmlns="" id="{931D7FF0-1D1D-493D-A39F-54F144B14E5E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0" name="Rectangle 6">
          <a:extLst>
            <a:ext uri="{FF2B5EF4-FFF2-40B4-BE49-F238E27FC236}">
              <a16:creationId xmlns:a16="http://schemas.microsoft.com/office/drawing/2014/main" xmlns="" id="{D4DFC83E-3BDF-49F2-8B50-600555729C7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31" name="Rectangle 6">
          <a:extLst>
            <a:ext uri="{FF2B5EF4-FFF2-40B4-BE49-F238E27FC236}">
              <a16:creationId xmlns:a16="http://schemas.microsoft.com/office/drawing/2014/main" xmlns="" id="{C6BCE276-471E-4C4D-BBD0-1B9A63AE40E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2" name="Rectangle 6">
          <a:extLst>
            <a:ext uri="{FF2B5EF4-FFF2-40B4-BE49-F238E27FC236}">
              <a16:creationId xmlns:a16="http://schemas.microsoft.com/office/drawing/2014/main" xmlns="" id="{004BBFFB-25B9-4018-83AA-076748BDB4A2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3" name="Rectangle 6">
          <a:extLst>
            <a:ext uri="{FF2B5EF4-FFF2-40B4-BE49-F238E27FC236}">
              <a16:creationId xmlns:a16="http://schemas.microsoft.com/office/drawing/2014/main" xmlns="" id="{A295BB0F-FFB4-42FC-9147-9C62E15EF73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4" name="Rectangle 6">
          <a:extLst>
            <a:ext uri="{FF2B5EF4-FFF2-40B4-BE49-F238E27FC236}">
              <a16:creationId xmlns:a16="http://schemas.microsoft.com/office/drawing/2014/main" xmlns="" id="{E64ECBEA-D49A-4507-A245-2937660FF4D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5" name="Rectangle 6">
          <a:extLst>
            <a:ext uri="{FF2B5EF4-FFF2-40B4-BE49-F238E27FC236}">
              <a16:creationId xmlns:a16="http://schemas.microsoft.com/office/drawing/2014/main" xmlns="" id="{3BE56A20-2997-47DF-9A7C-8DACA2FC895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6" name="Rectangle 6">
          <a:extLst>
            <a:ext uri="{FF2B5EF4-FFF2-40B4-BE49-F238E27FC236}">
              <a16:creationId xmlns:a16="http://schemas.microsoft.com/office/drawing/2014/main" xmlns="" id="{281CA8A0-E7CF-4E26-903E-55C29C4C6B92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37" name="Rectangle 6">
          <a:extLst>
            <a:ext uri="{FF2B5EF4-FFF2-40B4-BE49-F238E27FC236}">
              <a16:creationId xmlns:a16="http://schemas.microsoft.com/office/drawing/2014/main" xmlns="" id="{74209775-45A9-4C53-89D4-C813F274D3E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8" name="Rectangle 6">
          <a:extLst>
            <a:ext uri="{FF2B5EF4-FFF2-40B4-BE49-F238E27FC236}">
              <a16:creationId xmlns:a16="http://schemas.microsoft.com/office/drawing/2014/main" xmlns="" id="{52E70462-1E5C-4296-8B17-828D9DFE03C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39" name="Rectangle 6">
          <a:extLst>
            <a:ext uri="{FF2B5EF4-FFF2-40B4-BE49-F238E27FC236}">
              <a16:creationId xmlns:a16="http://schemas.microsoft.com/office/drawing/2014/main" xmlns="" id="{48C34E54-16D2-4CC2-9D76-576616667DC3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40" name="Rectangle 6">
          <a:extLst>
            <a:ext uri="{FF2B5EF4-FFF2-40B4-BE49-F238E27FC236}">
              <a16:creationId xmlns:a16="http://schemas.microsoft.com/office/drawing/2014/main" xmlns="" id="{66D0769C-0789-449A-9A90-9114629944B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41" name="Rectangle 6">
          <a:extLst>
            <a:ext uri="{FF2B5EF4-FFF2-40B4-BE49-F238E27FC236}">
              <a16:creationId xmlns:a16="http://schemas.microsoft.com/office/drawing/2014/main" xmlns="" id="{A8B26B78-0562-4CCD-8574-A2E1719E2675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42" name="Rectangle 6">
          <a:extLst>
            <a:ext uri="{FF2B5EF4-FFF2-40B4-BE49-F238E27FC236}">
              <a16:creationId xmlns:a16="http://schemas.microsoft.com/office/drawing/2014/main" xmlns="" id="{6947B572-74CF-41AF-8C9B-D415413359C5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43" name="Rectangle 6">
          <a:extLst>
            <a:ext uri="{FF2B5EF4-FFF2-40B4-BE49-F238E27FC236}">
              <a16:creationId xmlns:a16="http://schemas.microsoft.com/office/drawing/2014/main" xmlns="" id="{1266600F-9AF3-4E28-B106-71F737B08B6A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44" name="Rectangle 6">
          <a:extLst>
            <a:ext uri="{FF2B5EF4-FFF2-40B4-BE49-F238E27FC236}">
              <a16:creationId xmlns:a16="http://schemas.microsoft.com/office/drawing/2014/main" xmlns="" id="{65D70984-A50C-4CD6-A36B-114BE7CD2D4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45" name="Rectangle 6">
          <a:extLst>
            <a:ext uri="{FF2B5EF4-FFF2-40B4-BE49-F238E27FC236}">
              <a16:creationId xmlns:a16="http://schemas.microsoft.com/office/drawing/2014/main" xmlns="" id="{583E652C-B466-490F-9213-1FFD9CE4D427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46" name="Rectangle 6">
          <a:extLst>
            <a:ext uri="{FF2B5EF4-FFF2-40B4-BE49-F238E27FC236}">
              <a16:creationId xmlns:a16="http://schemas.microsoft.com/office/drawing/2014/main" xmlns="" id="{ABB2C664-2664-493B-8C2D-2D25DE11461B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47" name="Rectangle 6">
          <a:extLst>
            <a:ext uri="{FF2B5EF4-FFF2-40B4-BE49-F238E27FC236}">
              <a16:creationId xmlns:a16="http://schemas.microsoft.com/office/drawing/2014/main" xmlns="" id="{7E56C92A-50F1-494B-B3C4-AFF5F0DF978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48" name="Rectangle 6">
          <a:extLst>
            <a:ext uri="{FF2B5EF4-FFF2-40B4-BE49-F238E27FC236}">
              <a16:creationId xmlns:a16="http://schemas.microsoft.com/office/drawing/2014/main" xmlns="" id="{E208DFD6-A66D-443C-9511-BCE7FAF8CA3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49" name="Rectangle 6">
          <a:extLst>
            <a:ext uri="{FF2B5EF4-FFF2-40B4-BE49-F238E27FC236}">
              <a16:creationId xmlns:a16="http://schemas.microsoft.com/office/drawing/2014/main" xmlns="" id="{3AF6BAD0-730E-4AD6-954D-CBD6344F0574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0" name="Rectangle 6">
          <a:extLst>
            <a:ext uri="{FF2B5EF4-FFF2-40B4-BE49-F238E27FC236}">
              <a16:creationId xmlns:a16="http://schemas.microsoft.com/office/drawing/2014/main" xmlns="" id="{1339AF87-426D-413D-A6D4-D4E82536CDB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51" name="Rectangle 6">
          <a:extLst>
            <a:ext uri="{FF2B5EF4-FFF2-40B4-BE49-F238E27FC236}">
              <a16:creationId xmlns:a16="http://schemas.microsoft.com/office/drawing/2014/main" xmlns="" id="{791CC2A4-27F7-419B-8B18-2A6BDB18824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2" name="Rectangle 6">
          <a:extLst>
            <a:ext uri="{FF2B5EF4-FFF2-40B4-BE49-F238E27FC236}">
              <a16:creationId xmlns:a16="http://schemas.microsoft.com/office/drawing/2014/main" xmlns="" id="{1D214F0A-2429-45E8-A22B-AFD10FF94D9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3" name="Rectangle 6">
          <a:extLst>
            <a:ext uri="{FF2B5EF4-FFF2-40B4-BE49-F238E27FC236}">
              <a16:creationId xmlns:a16="http://schemas.microsoft.com/office/drawing/2014/main" xmlns="" id="{F37C232C-D971-4C30-8677-C5333CB794F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4" name="Rectangle 6">
          <a:extLst>
            <a:ext uri="{FF2B5EF4-FFF2-40B4-BE49-F238E27FC236}">
              <a16:creationId xmlns:a16="http://schemas.microsoft.com/office/drawing/2014/main" xmlns="" id="{EEC1D206-F504-4A15-878E-A0D1F4F21F5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5" name="Rectangle 6">
          <a:extLst>
            <a:ext uri="{FF2B5EF4-FFF2-40B4-BE49-F238E27FC236}">
              <a16:creationId xmlns:a16="http://schemas.microsoft.com/office/drawing/2014/main" xmlns="" id="{6054A2D6-B45F-4453-B78A-14775EB54C6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6" name="Rectangle 6">
          <a:extLst>
            <a:ext uri="{FF2B5EF4-FFF2-40B4-BE49-F238E27FC236}">
              <a16:creationId xmlns:a16="http://schemas.microsoft.com/office/drawing/2014/main" xmlns="" id="{E7DFFEAC-59AE-479F-A738-3A5410B4E81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57" name="Rectangle 6">
          <a:extLst>
            <a:ext uri="{FF2B5EF4-FFF2-40B4-BE49-F238E27FC236}">
              <a16:creationId xmlns:a16="http://schemas.microsoft.com/office/drawing/2014/main" xmlns="" id="{099B3019-EC24-499F-87FA-BB464D2F54C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8" name="Rectangle 6">
          <a:extLst>
            <a:ext uri="{FF2B5EF4-FFF2-40B4-BE49-F238E27FC236}">
              <a16:creationId xmlns:a16="http://schemas.microsoft.com/office/drawing/2014/main" xmlns="" id="{8A4CF98E-7A61-421D-A497-9C647900E17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59" name="Rectangle 6">
          <a:extLst>
            <a:ext uri="{FF2B5EF4-FFF2-40B4-BE49-F238E27FC236}">
              <a16:creationId xmlns:a16="http://schemas.microsoft.com/office/drawing/2014/main" xmlns="" id="{900362F0-1C61-4A44-BBBA-DBC7917706E4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0" name="Rectangle 6">
          <a:extLst>
            <a:ext uri="{FF2B5EF4-FFF2-40B4-BE49-F238E27FC236}">
              <a16:creationId xmlns:a16="http://schemas.microsoft.com/office/drawing/2014/main" xmlns="" id="{C8C5AD35-F08E-45F5-8394-04632683A5D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61" name="Rectangle 6">
          <a:extLst>
            <a:ext uri="{FF2B5EF4-FFF2-40B4-BE49-F238E27FC236}">
              <a16:creationId xmlns:a16="http://schemas.microsoft.com/office/drawing/2014/main" xmlns="" id="{94CC8E0E-5FE5-4E0B-B530-0FB943239468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2" name="Rectangle 6">
          <a:extLst>
            <a:ext uri="{FF2B5EF4-FFF2-40B4-BE49-F238E27FC236}">
              <a16:creationId xmlns:a16="http://schemas.microsoft.com/office/drawing/2014/main" xmlns="" id="{9A488846-31A2-41A8-9E27-16EA1423A649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3" name="Rectangle 6">
          <a:extLst>
            <a:ext uri="{FF2B5EF4-FFF2-40B4-BE49-F238E27FC236}">
              <a16:creationId xmlns:a16="http://schemas.microsoft.com/office/drawing/2014/main" xmlns="" id="{6E69D583-2D7A-4F40-AC87-8BD751B7D487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4" name="Rectangle 6">
          <a:extLst>
            <a:ext uri="{FF2B5EF4-FFF2-40B4-BE49-F238E27FC236}">
              <a16:creationId xmlns:a16="http://schemas.microsoft.com/office/drawing/2014/main" xmlns="" id="{8541DC6C-C3AD-46DD-9D39-B51CB346C1B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5" name="Rectangle 6">
          <a:extLst>
            <a:ext uri="{FF2B5EF4-FFF2-40B4-BE49-F238E27FC236}">
              <a16:creationId xmlns:a16="http://schemas.microsoft.com/office/drawing/2014/main" xmlns="" id="{429254EC-B135-4EF9-BEF0-2EB4ED69C7F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66" name="Rectangle 6">
          <a:extLst>
            <a:ext uri="{FF2B5EF4-FFF2-40B4-BE49-F238E27FC236}">
              <a16:creationId xmlns:a16="http://schemas.microsoft.com/office/drawing/2014/main" xmlns="" id="{998EFD38-66D5-4DB6-8099-4603BF4EAE1B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7" name="Rectangle 6">
          <a:extLst>
            <a:ext uri="{FF2B5EF4-FFF2-40B4-BE49-F238E27FC236}">
              <a16:creationId xmlns:a16="http://schemas.microsoft.com/office/drawing/2014/main" xmlns="" id="{12AD3BDA-A7F5-4154-B3D8-43EDAA21911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68" name="Rectangle 6">
          <a:extLst>
            <a:ext uri="{FF2B5EF4-FFF2-40B4-BE49-F238E27FC236}">
              <a16:creationId xmlns:a16="http://schemas.microsoft.com/office/drawing/2014/main" xmlns="" id="{FC6BFB5D-E305-45DD-9B0A-8B8A927A3440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69" name="Rectangle 6">
          <a:extLst>
            <a:ext uri="{FF2B5EF4-FFF2-40B4-BE49-F238E27FC236}">
              <a16:creationId xmlns:a16="http://schemas.microsoft.com/office/drawing/2014/main" xmlns="" id="{01065CCB-8293-454D-BCB1-ECA5E6F625D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0" name="Rectangle 6">
          <a:extLst>
            <a:ext uri="{FF2B5EF4-FFF2-40B4-BE49-F238E27FC236}">
              <a16:creationId xmlns:a16="http://schemas.microsoft.com/office/drawing/2014/main" xmlns="" id="{29717898-52B2-43F8-BC65-7461D15F4DDF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85725"/>
    <xdr:sp macro="" textlink="">
      <xdr:nvSpPr>
        <xdr:cNvPr id="771" name="Rectangle 6">
          <a:extLst>
            <a:ext uri="{FF2B5EF4-FFF2-40B4-BE49-F238E27FC236}">
              <a16:creationId xmlns:a16="http://schemas.microsoft.com/office/drawing/2014/main" xmlns="" id="{8155170D-2819-46C0-AF95-C497C1F8BCD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2" name="Rectangle 6">
          <a:extLst>
            <a:ext uri="{FF2B5EF4-FFF2-40B4-BE49-F238E27FC236}">
              <a16:creationId xmlns:a16="http://schemas.microsoft.com/office/drawing/2014/main" xmlns="" id="{E1DFF304-B800-4D1A-B48E-85F62FDEC3C6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73" name="Rectangle 6">
          <a:extLst>
            <a:ext uri="{FF2B5EF4-FFF2-40B4-BE49-F238E27FC236}">
              <a16:creationId xmlns:a16="http://schemas.microsoft.com/office/drawing/2014/main" xmlns="" id="{ADE107B8-D32E-495F-8F9F-438C0783C4F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4" name="Rectangle 6">
          <a:extLst>
            <a:ext uri="{FF2B5EF4-FFF2-40B4-BE49-F238E27FC236}">
              <a16:creationId xmlns:a16="http://schemas.microsoft.com/office/drawing/2014/main" xmlns="" id="{FD2293DE-81E4-42B6-AD92-AFB05D653C2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5" name="Rectangle 6">
          <a:extLst>
            <a:ext uri="{FF2B5EF4-FFF2-40B4-BE49-F238E27FC236}">
              <a16:creationId xmlns:a16="http://schemas.microsoft.com/office/drawing/2014/main" xmlns="" id="{4568CC19-3E3E-4D58-9F5F-BA3442A10C61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6" name="Rectangle 6">
          <a:extLst>
            <a:ext uri="{FF2B5EF4-FFF2-40B4-BE49-F238E27FC236}">
              <a16:creationId xmlns:a16="http://schemas.microsoft.com/office/drawing/2014/main" xmlns="" id="{986E714F-F0FC-45C2-A39F-10AFF968CF5C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7" name="Rectangle 6">
          <a:extLst>
            <a:ext uri="{FF2B5EF4-FFF2-40B4-BE49-F238E27FC236}">
              <a16:creationId xmlns:a16="http://schemas.microsoft.com/office/drawing/2014/main" xmlns="" id="{F2C9AC85-99B6-48C3-89CE-0E6853466487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78" name="Rectangle 6">
          <a:extLst>
            <a:ext uri="{FF2B5EF4-FFF2-40B4-BE49-F238E27FC236}">
              <a16:creationId xmlns:a16="http://schemas.microsoft.com/office/drawing/2014/main" xmlns="" id="{8A9BA5E6-62EB-4929-B019-553BA3769A67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79" name="Rectangle 6">
          <a:extLst>
            <a:ext uri="{FF2B5EF4-FFF2-40B4-BE49-F238E27FC236}">
              <a16:creationId xmlns:a16="http://schemas.microsoft.com/office/drawing/2014/main" xmlns="" id="{56A42B72-4388-45C7-B7BC-5923B3D31057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80" name="Rectangle 6">
          <a:extLst>
            <a:ext uri="{FF2B5EF4-FFF2-40B4-BE49-F238E27FC236}">
              <a16:creationId xmlns:a16="http://schemas.microsoft.com/office/drawing/2014/main" xmlns="" id="{39DED496-2250-442F-A8A3-A05B65B79525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81" name="Rectangle 6">
          <a:extLst>
            <a:ext uri="{FF2B5EF4-FFF2-40B4-BE49-F238E27FC236}">
              <a16:creationId xmlns:a16="http://schemas.microsoft.com/office/drawing/2014/main" xmlns="" id="{BA7CC08B-ADCE-40E1-8EA0-0C84EC4E069D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82" name="Rectangle 6">
          <a:extLst>
            <a:ext uri="{FF2B5EF4-FFF2-40B4-BE49-F238E27FC236}">
              <a16:creationId xmlns:a16="http://schemas.microsoft.com/office/drawing/2014/main" xmlns="" id="{1F4DCFFB-31C8-48F5-BD96-1954876E8CBE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314325"/>
    <xdr:sp macro="" textlink="">
      <xdr:nvSpPr>
        <xdr:cNvPr id="783" name="Rectangle 6">
          <a:extLst>
            <a:ext uri="{FF2B5EF4-FFF2-40B4-BE49-F238E27FC236}">
              <a16:creationId xmlns:a16="http://schemas.microsoft.com/office/drawing/2014/main" xmlns="" id="{E84EE4EA-6C9A-439B-A7DA-C384230A5BBE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84" name="Rectangle 6">
          <a:extLst>
            <a:ext uri="{FF2B5EF4-FFF2-40B4-BE49-F238E27FC236}">
              <a16:creationId xmlns:a16="http://schemas.microsoft.com/office/drawing/2014/main" xmlns="" id="{B99B323E-40F1-46BD-BB1F-099E875F7695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1312</xdr:row>
      <xdr:rowOff>428625</xdr:rowOff>
    </xdr:from>
    <xdr:ext cx="189035" cy="161925"/>
    <xdr:sp macro="" textlink="">
      <xdr:nvSpPr>
        <xdr:cNvPr id="785" name="Rectangle 6">
          <a:extLst>
            <a:ext uri="{FF2B5EF4-FFF2-40B4-BE49-F238E27FC236}">
              <a16:creationId xmlns:a16="http://schemas.microsoft.com/office/drawing/2014/main" xmlns="" id="{44889C7C-B0D7-48AB-8DEC-E42332F667A8}"/>
            </a:ext>
          </a:extLst>
        </xdr:cNvPr>
        <xdr:cNvSpPr>
          <a:spLocks noChangeArrowheads="1"/>
        </xdr:cNvSpPr>
      </xdr:nvSpPr>
      <xdr:spPr bwMode="auto">
        <a:xfrm>
          <a:off x="371475" y="11514772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1311</xdr:row>
      <xdr:rowOff>409575</xdr:rowOff>
    </xdr:from>
    <xdr:ext cx="189035" cy="323850"/>
    <xdr:sp macro="" textlink="">
      <xdr:nvSpPr>
        <xdr:cNvPr id="786" name="Rectangle 6">
          <a:extLst>
            <a:ext uri="{FF2B5EF4-FFF2-40B4-BE49-F238E27FC236}">
              <a16:creationId xmlns:a16="http://schemas.microsoft.com/office/drawing/2014/main" xmlns="" id="{74F10158-30D4-43AC-90E5-50D8A86C095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787" name="Rectangle 6">
          <a:extLst>
            <a:ext uri="{FF2B5EF4-FFF2-40B4-BE49-F238E27FC236}">
              <a16:creationId xmlns:a16="http://schemas.microsoft.com/office/drawing/2014/main" xmlns="" id="{2BFA3A7B-2A61-4F8F-BF91-550901A5CFE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788" name="Rectangle 6">
          <a:extLst>
            <a:ext uri="{FF2B5EF4-FFF2-40B4-BE49-F238E27FC236}">
              <a16:creationId xmlns:a16="http://schemas.microsoft.com/office/drawing/2014/main" xmlns="" id="{48200A64-1447-438A-B2BF-CEBA0529B1C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789" name="Rectangle 6">
          <a:extLst>
            <a:ext uri="{FF2B5EF4-FFF2-40B4-BE49-F238E27FC236}">
              <a16:creationId xmlns:a16="http://schemas.microsoft.com/office/drawing/2014/main" xmlns="" id="{A73ACB8B-E0FC-43C3-B49F-0B106F564BF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790" name="Rectangle 6">
          <a:extLst>
            <a:ext uri="{FF2B5EF4-FFF2-40B4-BE49-F238E27FC236}">
              <a16:creationId xmlns:a16="http://schemas.microsoft.com/office/drawing/2014/main" xmlns="" id="{749F1197-4B3E-45CD-AFE1-82AEE8B826B6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1" name="Rectangle 6">
          <a:extLst>
            <a:ext uri="{FF2B5EF4-FFF2-40B4-BE49-F238E27FC236}">
              <a16:creationId xmlns:a16="http://schemas.microsoft.com/office/drawing/2014/main" xmlns="" id="{2F6C98FD-3856-40EB-A613-59CEC0A0880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2" name="Rectangle 6">
          <a:extLst>
            <a:ext uri="{FF2B5EF4-FFF2-40B4-BE49-F238E27FC236}">
              <a16:creationId xmlns:a16="http://schemas.microsoft.com/office/drawing/2014/main" xmlns="" id="{E9EAF10D-9A18-497C-8EBE-37A0866BA1D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3" name="Rectangle 6">
          <a:extLst>
            <a:ext uri="{FF2B5EF4-FFF2-40B4-BE49-F238E27FC236}">
              <a16:creationId xmlns:a16="http://schemas.microsoft.com/office/drawing/2014/main" xmlns="" id="{A70EDBC9-9DB0-4B55-8A66-A16C134F406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4" name="Rectangle 6">
          <a:extLst>
            <a:ext uri="{FF2B5EF4-FFF2-40B4-BE49-F238E27FC236}">
              <a16:creationId xmlns:a16="http://schemas.microsoft.com/office/drawing/2014/main" xmlns="" id="{55E8E8E3-760D-443D-AE1B-032245E09F7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5" name="Rectangle 6">
          <a:extLst>
            <a:ext uri="{FF2B5EF4-FFF2-40B4-BE49-F238E27FC236}">
              <a16:creationId xmlns:a16="http://schemas.microsoft.com/office/drawing/2014/main" xmlns="" id="{068CC5F2-C14C-4790-A67A-B400F36EA49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6" name="Rectangle 6">
          <a:extLst>
            <a:ext uri="{FF2B5EF4-FFF2-40B4-BE49-F238E27FC236}">
              <a16:creationId xmlns:a16="http://schemas.microsoft.com/office/drawing/2014/main" xmlns="" id="{03293669-534C-4779-ADD7-8A23E239AC7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7" name="Rectangle 6">
          <a:extLst>
            <a:ext uri="{FF2B5EF4-FFF2-40B4-BE49-F238E27FC236}">
              <a16:creationId xmlns:a16="http://schemas.microsoft.com/office/drawing/2014/main" xmlns="" id="{CCA5B722-15C5-41C4-9BE9-483ECC2A754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8" name="Rectangle 6">
          <a:extLst>
            <a:ext uri="{FF2B5EF4-FFF2-40B4-BE49-F238E27FC236}">
              <a16:creationId xmlns:a16="http://schemas.microsoft.com/office/drawing/2014/main" xmlns="" id="{759854B3-A315-49CD-AB7F-819CFB460135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799" name="Rectangle 6">
          <a:extLst>
            <a:ext uri="{FF2B5EF4-FFF2-40B4-BE49-F238E27FC236}">
              <a16:creationId xmlns:a16="http://schemas.microsoft.com/office/drawing/2014/main" xmlns="" id="{79C973A1-9363-4F6D-B4E5-A84941BE4D47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0" name="Rectangle 6">
          <a:extLst>
            <a:ext uri="{FF2B5EF4-FFF2-40B4-BE49-F238E27FC236}">
              <a16:creationId xmlns:a16="http://schemas.microsoft.com/office/drawing/2014/main" xmlns="" id="{D0D21CF1-12CE-43B5-9216-C07EB883C7A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1" name="Rectangle 6">
          <a:extLst>
            <a:ext uri="{FF2B5EF4-FFF2-40B4-BE49-F238E27FC236}">
              <a16:creationId xmlns:a16="http://schemas.microsoft.com/office/drawing/2014/main" xmlns="" id="{A360882E-7764-4551-8077-D64073E60D0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2" name="Rectangle 6">
          <a:extLst>
            <a:ext uri="{FF2B5EF4-FFF2-40B4-BE49-F238E27FC236}">
              <a16:creationId xmlns:a16="http://schemas.microsoft.com/office/drawing/2014/main" xmlns="" id="{71BFECCA-33C2-4B2C-9040-A5BDE431936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3" name="Rectangle 6">
          <a:extLst>
            <a:ext uri="{FF2B5EF4-FFF2-40B4-BE49-F238E27FC236}">
              <a16:creationId xmlns:a16="http://schemas.microsoft.com/office/drawing/2014/main" xmlns="" id="{86538AED-116B-47E2-8E02-A7391A0C601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4" name="Rectangle 6">
          <a:extLst>
            <a:ext uri="{FF2B5EF4-FFF2-40B4-BE49-F238E27FC236}">
              <a16:creationId xmlns:a16="http://schemas.microsoft.com/office/drawing/2014/main" xmlns="" id="{987D6CD8-7745-40C2-A74D-7172C05D32DD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5" name="Rectangle 6">
          <a:extLst>
            <a:ext uri="{FF2B5EF4-FFF2-40B4-BE49-F238E27FC236}">
              <a16:creationId xmlns:a16="http://schemas.microsoft.com/office/drawing/2014/main" xmlns="" id="{F594C9A8-8A09-406E-B9E9-37472164B4D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06" name="Rectangle 6">
          <a:extLst>
            <a:ext uri="{FF2B5EF4-FFF2-40B4-BE49-F238E27FC236}">
              <a16:creationId xmlns:a16="http://schemas.microsoft.com/office/drawing/2014/main" xmlns="" id="{8E321747-417C-4552-AC1C-8A9E2C4FDDA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1311</xdr:row>
      <xdr:rowOff>409575</xdr:rowOff>
    </xdr:from>
    <xdr:ext cx="189035" cy="323850"/>
    <xdr:sp macro="" textlink="">
      <xdr:nvSpPr>
        <xdr:cNvPr id="807" name="Rectangle 6">
          <a:extLst>
            <a:ext uri="{FF2B5EF4-FFF2-40B4-BE49-F238E27FC236}">
              <a16:creationId xmlns:a16="http://schemas.microsoft.com/office/drawing/2014/main" xmlns="" id="{A18CB285-2B06-42B2-95E1-844D87F48C9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808" name="Rectangle 6">
          <a:extLst>
            <a:ext uri="{FF2B5EF4-FFF2-40B4-BE49-F238E27FC236}">
              <a16:creationId xmlns:a16="http://schemas.microsoft.com/office/drawing/2014/main" xmlns="" id="{E3DED906-26DD-4F43-94D9-C36E5DECC660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809" name="Rectangle 6">
          <a:extLst>
            <a:ext uri="{FF2B5EF4-FFF2-40B4-BE49-F238E27FC236}">
              <a16:creationId xmlns:a16="http://schemas.microsoft.com/office/drawing/2014/main" xmlns="" id="{505E2EFE-0280-4172-8B9F-0C0075CA68B5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810" name="Rectangle 6">
          <a:extLst>
            <a:ext uri="{FF2B5EF4-FFF2-40B4-BE49-F238E27FC236}">
              <a16:creationId xmlns:a16="http://schemas.microsoft.com/office/drawing/2014/main" xmlns="" id="{07AE4956-29AA-457E-B21B-C49B8001ED34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23850"/>
    <xdr:sp macro="" textlink="">
      <xdr:nvSpPr>
        <xdr:cNvPr id="811" name="Rectangle 6">
          <a:extLst>
            <a:ext uri="{FF2B5EF4-FFF2-40B4-BE49-F238E27FC236}">
              <a16:creationId xmlns:a16="http://schemas.microsoft.com/office/drawing/2014/main" xmlns="" id="{F8324BBA-881D-4692-B186-B13B0A70A54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2" name="Rectangle 6">
          <a:extLst>
            <a:ext uri="{FF2B5EF4-FFF2-40B4-BE49-F238E27FC236}">
              <a16:creationId xmlns:a16="http://schemas.microsoft.com/office/drawing/2014/main" xmlns="" id="{C1E6769E-24D8-47E9-B665-6EB5C9BD60B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3" name="Rectangle 6">
          <a:extLst>
            <a:ext uri="{FF2B5EF4-FFF2-40B4-BE49-F238E27FC236}">
              <a16:creationId xmlns:a16="http://schemas.microsoft.com/office/drawing/2014/main" xmlns="" id="{775993EA-F349-43D6-9B9E-F56E41A5413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4" name="Rectangle 6">
          <a:extLst>
            <a:ext uri="{FF2B5EF4-FFF2-40B4-BE49-F238E27FC236}">
              <a16:creationId xmlns:a16="http://schemas.microsoft.com/office/drawing/2014/main" xmlns="" id="{2B4E7831-491E-476D-9E82-52B9509FA493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5" name="Rectangle 6">
          <a:extLst>
            <a:ext uri="{FF2B5EF4-FFF2-40B4-BE49-F238E27FC236}">
              <a16:creationId xmlns:a16="http://schemas.microsoft.com/office/drawing/2014/main" xmlns="" id="{2D2692D7-E881-4A19-BEF3-0C30437E5B69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6" name="Rectangle 6">
          <a:extLst>
            <a:ext uri="{FF2B5EF4-FFF2-40B4-BE49-F238E27FC236}">
              <a16:creationId xmlns:a16="http://schemas.microsoft.com/office/drawing/2014/main" xmlns="" id="{3E10B66F-7E42-4605-ACB9-1386891D86FB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7" name="Rectangle 6">
          <a:extLst>
            <a:ext uri="{FF2B5EF4-FFF2-40B4-BE49-F238E27FC236}">
              <a16:creationId xmlns:a16="http://schemas.microsoft.com/office/drawing/2014/main" xmlns="" id="{8E523B47-8DA0-447D-BBA6-DB0DE8DB724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8" name="Rectangle 6">
          <a:extLst>
            <a:ext uri="{FF2B5EF4-FFF2-40B4-BE49-F238E27FC236}">
              <a16:creationId xmlns:a16="http://schemas.microsoft.com/office/drawing/2014/main" xmlns="" id="{A3863DFD-729A-4536-8724-6AFD204E8DD1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19" name="Rectangle 6">
          <a:extLst>
            <a:ext uri="{FF2B5EF4-FFF2-40B4-BE49-F238E27FC236}">
              <a16:creationId xmlns:a16="http://schemas.microsoft.com/office/drawing/2014/main" xmlns="" id="{BDBD4BD6-BC53-4C47-8FF4-7C0FDB436E3A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0" name="Rectangle 6">
          <a:extLst>
            <a:ext uri="{FF2B5EF4-FFF2-40B4-BE49-F238E27FC236}">
              <a16:creationId xmlns:a16="http://schemas.microsoft.com/office/drawing/2014/main" xmlns="" id="{1ADD02F3-7E3C-4EAC-9773-53968A511502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1" name="Rectangle 6">
          <a:extLst>
            <a:ext uri="{FF2B5EF4-FFF2-40B4-BE49-F238E27FC236}">
              <a16:creationId xmlns:a16="http://schemas.microsoft.com/office/drawing/2014/main" xmlns="" id="{8B30FE4F-F81C-4641-AABB-4E42F8CF9D1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2" name="Rectangle 6">
          <a:extLst>
            <a:ext uri="{FF2B5EF4-FFF2-40B4-BE49-F238E27FC236}">
              <a16:creationId xmlns:a16="http://schemas.microsoft.com/office/drawing/2014/main" xmlns="" id="{DA07746F-FA9A-4E26-95B3-78864F01F39F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3" name="Rectangle 6">
          <a:extLst>
            <a:ext uri="{FF2B5EF4-FFF2-40B4-BE49-F238E27FC236}">
              <a16:creationId xmlns:a16="http://schemas.microsoft.com/office/drawing/2014/main" xmlns="" id="{622028AF-6558-4BDF-801E-2B2F59D9D036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4" name="Rectangle 6">
          <a:extLst>
            <a:ext uri="{FF2B5EF4-FFF2-40B4-BE49-F238E27FC236}">
              <a16:creationId xmlns:a16="http://schemas.microsoft.com/office/drawing/2014/main" xmlns="" id="{A69CF1DA-FF07-4ABE-87A1-22FE492DFC18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5" name="Rectangle 6">
          <a:extLst>
            <a:ext uri="{FF2B5EF4-FFF2-40B4-BE49-F238E27FC236}">
              <a16:creationId xmlns:a16="http://schemas.microsoft.com/office/drawing/2014/main" xmlns="" id="{713C69B7-579C-4767-BC6E-B76B75E9BB6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6" name="Rectangle 6">
          <a:extLst>
            <a:ext uri="{FF2B5EF4-FFF2-40B4-BE49-F238E27FC236}">
              <a16:creationId xmlns:a16="http://schemas.microsoft.com/office/drawing/2014/main" xmlns="" id="{D6538A9D-B422-44DE-9D27-ECF0954679EC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1311</xdr:row>
      <xdr:rowOff>428625</xdr:rowOff>
    </xdr:from>
    <xdr:ext cx="189035" cy="314325"/>
    <xdr:sp macro="" textlink="">
      <xdr:nvSpPr>
        <xdr:cNvPr id="827" name="Rectangle 6">
          <a:extLst>
            <a:ext uri="{FF2B5EF4-FFF2-40B4-BE49-F238E27FC236}">
              <a16:creationId xmlns:a16="http://schemas.microsoft.com/office/drawing/2014/main" xmlns="" id="{4B2384B9-DA08-4217-9844-B93838DC934E}"/>
            </a:ext>
          </a:extLst>
        </xdr:cNvPr>
        <xdr:cNvSpPr>
          <a:spLocks noChangeArrowheads="1"/>
        </xdr:cNvSpPr>
      </xdr:nvSpPr>
      <xdr:spPr bwMode="auto">
        <a:xfrm>
          <a:off x="371475" y="1149858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28" name="Rectangle 6">
          <a:extLst>
            <a:ext uri="{FF2B5EF4-FFF2-40B4-BE49-F238E27FC236}">
              <a16:creationId xmlns:a16="http://schemas.microsoft.com/office/drawing/2014/main" xmlns="" id="{DB867880-A75A-4CF8-B0D1-636F7C557F7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29" name="Rectangle 6">
          <a:extLst>
            <a:ext uri="{FF2B5EF4-FFF2-40B4-BE49-F238E27FC236}">
              <a16:creationId xmlns:a16="http://schemas.microsoft.com/office/drawing/2014/main" xmlns="" id="{21E0FEEE-A256-4095-AB64-4B1A76E1F21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30" name="Rectangle 6">
          <a:extLst>
            <a:ext uri="{FF2B5EF4-FFF2-40B4-BE49-F238E27FC236}">
              <a16:creationId xmlns:a16="http://schemas.microsoft.com/office/drawing/2014/main" xmlns="" id="{B7AA8059-90D2-4A03-ABD5-8E1AFA20458B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1" name="Rectangle 6">
          <a:extLst>
            <a:ext uri="{FF2B5EF4-FFF2-40B4-BE49-F238E27FC236}">
              <a16:creationId xmlns:a16="http://schemas.microsoft.com/office/drawing/2014/main" xmlns="" id="{C0B169A3-276F-4735-8E45-6730DF20F1B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2" name="Rectangle 6">
          <a:extLst>
            <a:ext uri="{FF2B5EF4-FFF2-40B4-BE49-F238E27FC236}">
              <a16:creationId xmlns:a16="http://schemas.microsoft.com/office/drawing/2014/main" xmlns="" id="{3AD177B5-C323-4CC2-A6DC-915BCF909291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3" name="Rectangle 6">
          <a:extLst>
            <a:ext uri="{FF2B5EF4-FFF2-40B4-BE49-F238E27FC236}">
              <a16:creationId xmlns:a16="http://schemas.microsoft.com/office/drawing/2014/main" xmlns="" id="{A4B43A83-6F44-4AF7-9396-78BF42B403B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4" name="Rectangle 6">
          <a:extLst>
            <a:ext uri="{FF2B5EF4-FFF2-40B4-BE49-F238E27FC236}">
              <a16:creationId xmlns:a16="http://schemas.microsoft.com/office/drawing/2014/main" xmlns="" id="{3F1A9109-3EE9-46B0-A9FB-DB5F2F6889A6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5" name="Rectangle 6">
          <a:extLst>
            <a:ext uri="{FF2B5EF4-FFF2-40B4-BE49-F238E27FC236}">
              <a16:creationId xmlns:a16="http://schemas.microsoft.com/office/drawing/2014/main" xmlns="" id="{18BCD311-A405-4884-9623-BB21BC401A3E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6" name="Rectangle 6">
          <a:extLst>
            <a:ext uri="{FF2B5EF4-FFF2-40B4-BE49-F238E27FC236}">
              <a16:creationId xmlns:a16="http://schemas.microsoft.com/office/drawing/2014/main" xmlns="" id="{E75A51AA-C257-485A-8811-1E80E6B0D82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7" name="Rectangle 6">
          <a:extLst>
            <a:ext uri="{FF2B5EF4-FFF2-40B4-BE49-F238E27FC236}">
              <a16:creationId xmlns:a16="http://schemas.microsoft.com/office/drawing/2014/main" xmlns="" id="{B6E08C65-1C14-49D2-BC08-C9A919A29B1E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8" name="Rectangle 6">
          <a:extLst>
            <a:ext uri="{FF2B5EF4-FFF2-40B4-BE49-F238E27FC236}">
              <a16:creationId xmlns:a16="http://schemas.microsoft.com/office/drawing/2014/main" xmlns="" id="{B5EDEFA0-6FA5-4642-9FA7-33D8467126C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39" name="Rectangle 6">
          <a:extLst>
            <a:ext uri="{FF2B5EF4-FFF2-40B4-BE49-F238E27FC236}">
              <a16:creationId xmlns:a16="http://schemas.microsoft.com/office/drawing/2014/main" xmlns="" id="{858E0676-4BF8-4CC1-B82C-FE2D2ECE21B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40" name="Rectangle 6">
          <a:extLst>
            <a:ext uri="{FF2B5EF4-FFF2-40B4-BE49-F238E27FC236}">
              <a16:creationId xmlns:a16="http://schemas.microsoft.com/office/drawing/2014/main" xmlns="" id="{83E797F5-167A-411E-A256-54BFB288213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41" name="Rectangle 6">
          <a:extLst>
            <a:ext uri="{FF2B5EF4-FFF2-40B4-BE49-F238E27FC236}">
              <a16:creationId xmlns:a16="http://schemas.microsoft.com/office/drawing/2014/main" xmlns="" id="{9E20444E-CB55-45B8-BDD7-D69E75AA9BB7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42" name="Rectangle 6">
          <a:extLst>
            <a:ext uri="{FF2B5EF4-FFF2-40B4-BE49-F238E27FC236}">
              <a16:creationId xmlns:a16="http://schemas.microsoft.com/office/drawing/2014/main" xmlns="" id="{3789E3C0-58AC-4855-A6C6-E0D8FD660B75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43" name="Rectangle 6">
          <a:extLst>
            <a:ext uri="{FF2B5EF4-FFF2-40B4-BE49-F238E27FC236}">
              <a16:creationId xmlns:a16="http://schemas.microsoft.com/office/drawing/2014/main" xmlns="" id="{FCB0EDA4-A870-4C47-B99C-A2C7C085CAC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71450"/>
    <xdr:sp macro="" textlink="">
      <xdr:nvSpPr>
        <xdr:cNvPr id="844" name="Rectangle 6">
          <a:extLst>
            <a:ext uri="{FF2B5EF4-FFF2-40B4-BE49-F238E27FC236}">
              <a16:creationId xmlns:a16="http://schemas.microsoft.com/office/drawing/2014/main" xmlns="" id="{E6F54C3D-E833-4ACA-8EC4-EC0489200B6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45" name="Rectangle 6">
          <a:extLst>
            <a:ext uri="{FF2B5EF4-FFF2-40B4-BE49-F238E27FC236}">
              <a16:creationId xmlns:a16="http://schemas.microsoft.com/office/drawing/2014/main" xmlns="" id="{DD9E446D-B27D-4A6F-AB5B-B79EF45493F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46" name="Rectangle 6">
          <a:extLst>
            <a:ext uri="{FF2B5EF4-FFF2-40B4-BE49-F238E27FC236}">
              <a16:creationId xmlns:a16="http://schemas.microsoft.com/office/drawing/2014/main" xmlns="" id="{8DEBA88B-1697-4320-B5B4-022F92AF89C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47" name="Rectangle 6">
          <a:extLst>
            <a:ext uri="{FF2B5EF4-FFF2-40B4-BE49-F238E27FC236}">
              <a16:creationId xmlns:a16="http://schemas.microsoft.com/office/drawing/2014/main" xmlns="" id="{C5D31AA5-1E72-410E-B09B-A40B52E96D77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48" name="Rectangle 6">
          <a:extLst>
            <a:ext uri="{FF2B5EF4-FFF2-40B4-BE49-F238E27FC236}">
              <a16:creationId xmlns:a16="http://schemas.microsoft.com/office/drawing/2014/main" xmlns="" id="{64D9BB43-A73C-4E10-B9F8-3A661563084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49" name="Rectangle 6">
          <a:extLst>
            <a:ext uri="{FF2B5EF4-FFF2-40B4-BE49-F238E27FC236}">
              <a16:creationId xmlns:a16="http://schemas.microsoft.com/office/drawing/2014/main" xmlns="" id="{705E206A-BA20-4DEA-BC05-F31F0759177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0" name="Rectangle 6">
          <a:extLst>
            <a:ext uri="{FF2B5EF4-FFF2-40B4-BE49-F238E27FC236}">
              <a16:creationId xmlns:a16="http://schemas.microsoft.com/office/drawing/2014/main" xmlns="" id="{C5475433-1266-47BF-8B6C-A8BF2C1C0511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1" name="Rectangle 6">
          <a:extLst>
            <a:ext uri="{FF2B5EF4-FFF2-40B4-BE49-F238E27FC236}">
              <a16:creationId xmlns:a16="http://schemas.microsoft.com/office/drawing/2014/main" xmlns="" id="{FE94FF49-92CA-4497-B28F-9EABBB10734B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52" name="Rectangle 6">
          <a:extLst>
            <a:ext uri="{FF2B5EF4-FFF2-40B4-BE49-F238E27FC236}">
              <a16:creationId xmlns:a16="http://schemas.microsoft.com/office/drawing/2014/main" xmlns="" id="{3F01ACDA-D1B7-439C-BA7E-ED5999FBF61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3" name="Rectangle 6">
          <a:extLst>
            <a:ext uri="{FF2B5EF4-FFF2-40B4-BE49-F238E27FC236}">
              <a16:creationId xmlns:a16="http://schemas.microsoft.com/office/drawing/2014/main" xmlns="" id="{50E7D69C-AF64-4E28-88DC-F5A91C48FDFC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54" name="Rectangle 6">
          <a:extLst>
            <a:ext uri="{FF2B5EF4-FFF2-40B4-BE49-F238E27FC236}">
              <a16:creationId xmlns:a16="http://schemas.microsoft.com/office/drawing/2014/main" xmlns="" id="{0443A49F-4CE0-490A-A96A-70F008F67BA9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5" name="Rectangle 6">
          <a:extLst>
            <a:ext uri="{FF2B5EF4-FFF2-40B4-BE49-F238E27FC236}">
              <a16:creationId xmlns:a16="http://schemas.microsoft.com/office/drawing/2014/main" xmlns="" id="{FBD0DAE8-72D1-4F6C-9CA1-1DA2864DC8D6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6" name="Rectangle 6">
          <a:extLst>
            <a:ext uri="{FF2B5EF4-FFF2-40B4-BE49-F238E27FC236}">
              <a16:creationId xmlns:a16="http://schemas.microsoft.com/office/drawing/2014/main" xmlns="" id="{60C11AEB-3459-406B-A07B-FB44215EF1B5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7" name="Rectangle 6">
          <a:extLst>
            <a:ext uri="{FF2B5EF4-FFF2-40B4-BE49-F238E27FC236}">
              <a16:creationId xmlns:a16="http://schemas.microsoft.com/office/drawing/2014/main" xmlns="" id="{56FC6CCF-E589-414F-856C-4C3F035E00B1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8" name="Rectangle 6">
          <a:extLst>
            <a:ext uri="{FF2B5EF4-FFF2-40B4-BE49-F238E27FC236}">
              <a16:creationId xmlns:a16="http://schemas.microsoft.com/office/drawing/2014/main" xmlns="" id="{0DD5C021-26CC-4D14-A29D-46D196E8B64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59" name="Rectangle 6">
          <a:extLst>
            <a:ext uri="{FF2B5EF4-FFF2-40B4-BE49-F238E27FC236}">
              <a16:creationId xmlns:a16="http://schemas.microsoft.com/office/drawing/2014/main" xmlns="" id="{880249F6-4209-498C-B398-91E8A63311F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60" name="Rectangle 6">
          <a:extLst>
            <a:ext uri="{FF2B5EF4-FFF2-40B4-BE49-F238E27FC236}">
              <a16:creationId xmlns:a16="http://schemas.microsoft.com/office/drawing/2014/main" xmlns="" id="{A325E764-ED16-4E63-B188-971E82BB002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61" name="Rectangle 6">
          <a:extLst>
            <a:ext uri="{FF2B5EF4-FFF2-40B4-BE49-F238E27FC236}">
              <a16:creationId xmlns:a16="http://schemas.microsoft.com/office/drawing/2014/main" xmlns="" id="{29ECBB99-048C-4F7D-B217-C53A3BE54357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62" name="Rectangle 6">
          <a:extLst>
            <a:ext uri="{FF2B5EF4-FFF2-40B4-BE49-F238E27FC236}">
              <a16:creationId xmlns:a16="http://schemas.microsoft.com/office/drawing/2014/main" xmlns="" id="{3F50A671-B161-404C-A672-3E18277042E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63" name="Rectangle 6">
          <a:extLst>
            <a:ext uri="{FF2B5EF4-FFF2-40B4-BE49-F238E27FC236}">
              <a16:creationId xmlns:a16="http://schemas.microsoft.com/office/drawing/2014/main" xmlns="" id="{E47C834E-4BDD-48BB-AD14-4822E8FE88B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64" name="Rectangle 6">
          <a:extLst>
            <a:ext uri="{FF2B5EF4-FFF2-40B4-BE49-F238E27FC236}">
              <a16:creationId xmlns:a16="http://schemas.microsoft.com/office/drawing/2014/main" xmlns="" id="{F56EF5FC-08DE-4755-A748-E9BB2DA247D5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65" name="Rectangle 6">
          <a:extLst>
            <a:ext uri="{FF2B5EF4-FFF2-40B4-BE49-F238E27FC236}">
              <a16:creationId xmlns:a16="http://schemas.microsoft.com/office/drawing/2014/main" xmlns="" id="{A4E3D27F-1325-4567-B890-C97F533A0C7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66" name="Rectangle 6">
          <a:extLst>
            <a:ext uri="{FF2B5EF4-FFF2-40B4-BE49-F238E27FC236}">
              <a16:creationId xmlns:a16="http://schemas.microsoft.com/office/drawing/2014/main" xmlns="" id="{D23DE2FD-1CF1-4053-8824-C069000A823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67" name="Rectangle 6">
          <a:extLst>
            <a:ext uri="{FF2B5EF4-FFF2-40B4-BE49-F238E27FC236}">
              <a16:creationId xmlns:a16="http://schemas.microsoft.com/office/drawing/2014/main" xmlns="" id="{590EA4F2-EF66-458B-91DA-496578EF9741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68" name="Rectangle 6">
          <a:extLst>
            <a:ext uri="{FF2B5EF4-FFF2-40B4-BE49-F238E27FC236}">
              <a16:creationId xmlns:a16="http://schemas.microsoft.com/office/drawing/2014/main" xmlns="" id="{456EADE6-71BE-4113-9C8F-1223513F133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69" name="Rectangle 6">
          <a:extLst>
            <a:ext uri="{FF2B5EF4-FFF2-40B4-BE49-F238E27FC236}">
              <a16:creationId xmlns:a16="http://schemas.microsoft.com/office/drawing/2014/main" xmlns="" id="{DF42B8C9-9F3F-4EEA-AE55-4D6F2FEF01D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0" name="Rectangle 6">
          <a:extLst>
            <a:ext uri="{FF2B5EF4-FFF2-40B4-BE49-F238E27FC236}">
              <a16:creationId xmlns:a16="http://schemas.microsoft.com/office/drawing/2014/main" xmlns="" id="{43389067-522A-4749-9C2F-3ABAC101C9B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1" name="Rectangle 6">
          <a:extLst>
            <a:ext uri="{FF2B5EF4-FFF2-40B4-BE49-F238E27FC236}">
              <a16:creationId xmlns:a16="http://schemas.microsoft.com/office/drawing/2014/main" xmlns="" id="{E385615F-0D44-4CC8-970A-C95A46E0ACFB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72" name="Rectangle 6">
          <a:extLst>
            <a:ext uri="{FF2B5EF4-FFF2-40B4-BE49-F238E27FC236}">
              <a16:creationId xmlns:a16="http://schemas.microsoft.com/office/drawing/2014/main" xmlns="" id="{A56C2C4D-6ADD-4563-BF9B-2B45C316B4A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3" name="Rectangle 6">
          <a:extLst>
            <a:ext uri="{FF2B5EF4-FFF2-40B4-BE49-F238E27FC236}">
              <a16:creationId xmlns:a16="http://schemas.microsoft.com/office/drawing/2014/main" xmlns="" id="{C40E573A-138E-4358-A825-DBC92CC4D6E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74" name="Rectangle 6">
          <a:extLst>
            <a:ext uri="{FF2B5EF4-FFF2-40B4-BE49-F238E27FC236}">
              <a16:creationId xmlns:a16="http://schemas.microsoft.com/office/drawing/2014/main" xmlns="" id="{91EFD816-1087-4232-B120-2E265E69137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5" name="Rectangle 6">
          <a:extLst>
            <a:ext uri="{FF2B5EF4-FFF2-40B4-BE49-F238E27FC236}">
              <a16:creationId xmlns:a16="http://schemas.microsoft.com/office/drawing/2014/main" xmlns="" id="{9A4C720F-8C63-41CD-AF8C-D9371CB9DF8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6" name="Rectangle 6">
          <a:extLst>
            <a:ext uri="{FF2B5EF4-FFF2-40B4-BE49-F238E27FC236}">
              <a16:creationId xmlns:a16="http://schemas.microsoft.com/office/drawing/2014/main" xmlns="" id="{871F96A9-D9B4-446F-865D-2344DB89768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7" name="Rectangle 6">
          <a:extLst>
            <a:ext uri="{FF2B5EF4-FFF2-40B4-BE49-F238E27FC236}">
              <a16:creationId xmlns:a16="http://schemas.microsoft.com/office/drawing/2014/main" xmlns="" id="{76321E66-6D95-4F5F-ACEE-21544E8310F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8" name="Rectangle 6">
          <a:extLst>
            <a:ext uri="{FF2B5EF4-FFF2-40B4-BE49-F238E27FC236}">
              <a16:creationId xmlns:a16="http://schemas.microsoft.com/office/drawing/2014/main" xmlns="" id="{D5F218A5-E333-4B64-9751-FBBFDF40B9B5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79" name="Rectangle 6">
          <a:extLst>
            <a:ext uri="{FF2B5EF4-FFF2-40B4-BE49-F238E27FC236}">
              <a16:creationId xmlns:a16="http://schemas.microsoft.com/office/drawing/2014/main" xmlns="" id="{54C13788-CDAE-47CF-9FA0-A53135D6FCB5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80" name="Rectangle 6">
          <a:extLst>
            <a:ext uri="{FF2B5EF4-FFF2-40B4-BE49-F238E27FC236}">
              <a16:creationId xmlns:a16="http://schemas.microsoft.com/office/drawing/2014/main" xmlns="" id="{AE26CCEB-6AE6-4276-84F5-47A73ABF8439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81" name="Rectangle 6">
          <a:extLst>
            <a:ext uri="{FF2B5EF4-FFF2-40B4-BE49-F238E27FC236}">
              <a16:creationId xmlns:a16="http://schemas.microsoft.com/office/drawing/2014/main" xmlns="" id="{C40A1F71-CCF7-4E00-BE2D-524CF701B49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82" name="Rectangle 6">
          <a:extLst>
            <a:ext uri="{FF2B5EF4-FFF2-40B4-BE49-F238E27FC236}">
              <a16:creationId xmlns:a16="http://schemas.microsoft.com/office/drawing/2014/main" xmlns="" id="{0D7DE3B5-C850-4395-B6BA-C4646914AB4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83" name="Rectangle 6">
          <a:extLst>
            <a:ext uri="{FF2B5EF4-FFF2-40B4-BE49-F238E27FC236}">
              <a16:creationId xmlns:a16="http://schemas.microsoft.com/office/drawing/2014/main" xmlns="" id="{1CD0FED7-760F-4BAB-B97E-AC25DB0BF10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84" name="Rectangle 6">
          <a:extLst>
            <a:ext uri="{FF2B5EF4-FFF2-40B4-BE49-F238E27FC236}">
              <a16:creationId xmlns:a16="http://schemas.microsoft.com/office/drawing/2014/main" xmlns="" id="{17E69B42-4DC5-4285-B9F1-2554A542B01C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85" name="Rectangle 6">
          <a:extLst>
            <a:ext uri="{FF2B5EF4-FFF2-40B4-BE49-F238E27FC236}">
              <a16:creationId xmlns:a16="http://schemas.microsoft.com/office/drawing/2014/main" xmlns="" id="{B32C2BDE-9915-4DD1-92BC-2B2E041F137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86" name="Rectangle 6">
          <a:extLst>
            <a:ext uri="{FF2B5EF4-FFF2-40B4-BE49-F238E27FC236}">
              <a16:creationId xmlns:a16="http://schemas.microsoft.com/office/drawing/2014/main" xmlns="" id="{8506ED32-412B-4C45-86EC-6BF02126A74B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87" name="Rectangle 6">
          <a:extLst>
            <a:ext uri="{FF2B5EF4-FFF2-40B4-BE49-F238E27FC236}">
              <a16:creationId xmlns:a16="http://schemas.microsoft.com/office/drawing/2014/main" xmlns="" id="{9B6C5E94-3293-404D-A3DE-919A93FA287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88" name="Rectangle 6">
          <a:extLst>
            <a:ext uri="{FF2B5EF4-FFF2-40B4-BE49-F238E27FC236}">
              <a16:creationId xmlns:a16="http://schemas.microsoft.com/office/drawing/2014/main" xmlns="" id="{7F1B22A5-38A9-4BD0-9A1F-476006C6E037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89" name="Rectangle 6">
          <a:extLst>
            <a:ext uri="{FF2B5EF4-FFF2-40B4-BE49-F238E27FC236}">
              <a16:creationId xmlns:a16="http://schemas.microsoft.com/office/drawing/2014/main" xmlns="" id="{ACF2627E-D5BA-462B-91E8-8FC9041EE12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0" name="Rectangle 6">
          <a:extLst>
            <a:ext uri="{FF2B5EF4-FFF2-40B4-BE49-F238E27FC236}">
              <a16:creationId xmlns:a16="http://schemas.microsoft.com/office/drawing/2014/main" xmlns="" id="{24869E75-16BC-483C-802F-90816AE6D3A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1" name="Rectangle 6">
          <a:extLst>
            <a:ext uri="{FF2B5EF4-FFF2-40B4-BE49-F238E27FC236}">
              <a16:creationId xmlns:a16="http://schemas.microsoft.com/office/drawing/2014/main" xmlns="" id="{EF1AC311-6E15-4D35-B558-DD6B434867D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892" name="Rectangle 6">
          <a:extLst>
            <a:ext uri="{FF2B5EF4-FFF2-40B4-BE49-F238E27FC236}">
              <a16:creationId xmlns:a16="http://schemas.microsoft.com/office/drawing/2014/main" xmlns="" id="{AB9BCB34-166E-4E15-95CB-6EEEFF39096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3" name="Rectangle 6">
          <a:extLst>
            <a:ext uri="{FF2B5EF4-FFF2-40B4-BE49-F238E27FC236}">
              <a16:creationId xmlns:a16="http://schemas.microsoft.com/office/drawing/2014/main" xmlns="" id="{62AE9721-DCF8-426D-BF4F-1288B20E2DD6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894" name="Rectangle 6">
          <a:extLst>
            <a:ext uri="{FF2B5EF4-FFF2-40B4-BE49-F238E27FC236}">
              <a16:creationId xmlns:a16="http://schemas.microsoft.com/office/drawing/2014/main" xmlns="" id="{4B976F46-EB5A-4B9D-84C4-6AA62773877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5" name="Rectangle 6">
          <a:extLst>
            <a:ext uri="{FF2B5EF4-FFF2-40B4-BE49-F238E27FC236}">
              <a16:creationId xmlns:a16="http://schemas.microsoft.com/office/drawing/2014/main" xmlns="" id="{8178AD40-6404-4948-A05D-8C1AC0A99E9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6" name="Rectangle 6">
          <a:extLst>
            <a:ext uri="{FF2B5EF4-FFF2-40B4-BE49-F238E27FC236}">
              <a16:creationId xmlns:a16="http://schemas.microsoft.com/office/drawing/2014/main" xmlns="" id="{FA12A603-FD2A-4A4A-AB23-41D0C4F806FC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7" name="Rectangle 6">
          <a:extLst>
            <a:ext uri="{FF2B5EF4-FFF2-40B4-BE49-F238E27FC236}">
              <a16:creationId xmlns:a16="http://schemas.microsoft.com/office/drawing/2014/main" xmlns="" id="{305E5B06-5134-402D-9800-33C451E1899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8" name="Rectangle 6">
          <a:extLst>
            <a:ext uri="{FF2B5EF4-FFF2-40B4-BE49-F238E27FC236}">
              <a16:creationId xmlns:a16="http://schemas.microsoft.com/office/drawing/2014/main" xmlns="" id="{C4DF58CB-DEB0-405F-B510-B6C57012ED1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899" name="Rectangle 6">
          <a:extLst>
            <a:ext uri="{FF2B5EF4-FFF2-40B4-BE49-F238E27FC236}">
              <a16:creationId xmlns:a16="http://schemas.microsoft.com/office/drawing/2014/main" xmlns="" id="{0BE019F9-7A78-4E91-9834-E210D8819A5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00" name="Rectangle 6">
          <a:extLst>
            <a:ext uri="{FF2B5EF4-FFF2-40B4-BE49-F238E27FC236}">
              <a16:creationId xmlns:a16="http://schemas.microsoft.com/office/drawing/2014/main" xmlns="" id="{DA618DB4-F695-48EA-BCB4-9CE52D66F28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1" name="Rectangle 6">
          <a:extLst>
            <a:ext uri="{FF2B5EF4-FFF2-40B4-BE49-F238E27FC236}">
              <a16:creationId xmlns:a16="http://schemas.microsoft.com/office/drawing/2014/main" xmlns="" id="{A55612AF-DC36-4452-B20A-936503504816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2" name="Rectangle 6">
          <a:extLst>
            <a:ext uri="{FF2B5EF4-FFF2-40B4-BE49-F238E27FC236}">
              <a16:creationId xmlns:a16="http://schemas.microsoft.com/office/drawing/2014/main" xmlns="" id="{5466F3BD-FB09-46DE-9E26-62C9D8E8D4FB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3" name="Rectangle 6">
          <a:extLst>
            <a:ext uri="{FF2B5EF4-FFF2-40B4-BE49-F238E27FC236}">
              <a16:creationId xmlns:a16="http://schemas.microsoft.com/office/drawing/2014/main" xmlns="" id="{E41CEF2E-2012-469B-B522-C956ECF4940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04" name="Rectangle 6">
          <a:extLst>
            <a:ext uri="{FF2B5EF4-FFF2-40B4-BE49-F238E27FC236}">
              <a16:creationId xmlns:a16="http://schemas.microsoft.com/office/drawing/2014/main" xmlns="" id="{115B017B-8617-4777-B8C3-175F78E6F44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5" name="Rectangle 6">
          <a:extLst>
            <a:ext uri="{FF2B5EF4-FFF2-40B4-BE49-F238E27FC236}">
              <a16:creationId xmlns:a16="http://schemas.microsoft.com/office/drawing/2014/main" xmlns="" id="{744FF3CB-2362-4E16-BDE3-D76583081991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6" name="Rectangle 6">
          <a:extLst>
            <a:ext uri="{FF2B5EF4-FFF2-40B4-BE49-F238E27FC236}">
              <a16:creationId xmlns:a16="http://schemas.microsoft.com/office/drawing/2014/main" xmlns="" id="{6136AA9A-F162-4C4E-88EA-6B14580D35B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7" name="Rectangle 6">
          <a:extLst>
            <a:ext uri="{FF2B5EF4-FFF2-40B4-BE49-F238E27FC236}">
              <a16:creationId xmlns:a16="http://schemas.microsoft.com/office/drawing/2014/main" xmlns="" id="{E608708F-5724-4E34-B289-15D547934895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08" name="Rectangle 6">
          <a:extLst>
            <a:ext uri="{FF2B5EF4-FFF2-40B4-BE49-F238E27FC236}">
              <a16:creationId xmlns:a16="http://schemas.microsoft.com/office/drawing/2014/main" xmlns="" id="{B720A842-6548-4305-B795-1C69B9CA180C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909" name="Rectangle 6">
          <a:extLst>
            <a:ext uri="{FF2B5EF4-FFF2-40B4-BE49-F238E27FC236}">
              <a16:creationId xmlns:a16="http://schemas.microsoft.com/office/drawing/2014/main" xmlns="" id="{3F230205-E48D-4031-AB8A-48454FB6A31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0" name="Rectangle 6">
          <a:extLst>
            <a:ext uri="{FF2B5EF4-FFF2-40B4-BE49-F238E27FC236}">
              <a16:creationId xmlns:a16="http://schemas.microsoft.com/office/drawing/2014/main" xmlns="" id="{7D425183-8CA9-4FB8-8A30-39BD44652487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11" name="Rectangle 6">
          <a:extLst>
            <a:ext uri="{FF2B5EF4-FFF2-40B4-BE49-F238E27FC236}">
              <a16:creationId xmlns:a16="http://schemas.microsoft.com/office/drawing/2014/main" xmlns="" id="{F32F3057-FAB7-4C75-911B-699D619E6B4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2" name="Rectangle 6">
          <a:extLst>
            <a:ext uri="{FF2B5EF4-FFF2-40B4-BE49-F238E27FC236}">
              <a16:creationId xmlns:a16="http://schemas.microsoft.com/office/drawing/2014/main" xmlns="" id="{E8038ACB-50B9-44F3-9C3C-C446CD0AE7CE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3" name="Rectangle 6">
          <a:extLst>
            <a:ext uri="{FF2B5EF4-FFF2-40B4-BE49-F238E27FC236}">
              <a16:creationId xmlns:a16="http://schemas.microsoft.com/office/drawing/2014/main" xmlns="" id="{B181C149-6200-4875-93DC-EFD554E52EB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85725"/>
    <xdr:sp macro="" textlink="">
      <xdr:nvSpPr>
        <xdr:cNvPr id="914" name="Rectangle 6">
          <a:extLst>
            <a:ext uri="{FF2B5EF4-FFF2-40B4-BE49-F238E27FC236}">
              <a16:creationId xmlns:a16="http://schemas.microsoft.com/office/drawing/2014/main" xmlns="" id="{F76DBC37-22B5-4DA3-AB47-BB1B60EEE30B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5" name="Rectangle 6">
          <a:extLst>
            <a:ext uri="{FF2B5EF4-FFF2-40B4-BE49-F238E27FC236}">
              <a16:creationId xmlns:a16="http://schemas.microsoft.com/office/drawing/2014/main" xmlns="" id="{16E8F89C-D550-4432-93E3-0BE93B44AF7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16" name="Rectangle 6">
          <a:extLst>
            <a:ext uri="{FF2B5EF4-FFF2-40B4-BE49-F238E27FC236}">
              <a16:creationId xmlns:a16="http://schemas.microsoft.com/office/drawing/2014/main" xmlns="" id="{21C3E292-2CAC-44D1-81A5-3A4D5907A3F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7" name="Rectangle 6">
          <a:extLst>
            <a:ext uri="{FF2B5EF4-FFF2-40B4-BE49-F238E27FC236}">
              <a16:creationId xmlns:a16="http://schemas.microsoft.com/office/drawing/2014/main" xmlns="" id="{F8B5BA99-6EB4-4B7B-831B-56ECD45B7D24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8" name="Rectangle 6">
          <a:extLst>
            <a:ext uri="{FF2B5EF4-FFF2-40B4-BE49-F238E27FC236}">
              <a16:creationId xmlns:a16="http://schemas.microsoft.com/office/drawing/2014/main" xmlns="" id="{97F6867B-80F3-4C8C-8CEA-1739D1006EC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19" name="Rectangle 6">
          <a:extLst>
            <a:ext uri="{FF2B5EF4-FFF2-40B4-BE49-F238E27FC236}">
              <a16:creationId xmlns:a16="http://schemas.microsoft.com/office/drawing/2014/main" xmlns="" id="{F51B8B33-7A38-4C78-A10F-4C4939E1B990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0" name="Rectangle 6">
          <a:extLst>
            <a:ext uri="{FF2B5EF4-FFF2-40B4-BE49-F238E27FC236}">
              <a16:creationId xmlns:a16="http://schemas.microsoft.com/office/drawing/2014/main" xmlns="" id="{59A4D9FC-40F4-4B12-8419-C0CA2F754F9E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1" name="Rectangle 6">
          <a:extLst>
            <a:ext uri="{FF2B5EF4-FFF2-40B4-BE49-F238E27FC236}">
              <a16:creationId xmlns:a16="http://schemas.microsoft.com/office/drawing/2014/main" xmlns="" id="{5369C34D-B0E3-4BA8-9D37-CD5A427519F1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22" name="Rectangle 6">
          <a:extLst>
            <a:ext uri="{FF2B5EF4-FFF2-40B4-BE49-F238E27FC236}">
              <a16:creationId xmlns:a16="http://schemas.microsoft.com/office/drawing/2014/main" xmlns="" id="{AB894731-FF84-438B-BA45-BFD2AE574FC2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3" name="Rectangle 6">
          <a:extLst>
            <a:ext uri="{FF2B5EF4-FFF2-40B4-BE49-F238E27FC236}">
              <a16:creationId xmlns:a16="http://schemas.microsoft.com/office/drawing/2014/main" xmlns="" id="{8A2733ED-7AD6-4B39-91D4-A24770CB9588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4" name="Rectangle 6">
          <a:extLst>
            <a:ext uri="{FF2B5EF4-FFF2-40B4-BE49-F238E27FC236}">
              <a16:creationId xmlns:a16="http://schemas.microsoft.com/office/drawing/2014/main" xmlns="" id="{CA14B1F1-4AE2-4DE9-80D3-2673ED7EAFED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5" name="Rectangle 6">
          <a:extLst>
            <a:ext uri="{FF2B5EF4-FFF2-40B4-BE49-F238E27FC236}">
              <a16:creationId xmlns:a16="http://schemas.microsoft.com/office/drawing/2014/main" xmlns="" id="{A574E571-7E64-44C5-9A57-7FE9FE478A5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314325"/>
    <xdr:sp macro="" textlink="">
      <xdr:nvSpPr>
        <xdr:cNvPr id="926" name="Rectangle 6">
          <a:extLst>
            <a:ext uri="{FF2B5EF4-FFF2-40B4-BE49-F238E27FC236}">
              <a16:creationId xmlns:a16="http://schemas.microsoft.com/office/drawing/2014/main" xmlns="" id="{AD5FFE94-FE0E-4DA0-9955-0B7893B9C9DF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7" name="Rectangle 6">
          <a:extLst>
            <a:ext uri="{FF2B5EF4-FFF2-40B4-BE49-F238E27FC236}">
              <a16:creationId xmlns:a16="http://schemas.microsoft.com/office/drawing/2014/main" xmlns="" id="{7553DB06-E8DD-41E1-9D0C-4457D5D71223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1314</xdr:row>
      <xdr:rowOff>428625</xdr:rowOff>
    </xdr:from>
    <xdr:ext cx="189035" cy="161925"/>
    <xdr:sp macro="" textlink="">
      <xdr:nvSpPr>
        <xdr:cNvPr id="928" name="Rectangle 6">
          <a:extLst>
            <a:ext uri="{FF2B5EF4-FFF2-40B4-BE49-F238E27FC236}">
              <a16:creationId xmlns:a16="http://schemas.microsoft.com/office/drawing/2014/main" xmlns="" id="{CE6E32BF-6CA1-4AA6-8824-9124898A4FFA}"/>
            </a:ext>
          </a:extLst>
        </xdr:cNvPr>
        <xdr:cNvSpPr>
          <a:spLocks noChangeArrowheads="1"/>
        </xdr:cNvSpPr>
      </xdr:nvSpPr>
      <xdr:spPr bwMode="auto">
        <a:xfrm>
          <a:off x="371475" y="1154715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1313</xdr:row>
      <xdr:rowOff>409575</xdr:rowOff>
    </xdr:from>
    <xdr:ext cx="189035" cy="323850"/>
    <xdr:sp macro="" textlink="">
      <xdr:nvSpPr>
        <xdr:cNvPr id="929" name="Rectangle 6">
          <a:extLst>
            <a:ext uri="{FF2B5EF4-FFF2-40B4-BE49-F238E27FC236}">
              <a16:creationId xmlns:a16="http://schemas.microsoft.com/office/drawing/2014/main" xmlns="" id="{32CC492D-AB05-44EB-9D3E-4570C5D846B1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30" name="Rectangle 6">
          <a:extLst>
            <a:ext uri="{FF2B5EF4-FFF2-40B4-BE49-F238E27FC236}">
              <a16:creationId xmlns:a16="http://schemas.microsoft.com/office/drawing/2014/main" xmlns="" id="{FF8E41E2-D543-4DEF-B499-CBA85B6F2395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31" name="Rectangle 6">
          <a:extLst>
            <a:ext uri="{FF2B5EF4-FFF2-40B4-BE49-F238E27FC236}">
              <a16:creationId xmlns:a16="http://schemas.microsoft.com/office/drawing/2014/main" xmlns="" id="{5DEA8248-F9F0-48F4-B632-6E725EB2BE05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32" name="Rectangle 6">
          <a:extLst>
            <a:ext uri="{FF2B5EF4-FFF2-40B4-BE49-F238E27FC236}">
              <a16:creationId xmlns:a16="http://schemas.microsoft.com/office/drawing/2014/main" xmlns="" id="{05BF43B2-3294-408B-B805-F5F9D73F3E4F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33" name="Rectangle 6">
          <a:extLst>
            <a:ext uri="{FF2B5EF4-FFF2-40B4-BE49-F238E27FC236}">
              <a16:creationId xmlns:a16="http://schemas.microsoft.com/office/drawing/2014/main" xmlns="" id="{29F2C5C4-0632-49E1-9D41-89D2C3244DB0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34" name="Rectangle 6">
          <a:extLst>
            <a:ext uri="{FF2B5EF4-FFF2-40B4-BE49-F238E27FC236}">
              <a16:creationId xmlns:a16="http://schemas.microsoft.com/office/drawing/2014/main" xmlns="" id="{98872A45-282B-4DF6-A757-2462145336A6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35" name="Rectangle 6">
          <a:extLst>
            <a:ext uri="{FF2B5EF4-FFF2-40B4-BE49-F238E27FC236}">
              <a16:creationId xmlns:a16="http://schemas.microsoft.com/office/drawing/2014/main" xmlns="" id="{4B5FB8EA-00FE-4143-A253-D71BFBCB70C9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36" name="Rectangle 6">
          <a:extLst>
            <a:ext uri="{FF2B5EF4-FFF2-40B4-BE49-F238E27FC236}">
              <a16:creationId xmlns:a16="http://schemas.microsoft.com/office/drawing/2014/main" xmlns="" id="{7B3EC669-AE2A-4F23-9ADD-B7D48D77F483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37" name="Rectangle 6">
          <a:extLst>
            <a:ext uri="{FF2B5EF4-FFF2-40B4-BE49-F238E27FC236}">
              <a16:creationId xmlns:a16="http://schemas.microsoft.com/office/drawing/2014/main" xmlns="" id="{450642D4-50FC-473F-AE52-8ED9E5CFFD72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38" name="Rectangle 6">
          <a:extLst>
            <a:ext uri="{FF2B5EF4-FFF2-40B4-BE49-F238E27FC236}">
              <a16:creationId xmlns:a16="http://schemas.microsoft.com/office/drawing/2014/main" xmlns="" id="{27754766-E6A1-4741-9DB4-F6EA5F50E7A3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39" name="Rectangle 6">
          <a:extLst>
            <a:ext uri="{FF2B5EF4-FFF2-40B4-BE49-F238E27FC236}">
              <a16:creationId xmlns:a16="http://schemas.microsoft.com/office/drawing/2014/main" xmlns="" id="{A7C8E75C-7BF8-4B4D-AE0A-F1630F6550D4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0" name="Rectangle 6">
          <a:extLst>
            <a:ext uri="{FF2B5EF4-FFF2-40B4-BE49-F238E27FC236}">
              <a16:creationId xmlns:a16="http://schemas.microsoft.com/office/drawing/2014/main" xmlns="" id="{17B53571-774A-45E8-9DC6-A780C9BFFE87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1" name="Rectangle 6">
          <a:extLst>
            <a:ext uri="{FF2B5EF4-FFF2-40B4-BE49-F238E27FC236}">
              <a16:creationId xmlns:a16="http://schemas.microsoft.com/office/drawing/2014/main" xmlns="" id="{44DEB7FA-D11D-465B-B479-416DF37AD82E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2" name="Rectangle 6">
          <a:extLst>
            <a:ext uri="{FF2B5EF4-FFF2-40B4-BE49-F238E27FC236}">
              <a16:creationId xmlns:a16="http://schemas.microsoft.com/office/drawing/2014/main" xmlns="" id="{0B35EC48-2A3D-4C88-A717-724D5A68F925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3" name="Rectangle 6">
          <a:extLst>
            <a:ext uri="{FF2B5EF4-FFF2-40B4-BE49-F238E27FC236}">
              <a16:creationId xmlns:a16="http://schemas.microsoft.com/office/drawing/2014/main" xmlns="" id="{3C6CA597-70EF-4167-9EDD-4EF3A94DB7CA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4" name="Rectangle 6">
          <a:extLst>
            <a:ext uri="{FF2B5EF4-FFF2-40B4-BE49-F238E27FC236}">
              <a16:creationId xmlns:a16="http://schemas.microsoft.com/office/drawing/2014/main" xmlns="" id="{7C285706-F302-4EA1-9904-0A9D1D3A6A89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5" name="Rectangle 6">
          <a:extLst>
            <a:ext uri="{FF2B5EF4-FFF2-40B4-BE49-F238E27FC236}">
              <a16:creationId xmlns:a16="http://schemas.microsoft.com/office/drawing/2014/main" xmlns="" id="{DA5AC303-117B-4C08-B3CC-8A835BA0726F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6" name="Rectangle 6">
          <a:extLst>
            <a:ext uri="{FF2B5EF4-FFF2-40B4-BE49-F238E27FC236}">
              <a16:creationId xmlns:a16="http://schemas.microsoft.com/office/drawing/2014/main" xmlns="" id="{35F2D09D-411F-4A2A-A6F7-39FC390D8AAB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7" name="Rectangle 6">
          <a:extLst>
            <a:ext uri="{FF2B5EF4-FFF2-40B4-BE49-F238E27FC236}">
              <a16:creationId xmlns:a16="http://schemas.microsoft.com/office/drawing/2014/main" xmlns="" id="{0329131D-8A73-48D4-8EDE-5D0B7CA1413D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8" name="Rectangle 6">
          <a:extLst>
            <a:ext uri="{FF2B5EF4-FFF2-40B4-BE49-F238E27FC236}">
              <a16:creationId xmlns:a16="http://schemas.microsoft.com/office/drawing/2014/main" xmlns="" id="{FCF37737-8EE8-43E2-99F5-B2AA5EEEC8BB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49" name="Rectangle 6">
          <a:extLst>
            <a:ext uri="{FF2B5EF4-FFF2-40B4-BE49-F238E27FC236}">
              <a16:creationId xmlns:a16="http://schemas.microsoft.com/office/drawing/2014/main" xmlns="" id="{12CB7094-FCA7-4F89-BB71-6505A406FC69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1313</xdr:row>
      <xdr:rowOff>409575</xdr:rowOff>
    </xdr:from>
    <xdr:ext cx="189035" cy="323850"/>
    <xdr:sp macro="" textlink="">
      <xdr:nvSpPr>
        <xdr:cNvPr id="950" name="Rectangle 6">
          <a:extLst>
            <a:ext uri="{FF2B5EF4-FFF2-40B4-BE49-F238E27FC236}">
              <a16:creationId xmlns:a16="http://schemas.microsoft.com/office/drawing/2014/main" xmlns="" id="{A41C9AFE-3863-4E98-89AE-667C855DABAB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51" name="Rectangle 6">
          <a:extLst>
            <a:ext uri="{FF2B5EF4-FFF2-40B4-BE49-F238E27FC236}">
              <a16:creationId xmlns:a16="http://schemas.microsoft.com/office/drawing/2014/main" xmlns="" id="{3BC15B2E-EC48-4111-A5B3-BAB1A97477FE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52" name="Rectangle 6">
          <a:extLst>
            <a:ext uri="{FF2B5EF4-FFF2-40B4-BE49-F238E27FC236}">
              <a16:creationId xmlns:a16="http://schemas.microsoft.com/office/drawing/2014/main" xmlns="" id="{EAD0DE47-1B9D-46AC-88F4-2EB553482C37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53" name="Rectangle 6">
          <a:extLst>
            <a:ext uri="{FF2B5EF4-FFF2-40B4-BE49-F238E27FC236}">
              <a16:creationId xmlns:a16="http://schemas.microsoft.com/office/drawing/2014/main" xmlns="" id="{8B955854-51D9-4BC5-B8B9-9FA3D1AE2D8F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23850"/>
    <xdr:sp macro="" textlink="">
      <xdr:nvSpPr>
        <xdr:cNvPr id="954" name="Rectangle 6">
          <a:extLst>
            <a:ext uri="{FF2B5EF4-FFF2-40B4-BE49-F238E27FC236}">
              <a16:creationId xmlns:a16="http://schemas.microsoft.com/office/drawing/2014/main" xmlns="" id="{65B171EC-F704-4EF8-83FD-23669F0B84B9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55" name="Rectangle 6">
          <a:extLst>
            <a:ext uri="{FF2B5EF4-FFF2-40B4-BE49-F238E27FC236}">
              <a16:creationId xmlns:a16="http://schemas.microsoft.com/office/drawing/2014/main" xmlns="" id="{8715D97D-B0DA-4C62-A5F3-757901A8A48D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56" name="Rectangle 6">
          <a:extLst>
            <a:ext uri="{FF2B5EF4-FFF2-40B4-BE49-F238E27FC236}">
              <a16:creationId xmlns:a16="http://schemas.microsoft.com/office/drawing/2014/main" xmlns="" id="{ED7DEA78-612C-45F3-AE71-933A15306038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57" name="Rectangle 6">
          <a:extLst>
            <a:ext uri="{FF2B5EF4-FFF2-40B4-BE49-F238E27FC236}">
              <a16:creationId xmlns:a16="http://schemas.microsoft.com/office/drawing/2014/main" xmlns="" id="{3C971826-7923-4CA3-A194-5B9922D7878F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58" name="Rectangle 6">
          <a:extLst>
            <a:ext uri="{FF2B5EF4-FFF2-40B4-BE49-F238E27FC236}">
              <a16:creationId xmlns:a16="http://schemas.microsoft.com/office/drawing/2014/main" xmlns="" id="{F968F5BE-76D7-474C-AC04-DB40BE1C1505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59" name="Rectangle 6">
          <a:extLst>
            <a:ext uri="{FF2B5EF4-FFF2-40B4-BE49-F238E27FC236}">
              <a16:creationId xmlns:a16="http://schemas.microsoft.com/office/drawing/2014/main" xmlns="" id="{E2050367-6C89-49F9-A242-3DE7D2D71333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0" name="Rectangle 6">
          <a:extLst>
            <a:ext uri="{FF2B5EF4-FFF2-40B4-BE49-F238E27FC236}">
              <a16:creationId xmlns:a16="http://schemas.microsoft.com/office/drawing/2014/main" xmlns="" id="{EFCFE06B-7C43-4F17-A721-91BF7A19B81B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1" name="Rectangle 6">
          <a:extLst>
            <a:ext uri="{FF2B5EF4-FFF2-40B4-BE49-F238E27FC236}">
              <a16:creationId xmlns:a16="http://schemas.microsoft.com/office/drawing/2014/main" xmlns="" id="{E631487D-1D0D-48B1-BC97-96D87E747DA0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2" name="Rectangle 6">
          <a:extLst>
            <a:ext uri="{FF2B5EF4-FFF2-40B4-BE49-F238E27FC236}">
              <a16:creationId xmlns:a16="http://schemas.microsoft.com/office/drawing/2014/main" xmlns="" id="{FB0C33FC-279D-49E9-9D68-D9B053FE5E24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3" name="Rectangle 6">
          <a:extLst>
            <a:ext uri="{FF2B5EF4-FFF2-40B4-BE49-F238E27FC236}">
              <a16:creationId xmlns:a16="http://schemas.microsoft.com/office/drawing/2014/main" xmlns="" id="{08FABA42-58DC-4D70-B261-C29CD789593F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4" name="Rectangle 6">
          <a:extLst>
            <a:ext uri="{FF2B5EF4-FFF2-40B4-BE49-F238E27FC236}">
              <a16:creationId xmlns:a16="http://schemas.microsoft.com/office/drawing/2014/main" xmlns="" id="{E5EED08F-79A9-4673-84B1-F443A20E63CA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5" name="Rectangle 6">
          <a:extLst>
            <a:ext uri="{FF2B5EF4-FFF2-40B4-BE49-F238E27FC236}">
              <a16:creationId xmlns:a16="http://schemas.microsoft.com/office/drawing/2014/main" xmlns="" id="{66E1BE39-7D2A-4C19-A45F-5C94A8A31D7B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6" name="Rectangle 6">
          <a:extLst>
            <a:ext uri="{FF2B5EF4-FFF2-40B4-BE49-F238E27FC236}">
              <a16:creationId xmlns:a16="http://schemas.microsoft.com/office/drawing/2014/main" xmlns="" id="{64D356ED-EBF9-44E6-87A9-BA7496422786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7" name="Rectangle 6">
          <a:extLst>
            <a:ext uri="{FF2B5EF4-FFF2-40B4-BE49-F238E27FC236}">
              <a16:creationId xmlns:a16="http://schemas.microsoft.com/office/drawing/2014/main" xmlns="" id="{E795A5BC-691C-4F95-A1C6-E94618F50248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8" name="Rectangle 6">
          <a:extLst>
            <a:ext uri="{FF2B5EF4-FFF2-40B4-BE49-F238E27FC236}">
              <a16:creationId xmlns:a16="http://schemas.microsoft.com/office/drawing/2014/main" xmlns="" id="{4A46EE1E-2C76-4C41-BF62-FB9CB2F36079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69" name="Rectangle 6">
          <a:extLst>
            <a:ext uri="{FF2B5EF4-FFF2-40B4-BE49-F238E27FC236}">
              <a16:creationId xmlns:a16="http://schemas.microsoft.com/office/drawing/2014/main" xmlns="" id="{E116254E-840B-424B-9426-BB35C103FEC9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1313</xdr:row>
      <xdr:rowOff>428625</xdr:rowOff>
    </xdr:from>
    <xdr:ext cx="189035" cy="314325"/>
    <xdr:sp macro="" textlink="">
      <xdr:nvSpPr>
        <xdr:cNvPr id="970" name="Rectangle 6">
          <a:extLst>
            <a:ext uri="{FF2B5EF4-FFF2-40B4-BE49-F238E27FC236}">
              <a16:creationId xmlns:a16="http://schemas.microsoft.com/office/drawing/2014/main" xmlns="" id="{52080E6F-43A8-4CBA-B5AD-6E3E4C992958}"/>
            </a:ext>
          </a:extLst>
        </xdr:cNvPr>
        <xdr:cNvSpPr>
          <a:spLocks noChangeArrowheads="1"/>
        </xdr:cNvSpPr>
      </xdr:nvSpPr>
      <xdr:spPr bwMode="auto">
        <a:xfrm>
          <a:off x="371475" y="1153096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1" name="Rectangle 6">
          <a:extLst>
            <a:ext uri="{FF2B5EF4-FFF2-40B4-BE49-F238E27FC236}">
              <a16:creationId xmlns:a16="http://schemas.microsoft.com/office/drawing/2014/main" xmlns="" id="{DB4AA5A1-265D-4B88-8408-F5F4DF6C763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972" name="Rectangle 6">
          <a:extLst>
            <a:ext uri="{FF2B5EF4-FFF2-40B4-BE49-F238E27FC236}">
              <a16:creationId xmlns:a16="http://schemas.microsoft.com/office/drawing/2014/main" xmlns="" id="{21086D54-7D9A-4B4F-A252-09FAAFF270A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973" name="Rectangle 6">
          <a:extLst>
            <a:ext uri="{FF2B5EF4-FFF2-40B4-BE49-F238E27FC236}">
              <a16:creationId xmlns:a16="http://schemas.microsoft.com/office/drawing/2014/main" xmlns="" id="{5A0D2C65-B2EC-4C75-BDF0-574F423864C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4" name="Rectangle 6">
          <a:extLst>
            <a:ext uri="{FF2B5EF4-FFF2-40B4-BE49-F238E27FC236}">
              <a16:creationId xmlns:a16="http://schemas.microsoft.com/office/drawing/2014/main" xmlns="" id="{D29B1922-8A9B-4FBB-A8D1-4C68AD24FF43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5" name="Rectangle 6">
          <a:extLst>
            <a:ext uri="{FF2B5EF4-FFF2-40B4-BE49-F238E27FC236}">
              <a16:creationId xmlns:a16="http://schemas.microsoft.com/office/drawing/2014/main" xmlns="" id="{837FE994-715B-4FF3-8F3B-69C229F554A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6" name="Rectangle 6">
          <a:extLst>
            <a:ext uri="{FF2B5EF4-FFF2-40B4-BE49-F238E27FC236}">
              <a16:creationId xmlns:a16="http://schemas.microsoft.com/office/drawing/2014/main" xmlns="" id="{20360FEB-751E-41D8-9100-2DA395E3E08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7" name="Rectangle 6">
          <a:extLst>
            <a:ext uri="{FF2B5EF4-FFF2-40B4-BE49-F238E27FC236}">
              <a16:creationId xmlns:a16="http://schemas.microsoft.com/office/drawing/2014/main" xmlns="" id="{1B14AE1E-2417-481D-AD71-B15F54E54A53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8" name="Rectangle 6">
          <a:extLst>
            <a:ext uri="{FF2B5EF4-FFF2-40B4-BE49-F238E27FC236}">
              <a16:creationId xmlns:a16="http://schemas.microsoft.com/office/drawing/2014/main" xmlns="" id="{4432D486-48FF-483E-8667-1C96541CDFE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79" name="Rectangle 6">
          <a:extLst>
            <a:ext uri="{FF2B5EF4-FFF2-40B4-BE49-F238E27FC236}">
              <a16:creationId xmlns:a16="http://schemas.microsoft.com/office/drawing/2014/main" xmlns="" id="{411D1814-CCB7-4A4E-832B-052DCC22DF23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0" name="Rectangle 6">
          <a:extLst>
            <a:ext uri="{FF2B5EF4-FFF2-40B4-BE49-F238E27FC236}">
              <a16:creationId xmlns:a16="http://schemas.microsoft.com/office/drawing/2014/main" xmlns="" id="{F1B0F40D-0201-44E7-8C7B-825918F85FC3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1" name="Rectangle 6">
          <a:extLst>
            <a:ext uri="{FF2B5EF4-FFF2-40B4-BE49-F238E27FC236}">
              <a16:creationId xmlns:a16="http://schemas.microsoft.com/office/drawing/2014/main" xmlns="" id="{5A121FD8-B024-4CF5-B13E-65491FAE25D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2" name="Rectangle 6">
          <a:extLst>
            <a:ext uri="{FF2B5EF4-FFF2-40B4-BE49-F238E27FC236}">
              <a16:creationId xmlns:a16="http://schemas.microsoft.com/office/drawing/2014/main" xmlns="" id="{54A4A4B4-5664-4772-8C82-356A36260E5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3" name="Rectangle 6">
          <a:extLst>
            <a:ext uri="{FF2B5EF4-FFF2-40B4-BE49-F238E27FC236}">
              <a16:creationId xmlns:a16="http://schemas.microsoft.com/office/drawing/2014/main" xmlns="" id="{B767D0DE-2F13-4868-B27B-CDE5E67E362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4" name="Rectangle 6">
          <a:extLst>
            <a:ext uri="{FF2B5EF4-FFF2-40B4-BE49-F238E27FC236}">
              <a16:creationId xmlns:a16="http://schemas.microsoft.com/office/drawing/2014/main" xmlns="" id="{97987C5B-E6B8-401C-B5D2-240575A2928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5" name="Rectangle 6">
          <a:extLst>
            <a:ext uri="{FF2B5EF4-FFF2-40B4-BE49-F238E27FC236}">
              <a16:creationId xmlns:a16="http://schemas.microsoft.com/office/drawing/2014/main" xmlns="" id="{19DB0F14-9BE0-47F0-9EF9-CCA7354ECBD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6" name="Rectangle 6">
          <a:extLst>
            <a:ext uri="{FF2B5EF4-FFF2-40B4-BE49-F238E27FC236}">
              <a16:creationId xmlns:a16="http://schemas.microsoft.com/office/drawing/2014/main" xmlns="" id="{8C104C28-78B6-4FC5-9528-208CC2E7AA0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71450"/>
    <xdr:sp macro="" textlink="">
      <xdr:nvSpPr>
        <xdr:cNvPr id="987" name="Rectangle 6">
          <a:extLst>
            <a:ext uri="{FF2B5EF4-FFF2-40B4-BE49-F238E27FC236}">
              <a16:creationId xmlns:a16="http://schemas.microsoft.com/office/drawing/2014/main" xmlns="" id="{0FCC833D-2C24-473C-A330-A24C17997D1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88" name="Rectangle 6">
          <a:extLst>
            <a:ext uri="{FF2B5EF4-FFF2-40B4-BE49-F238E27FC236}">
              <a16:creationId xmlns:a16="http://schemas.microsoft.com/office/drawing/2014/main" xmlns="" id="{305B39E0-ACE8-402C-957C-4F6921AC291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89" name="Rectangle 6">
          <a:extLst>
            <a:ext uri="{FF2B5EF4-FFF2-40B4-BE49-F238E27FC236}">
              <a16:creationId xmlns:a16="http://schemas.microsoft.com/office/drawing/2014/main" xmlns="" id="{51D4BEFA-2C18-4F9A-AE26-D83AE2D9A0E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990" name="Rectangle 6">
          <a:extLst>
            <a:ext uri="{FF2B5EF4-FFF2-40B4-BE49-F238E27FC236}">
              <a16:creationId xmlns:a16="http://schemas.microsoft.com/office/drawing/2014/main" xmlns="" id="{5E244AFB-EAB6-4944-A278-DBF4D220962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91" name="Rectangle 6">
          <a:extLst>
            <a:ext uri="{FF2B5EF4-FFF2-40B4-BE49-F238E27FC236}">
              <a16:creationId xmlns:a16="http://schemas.microsoft.com/office/drawing/2014/main" xmlns="" id="{486C4C7A-396B-4ED0-A76D-1E1E0E6543B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992" name="Rectangle 6">
          <a:extLst>
            <a:ext uri="{FF2B5EF4-FFF2-40B4-BE49-F238E27FC236}">
              <a16:creationId xmlns:a16="http://schemas.microsoft.com/office/drawing/2014/main" xmlns="" id="{24A82390-A91C-4C88-9989-6C627EF344B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93" name="Rectangle 6">
          <a:extLst>
            <a:ext uri="{FF2B5EF4-FFF2-40B4-BE49-F238E27FC236}">
              <a16:creationId xmlns:a16="http://schemas.microsoft.com/office/drawing/2014/main" xmlns="" id="{194C99A2-92AA-4FB2-8ABD-CA89FFA3549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94" name="Rectangle 6">
          <a:extLst>
            <a:ext uri="{FF2B5EF4-FFF2-40B4-BE49-F238E27FC236}">
              <a16:creationId xmlns:a16="http://schemas.microsoft.com/office/drawing/2014/main" xmlns="" id="{26209F8B-D14C-4CD9-92AD-7356D41DD37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995" name="Rectangle 6">
          <a:extLst>
            <a:ext uri="{FF2B5EF4-FFF2-40B4-BE49-F238E27FC236}">
              <a16:creationId xmlns:a16="http://schemas.microsoft.com/office/drawing/2014/main" xmlns="" id="{751E439C-85C0-4670-83B6-DECF4224197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96" name="Rectangle 6">
          <a:extLst>
            <a:ext uri="{FF2B5EF4-FFF2-40B4-BE49-F238E27FC236}">
              <a16:creationId xmlns:a16="http://schemas.microsoft.com/office/drawing/2014/main" xmlns="" id="{38F9AE35-50A1-466F-99F0-69C914FD661A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997" name="Rectangle 6">
          <a:extLst>
            <a:ext uri="{FF2B5EF4-FFF2-40B4-BE49-F238E27FC236}">
              <a16:creationId xmlns:a16="http://schemas.microsoft.com/office/drawing/2014/main" xmlns="" id="{8017074F-6F3A-498A-AF92-8E914AA7A54C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98" name="Rectangle 6">
          <a:extLst>
            <a:ext uri="{FF2B5EF4-FFF2-40B4-BE49-F238E27FC236}">
              <a16:creationId xmlns:a16="http://schemas.microsoft.com/office/drawing/2014/main" xmlns="" id="{3129D058-261E-4DCD-A256-18AABED190F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999" name="Rectangle 6">
          <a:extLst>
            <a:ext uri="{FF2B5EF4-FFF2-40B4-BE49-F238E27FC236}">
              <a16:creationId xmlns:a16="http://schemas.microsoft.com/office/drawing/2014/main" xmlns="" id="{AC1C6613-5252-4485-A330-1C445BBA7B2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0" name="Rectangle 6">
          <a:extLst>
            <a:ext uri="{FF2B5EF4-FFF2-40B4-BE49-F238E27FC236}">
              <a16:creationId xmlns:a16="http://schemas.microsoft.com/office/drawing/2014/main" xmlns="" id="{C4810887-BB1D-41E8-8AAD-523C2E12E41A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1" name="Rectangle 6">
          <a:extLst>
            <a:ext uri="{FF2B5EF4-FFF2-40B4-BE49-F238E27FC236}">
              <a16:creationId xmlns:a16="http://schemas.microsoft.com/office/drawing/2014/main" xmlns="" id="{0D87283F-9DC1-4160-80A4-D92DDDA3D9E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2" name="Rectangle 6">
          <a:extLst>
            <a:ext uri="{FF2B5EF4-FFF2-40B4-BE49-F238E27FC236}">
              <a16:creationId xmlns:a16="http://schemas.microsoft.com/office/drawing/2014/main" xmlns="" id="{22BE1ED5-4A2F-400A-8EFD-DD3A4A5C378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03" name="Rectangle 6">
          <a:extLst>
            <a:ext uri="{FF2B5EF4-FFF2-40B4-BE49-F238E27FC236}">
              <a16:creationId xmlns:a16="http://schemas.microsoft.com/office/drawing/2014/main" xmlns="" id="{AD0DC917-9744-4F09-9AB9-9770C0ADA47C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4" name="Rectangle 6">
          <a:extLst>
            <a:ext uri="{FF2B5EF4-FFF2-40B4-BE49-F238E27FC236}">
              <a16:creationId xmlns:a16="http://schemas.microsoft.com/office/drawing/2014/main" xmlns="" id="{8A5A1CD7-24AE-4816-92F2-D4A76B19D7F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5" name="Rectangle 6">
          <a:extLst>
            <a:ext uri="{FF2B5EF4-FFF2-40B4-BE49-F238E27FC236}">
              <a16:creationId xmlns:a16="http://schemas.microsoft.com/office/drawing/2014/main" xmlns="" id="{8D8B110E-0AA8-4821-9995-D4FC4ABD13B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6" name="Rectangle 6">
          <a:extLst>
            <a:ext uri="{FF2B5EF4-FFF2-40B4-BE49-F238E27FC236}">
              <a16:creationId xmlns:a16="http://schemas.microsoft.com/office/drawing/2014/main" xmlns="" id="{FE6C50F3-0E38-40FF-B898-758465E1EBD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07" name="Rectangle 6">
          <a:extLst>
            <a:ext uri="{FF2B5EF4-FFF2-40B4-BE49-F238E27FC236}">
              <a16:creationId xmlns:a16="http://schemas.microsoft.com/office/drawing/2014/main" xmlns="" id="{D7F0717D-C657-415F-B4FB-052BBD52C44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8" name="Rectangle 6">
          <a:extLst>
            <a:ext uri="{FF2B5EF4-FFF2-40B4-BE49-F238E27FC236}">
              <a16:creationId xmlns:a16="http://schemas.microsoft.com/office/drawing/2014/main" xmlns="" id="{631DCDB2-AA96-437D-9F1F-4819922FF08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09" name="Rectangle 6">
          <a:extLst>
            <a:ext uri="{FF2B5EF4-FFF2-40B4-BE49-F238E27FC236}">
              <a16:creationId xmlns:a16="http://schemas.microsoft.com/office/drawing/2014/main" xmlns="" id="{60B44B68-6983-4017-BB00-593272DED25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1010" name="Rectangle 6">
          <a:extLst>
            <a:ext uri="{FF2B5EF4-FFF2-40B4-BE49-F238E27FC236}">
              <a16:creationId xmlns:a16="http://schemas.microsoft.com/office/drawing/2014/main" xmlns="" id="{C6A0E1B5-8570-4D72-81A4-F30C0407710A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11" name="Rectangle 6">
          <a:extLst>
            <a:ext uri="{FF2B5EF4-FFF2-40B4-BE49-F238E27FC236}">
              <a16:creationId xmlns:a16="http://schemas.microsoft.com/office/drawing/2014/main" xmlns="" id="{F2BCE604-E7E0-4295-B605-D464DC8DDC0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12" name="Rectangle 6">
          <a:extLst>
            <a:ext uri="{FF2B5EF4-FFF2-40B4-BE49-F238E27FC236}">
              <a16:creationId xmlns:a16="http://schemas.microsoft.com/office/drawing/2014/main" xmlns="" id="{4042E54E-A1D9-4EE2-B63D-BD4F2F4F57E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13" name="Rectangle 6">
          <a:extLst>
            <a:ext uri="{FF2B5EF4-FFF2-40B4-BE49-F238E27FC236}">
              <a16:creationId xmlns:a16="http://schemas.microsoft.com/office/drawing/2014/main" xmlns="" id="{59160FFE-A11D-425B-9977-3BA93D08D47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14" name="Rectangle 6">
          <a:extLst>
            <a:ext uri="{FF2B5EF4-FFF2-40B4-BE49-F238E27FC236}">
              <a16:creationId xmlns:a16="http://schemas.microsoft.com/office/drawing/2014/main" xmlns="" id="{7B18465F-39F8-484F-B323-4AC75317FB3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1015" name="Rectangle 6">
          <a:extLst>
            <a:ext uri="{FF2B5EF4-FFF2-40B4-BE49-F238E27FC236}">
              <a16:creationId xmlns:a16="http://schemas.microsoft.com/office/drawing/2014/main" xmlns="" id="{BCE3F199-CD00-4DFB-8ED7-12FE0797BA7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16" name="Rectangle 6">
          <a:extLst>
            <a:ext uri="{FF2B5EF4-FFF2-40B4-BE49-F238E27FC236}">
              <a16:creationId xmlns:a16="http://schemas.microsoft.com/office/drawing/2014/main" xmlns="" id="{1D60B07D-748A-4630-B237-5FEF696A75F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17" name="Rectangle 6">
          <a:extLst>
            <a:ext uri="{FF2B5EF4-FFF2-40B4-BE49-F238E27FC236}">
              <a16:creationId xmlns:a16="http://schemas.microsoft.com/office/drawing/2014/main" xmlns="" id="{F654D06B-0F97-419B-8C07-504708D6D339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18" name="Rectangle 6">
          <a:extLst>
            <a:ext uri="{FF2B5EF4-FFF2-40B4-BE49-F238E27FC236}">
              <a16:creationId xmlns:a16="http://schemas.microsoft.com/office/drawing/2014/main" xmlns="" id="{18169F4B-8210-41B3-A4FC-1BF93FA0D62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19" name="Rectangle 6">
          <a:extLst>
            <a:ext uri="{FF2B5EF4-FFF2-40B4-BE49-F238E27FC236}">
              <a16:creationId xmlns:a16="http://schemas.microsoft.com/office/drawing/2014/main" xmlns="" id="{CB0D0CC7-C9BE-4DE7-80A1-60B0B314993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0" name="Rectangle 6">
          <a:extLst>
            <a:ext uri="{FF2B5EF4-FFF2-40B4-BE49-F238E27FC236}">
              <a16:creationId xmlns:a16="http://schemas.microsoft.com/office/drawing/2014/main" xmlns="" id="{67C7D690-96F4-4026-9C58-4A1B8DAFDD7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1" name="Rectangle 6">
          <a:extLst>
            <a:ext uri="{FF2B5EF4-FFF2-40B4-BE49-F238E27FC236}">
              <a16:creationId xmlns:a16="http://schemas.microsoft.com/office/drawing/2014/main" xmlns="" id="{0D2FC687-18D7-42DA-8E67-768C40742EA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2" name="Rectangle 6">
          <a:extLst>
            <a:ext uri="{FF2B5EF4-FFF2-40B4-BE49-F238E27FC236}">
              <a16:creationId xmlns:a16="http://schemas.microsoft.com/office/drawing/2014/main" xmlns="" id="{1DEB82FF-BEAA-4053-B613-03A65B7E1E35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23" name="Rectangle 6">
          <a:extLst>
            <a:ext uri="{FF2B5EF4-FFF2-40B4-BE49-F238E27FC236}">
              <a16:creationId xmlns:a16="http://schemas.microsoft.com/office/drawing/2014/main" xmlns="" id="{38D8071C-4587-4E4D-967D-80EFB58A91C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4" name="Rectangle 6">
          <a:extLst>
            <a:ext uri="{FF2B5EF4-FFF2-40B4-BE49-F238E27FC236}">
              <a16:creationId xmlns:a16="http://schemas.microsoft.com/office/drawing/2014/main" xmlns="" id="{B88252D4-64AF-4F2F-8C34-BCFE0D5D601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5" name="Rectangle 6">
          <a:extLst>
            <a:ext uri="{FF2B5EF4-FFF2-40B4-BE49-F238E27FC236}">
              <a16:creationId xmlns:a16="http://schemas.microsoft.com/office/drawing/2014/main" xmlns="" id="{18859245-1DE2-491B-B176-46DFA4E692F3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6" name="Rectangle 6">
          <a:extLst>
            <a:ext uri="{FF2B5EF4-FFF2-40B4-BE49-F238E27FC236}">
              <a16:creationId xmlns:a16="http://schemas.microsoft.com/office/drawing/2014/main" xmlns="" id="{B0C53FA1-AEFD-4163-8BF8-ED7A6D6D09D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27" name="Rectangle 6">
          <a:extLst>
            <a:ext uri="{FF2B5EF4-FFF2-40B4-BE49-F238E27FC236}">
              <a16:creationId xmlns:a16="http://schemas.microsoft.com/office/drawing/2014/main" xmlns="" id="{7A411F12-87A0-4F49-87E5-72030E9632F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8" name="Rectangle 6">
          <a:extLst>
            <a:ext uri="{FF2B5EF4-FFF2-40B4-BE49-F238E27FC236}">
              <a16:creationId xmlns:a16="http://schemas.microsoft.com/office/drawing/2014/main" xmlns="" id="{8E4DBCA7-C391-4837-955E-C09523096E75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29" name="Rectangle 6">
          <a:extLst>
            <a:ext uri="{FF2B5EF4-FFF2-40B4-BE49-F238E27FC236}">
              <a16:creationId xmlns:a16="http://schemas.microsoft.com/office/drawing/2014/main" xmlns="" id="{85177340-7390-453E-824D-B4D90A1C5985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1030" name="Rectangle 6">
          <a:extLst>
            <a:ext uri="{FF2B5EF4-FFF2-40B4-BE49-F238E27FC236}">
              <a16:creationId xmlns:a16="http://schemas.microsoft.com/office/drawing/2014/main" xmlns="" id="{1642AC6B-6868-4C1D-9FEA-335D07948679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31" name="Rectangle 6">
          <a:extLst>
            <a:ext uri="{FF2B5EF4-FFF2-40B4-BE49-F238E27FC236}">
              <a16:creationId xmlns:a16="http://schemas.microsoft.com/office/drawing/2014/main" xmlns="" id="{559E00AB-3CBA-4322-A1F9-921464F7055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32" name="Rectangle 6">
          <a:extLst>
            <a:ext uri="{FF2B5EF4-FFF2-40B4-BE49-F238E27FC236}">
              <a16:creationId xmlns:a16="http://schemas.microsoft.com/office/drawing/2014/main" xmlns="" id="{77C31EBC-5C7C-4C7D-9900-E6C011D1A2B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33" name="Rectangle 6">
          <a:extLst>
            <a:ext uri="{FF2B5EF4-FFF2-40B4-BE49-F238E27FC236}">
              <a16:creationId xmlns:a16="http://schemas.microsoft.com/office/drawing/2014/main" xmlns="" id="{ADBF4C48-C8B6-4F1E-B946-E4C39FE5172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34" name="Rectangle 6">
          <a:extLst>
            <a:ext uri="{FF2B5EF4-FFF2-40B4-BE49-F238E27FC236}">
              <a16:creationId xmlns:a16="http://schemas.microsoft.com/office/drawing/2014/main" xmlns="" id="{7AF072C3-590A-47B3-83B1-BBC6BA7B0499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1035" name="Rectangle 6">
          <a:extLst>
            <a:ext uri="{FF2B5EF4-FFF2-40B4-BE49-F238E27FC236}">
              <a16:creationId xmlns:a16="http://schemas.microsoft.com/office/drawing/2014/main" xmlns="" id="{1EDB2A23-F7AB-42C7-8272-BBD58558C46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36" name="Rectangle 6">
          <a:extLst>
            <a:ext uri="{FF2B5EF4-FFF2-40B4-BE49-F238E27FC236}">
              <a16:creationId xmlns:a16="http://schemas.microsoft.com/office/drawing/2014/main" xmlns="" id="{D4E87701-F103-4D89-B3A4-3721665C26F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37" name="Rectangle 6">
          <a:extLst>
            <a:ext uri="{FF2B5EF4-FFF2-40B4-BE49-F238E27FC236}">
              <a16:creationId xmlns:a16="http://schemas.microsoft.com/office/drawing/2014/main" xmlns="" id="{6F80AE20-9352-4300-AA4A-67AE1004589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38" name="Rectangle 6">
          <a:extLst>
            <a:ext uri="{FF2B5EF4-FFF2-40B4-BE49-F238E27FC236}">
              <a16:creationId xmlns:a16="http://schemas.microsoft.com/office/drawing/2014/main" xmlns="" id="{7D873704-6D9B-4412-AB44-97C20E752CCC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39" name="Rectangle 6">
          <a:extLst>
            <a:ext uri="{FF2B5EF4-FFF2-40B4-BE49-F238E27FC236}">
              <a16:creationId xmlns:a16="http://schemas.microsoft.com/office/drawing/2014/main" xmlns="" id="{ED4BBF6B-1CB9-4AFA-871B-623111D217C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0" name="Rectangle 6">
          <a:extLst>
            <a:ext uri="{FF2B5EF4-FFF2-40B4-BE49-F238E27FC236}">
              <a16:creationId xmlns:a16="http://schemas.microsoft.com/office/drawing/2014/main" xmlns="" id="{BE5F2356-534D-409C-84AA-F96E6326E01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1" name="Rectangle 6">
          <a:extLst>
            <a:ext uri="{FF2B5EF4-FFF2-40B4-BE49-F238E27FC236}">
              <a16:creationId xmlns:a16="http://schemas.microsoft.com/office/drawing/2014/main" xmlns="" id="{6C789C72-CB85-48D1-A390-6C63FB4EB44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2" name="Rectangle 6">
          <a:extLst>
            <a:ext uri="{FF2B5EF4-FFF2-40B4-BE49-F238E27FC236}">
              <a16:creationId xmlns:a16="http://schemas.microsoft.com/office/drawing/2014/main" xmlns="" id="{8FDBB41A-0026-4228-84C7-32E0B45B901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43" name="Rectangle 6">
          <a:extLst>
            <a:ext uri="{FF2B5EF4-FFF2-40B4-BE49-F238E27FC236}">
              <a16:creationId xmlns:a16="http://schemas.microsoft.com/office/drawing/2014/main" xmlns="" id="{CBF04581-FDCA-43F1-82AD-EE95F286CA9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4" name="Rectangle 6">
          <a:extLst>
            <a:ext uri="{FF2B5EF4-FFF2-40B4-BE49-F238E27FC236}">
              <a16:creationId xmlns:a16="http://schemas.microsoft.com/office/drawing/2014/main" xmlns="" id="{CC0AFD93-9AE8-4944-A6BF-462013FBC1A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5" name="Rectangle 6">
          <a:extLst>
            <a:ext uri="{FF2B5EF4-FFF2-40B4-BE49-F238E27FC236}">
              <a16:creationId xmlns:a16="http://schemas.microsoft.com/office/drawing/2014/main" xmlns="" id="{7108063C-348E-4ED5-BA76-A7B90A2C7E3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6" name="Rectangle 6">
          <a:extLst>
            <a:ext uri="{FF2B5EF4-FFF2-40B4-BE49-F238E27FC236}">
              <a16:creationId xmlns:a16="http://schemas.microsoft.com/office/drawing/2014/main" xmlns="" id="{01285C36-194A-4E7A-8537-C7EB0E96F84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47" name="Rectangle 6">
          <a:extLst>
            <a:ext uri="{FF2B5EF4-FFF2-40B4-BE49-F238E27FC236}">
              <a16:creationId xmlns:a16="http://schemas.microsoft.com/office/drawing/2014/main" xmlns="" id="{6BBED0CE-387F-444B-8F25-AFBBFAF857B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8" name="Rectangle 6">
          <a:extLst>
            <a:ext uri="{FF2B5EF4-FFF2-40B4-BE49-F238E27FC236}">
              <a16:creationId xmlns:a16="http://schemas.microsoft.com/office/drawing/2014/main" xmlns="" id="{1B11EA40-A65E-4538-8256-A7FD8B52A36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49" name="Rectangle 6">
          <a:extLst>
            <a:ext uri="{FF2B5EF4-FFF2-40B4-BE49-F238E27FC236}">
              <a16:creationId xmlns:a16="http://schemas.microsoft.com/office/drawing/2014/main" xmlns="" id="{56B29867-DBCA-43E2-86E4-C07DC3DDCBA2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50" name="Rectangle 6">
          <a:extLst>
            <a:ext uri="{FF2B5EF4-FFF2-40B4-BE49-F238E27FC236}">
              <a16:creationId xmlns:a16="http://schemas.microsoft.com/office/drawing/2014/main" xmlns="" id="{996AA294-C868-4694-9F7F-EA41C961912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51" name="Rectangle 6">
          <a:extLst>
            <a:ext uri="{FF2B5EF4-FFF2-40B4-BE49-F238E27FC236}">
              <a16:creationId xmlns:a16="http://schemas.microsoft.com/office/drawing/2014/main" xmlns="" id="{D32859FB-BC51-4C70-8AD4-5B410F3A0EF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1052" name="Rectangle 6">
          <a:extLst>
            <a:ext uri="{FF2B5EF4-FFF2-40B4-BE49-F238E27FC236}">
              <a16:creationId xmlns:a16="http://schemas.microsoft.com/office/drawing/2014/main" xmlns="" id="{0D19EEEF-52B0-404D-B1EB-67F023A18B3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53" name="Rectangle 6">
          <a:extLst>
            <a:ext uri="{FF2B5EF4-FFF2-40B4-BE49-F238E27FC236}">
              <a16:creationId xmlns:a16="http://schemas.microsoft.com/office/drawing/2014/main" xmlns="" id="{D7B9FBB4-3088-4CF7-A217-3AD19436284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54" name="Rectangle 6">
          <a:extLst>
            <a:ext uri="{FF2B5EF4-FFF2-40B4-BE49-F238E27FC236}">
              <a16:creationId xmlns:a16="http://schemas.microsoft.com/office/drawing/2014/main" xmlns="" id="{8003AE5B-D1FE-490D-8695-BA79988091E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55" name="Rectangle 6">
          <a:extLst>
            <a:ext uri="{FF2B5EF4-FFF2-40B4-BE49-F238E27FC236}">
              <a16:creationId xmlns:a16="http://schemas.microsoft.com/office/drawing/2014/main" xmlns="" id="{74BB266D-6D3C-4933-8DAD-4DB336E1427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56" name="Rectangle 6">
          <a:extLst>
            <a:ext uri="{FF2B5EF4-FFF2-40B4-BE49-F238E27FC236}">
              <a16:creationId xmlns:a16="http://schemas.microsoft.com/office/drawing/2014/main" xmlns="" id="{8707DE57-9D80-48D9-B837-628B33D8E715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85725"/>
    <xdr:sp macro="" textlink="">
      <xdr:nvSpPr>
        <xdr:cNvPr id="1057" name="Rectangle 6">
          <a:extLst>
            <a:ext uri="{FF2B5EF4-FFF2-40B4-BE49-F238E27FC236}">
              <a16:creationId xmlns:a16="http://schemas.microsoft.com/office/drawing/2014/main" xmlns="" id="{B3E3B489-383C-4045-8CCE-B2E7E1B7DB4C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58" name="Rectangle 6">
          <a:extLst>
            <a:ext uri="{FF2B5EF4-FFF2-40B4-BE49-F238E27FC236}">
              <a16:creationId xmlns:a16="http://schemas.microsoft.com/office/drawing/2014/main" xmlns="" id="{FF7175DF-E9BE-43C5-AECD-AF33558C70C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59" name="Rectangle 6">
          <a:extLst>
            <a:ext uri="{FF2B5EF4-FFF2-40B4-BE49-F238E27FC236}">
              <a16:creationId xmlns:a16="http://schemas.microsoft.com/office/drawing/2014/main" xmlns="" id="{56A7D316-AB67-46FF-92B0-ACFFFCF0423C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0" name="Rectangle 6">
          <a:extLst>
            <a:ext uri="{FF2B5EF4-FFF2-40B4-BE49-F238E27FC236}">
              <a16:creationId xmlns:a16="http://schemas.microsoft.com/office/drawing/2014/main" xmlns="" id="{B98BB415-E19E-4E1F-B280-3EF42985770F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1" name="Rectangle 6">
          <a:extLst>
            <a:ext uri="{FF2B5EF4-FFF2-40B4-BE49-F238E27FC236}">
              <a16:creationId xmlns:a16="http://schemas.microsoft.com/office/drawing/2014/main" xmlns="" id="{69AAF8C6-9EFD-4CBD-AC04-53B9159610D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2" name="Rectangle 6">
          <a:extLst>
            <a:ext uri="{FF2B5EF4-FFF2-40B4-BE49-F238E27FC236}">
              <a16:creationId xmlns:a16="http://schemas.microsoft.com/office/drawing/2014/main" xmlns="" id="{F66C682D-4E91-4FFF-A808-FCF81329253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3" name="Rectangle 6">
          <a:extLst>
            <a:ext uri="{FF2B5EF4-FFF2-40B4-BE49-F238E27FC236}">
              <a16:creationId xmlns:a16="http://schemas.microsoft.com/office/drawing/2014/main" xmlns="" id="{B855BB2A-7DBF-48DF-8384-B98F6E97E19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4" name="Rectangle 6">
          <a:extLst>
            <a:ext uri="{FF2B5EF4-FFF2-40B4-BE49-F238E27FC236}">
              <a16:creationId xmlns:a16="http://schemas.microsoft.com/office/drawing/2014/main" xmlns="" id="{AD48052E-628F-49DE-A5CD-C39BD0F0F3A1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65" name="Rectangle 6">
          <a:extLst>
            <a:ext uri="{FF2B5EF4-FFF2-40B4-BE49-F238E27FC236}">
              <a16:creationId xmlns:a16="http://schemas.microsoft.com/office/drawing/2014/main" xmlns="" id="{CE3974D3-D5CB-4EF0-A689-A784C482D85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6" name="Rectangle 6">
          <a:extLst>
            <a:ext uri="{FF2B5EF4-FFF2-40B4-BE49-F238E27FC236}">
              <a16:creationId xmlns:a16="http://schemas.microsoft.com/office/drawing/2014/main" xmlns="" id="{0737AE9B-1762-40CD-9113-8C9FB8A5CB9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7" name="Rectangle 6">
          <a:extLst>
            <a:ext uri="{FF2B5EF4-FFF2-40B4-BE49-F238E27FC236}">
              <a16:creationId xmlns:a16="http://schemas.microsoft.com/office/drawing/2014/main" xmlns="" id="{E58810A6-64DD-44C2-ABA6-46561B7A549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68" name="Rectangle 6">
          <a:extLst>
            <a:ext uri="{FF2B5EF4-FFF2-40B4-BE49-F238E27FC236}">
              <a16:creationId xmlns:a16="http://schemas.microsoft.com/office/drawing/2014/main" xmlns="" id="{910368C0-5A43-467B-A5C9-083C3C555F2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314325"/>
    <xdr:sp macro="" textlink="">
      <xdr:nvSpPr>
        <xdr:cNvPr id="1069" name="Rectangle 6">
          <a:extLst>
            <a:ext uri="{FF2B5EF4-FFF2-40B4-BE49-F238E27FC236}">
              <a16:creationId xmlns:a16="http://schemas.microsoft.com/office/drawing/2014/main" xmlns="" id="{064E5EAD-845B-4CDE-87ED-4CBFE7EEDBC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70" name="Rectangle 6">
          <a:extLst>
            <a:ext uri="{FF2B5EF4-FFF2-40B4-BE49-F238E27FC236}">
              <a16:creationId xmlns:a16="http://schemas.microsoft.com/office/drawing/2014/main" xmlns="" id="{9E818B35-5E10-40E7-BCE3-788B1B225ED6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1316</xdr:row>
      <xdr:rowOff>428625</xdr:rowOff>
    </xdr:from>
    <xdr:ext cx="189035" cy="161925"/>
    <xdr:sp macro="" textlink="">
      <xdr:nvSpPr>
        <xdr:cNvPr id="1071" name="Rectangle 6">
          <a:extLst>
            <a:ext uri="{FF2B5EF4-FFF2-40B4-BE49-F238E27FC236}">
              <a16:creationId xmlns:a16="http://schemas.microsoft.com/office/drawing/2014/main" xmlns="" id="{686178B9-244E-4B3A-B9D9-23B6B32E634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1315</xdr:row>
      <xdr:rowOff>409575</xdr:rowOff>
    </xdr:from>
    <xdr:ext cx="189035" cy="323850"/>
    <xdr:sp macro="" textlink="">
      <xdr:nvSpPr>
        <xdr:cNvPr id="1072" name="Rectangle 6">
          <a:extLst>
            <a:ext uri="{FF2B5EF4-FFF2-40B4-BE49-F238E27FC236}">
              <a16:creationId xmlns:a16="http://schemas.microsoft.com/office/drawing/2014/main" xmlns="" id="{9DA5B20C-A942-45E1-A1A3-7D5628B40E68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73" name="Rectangle 6">
          <a:extLst>
            <a:ext uri="{FF2B5EF4-FFF2-40B4-BE49-F238E27FC236}">
              <a16:creationId xmlns:a16="http://schemas.microsoft.com/office/drawing/2014/main" xmlns="" id="{F22BE709-5706-41E1-B146-6AFA55860FA3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74" name="Rectangle 6">
          <a:extLst>
            <a:ext uri="{FF2B5EF4-FFF2-40B4-BE49-F238E27FC236}">
              <a16:creationId xmlns:a16="http://schemas.microsoft.com/office/drawing/2014/main" xmlns="" id="{2F091C00-C0EA-47F0-AE56-56C59D813500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75" name="Rectangle 6">
          <a:extLst>
            <a:ext uri="{FF2B5EF4-FFF2-40B4-BE49-F238E27FC236}">
              <a16:creationId xmlns:a16="http://schemas.microsoft.com/office/drawing/2014/main" xmlns="" id="{1FC39FCD-3BC6-490A-BCC3-691C99C44BE3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76" name="Rectangle 6">
          <a:extLst>
            <a:ext uri="{FF2B5EF4-FFF2-40B4-BE49-F238E27FC236}">
              <a16:creationId xmlns:a16="http://schemas.microsoft.com/office/drawing/2014/main" xmlns="" id="{3F8B4365-2147-41CB-890B-855AF695CA38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77" name="Rectangle 6">
          <a:extLst>
            <a:ext uri="{FF2B5EF4-FFF2-40B4-BE49-F238E27FC236}">
              <a16:creationId xmlns:a16="http://schemas.microsoft.com/office/drawing/2014/main" xmlns="" id="{DBA3243D-B05E-4500-9274-B9208F822C79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78" name="Rectangle 6">
          <a:extLst>
            <a:ext uri="{FF2B5EF4-FFF2-40B4-BE49-F238E27FC236}">
              <a16:creationId xmlns:a16="http://schemas.microsoft.com/office/drawing/2014/main" xmlns="" id="{5190FDBC-FDF2-4B58-B9A5-AE72C8161AD4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79" name="Rectangle 6">
          <a:extLst>
            <a:ext uri="{FF2B5EF4-FFF2-40B4-BE49-F238E27FC236}">
              <a16:creationId xmlns:a16="http://schemas.microsoft.com/office/drawing/2014/main" xmlns="" id="{8CCD155F-F412-479B-8CEA-8EF50382C1A8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0" name="Rectangle 6">
          <a:extLst>
            <a:ext uri="{FF2B5EF4-FFF2-40B4-BE49-F238E27FC236}">
              <a16:creationId xmlns:a16="http://schemas.microsoft.com/office/drawing/2014/main" xmlns="" id="{97984F23-E5EB-4AFE-93A1-2F620521EA26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1" name="Rectangle 6">
          <a:extLst>
            <a:ext uri="{FF2B5EF4-FFF2-40B4-BE49-F238E27FC236}">
              <a16:creationId xmlns:a16="http://schemas.microsoft.com/office/drawing/2014/main" xmlns="" id="{7151F3CA-20EB-41EE-BD80-109B5B3704FA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2" name="Rectangle 6">
          <a:extLst>
            <a:ext uri="{FF2B5EF4-FFF2-40B4-BE49-F238E27FC236}">
              <a16:creationId xmlns:a16="http://schemas.microsoft.com/office/drawing/2014/main" xmlns="" id="{E5C81632-DC75-4316-9442-0F34CCD0779D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3" name="Rectangle 6">
          <a:extLst>
            <a:ext uri="{FF2B5EF4-FFF2-40B4-BE49-F238E27FC236}">
              <a16:creationId xmlns:a16="http://schemas.microsoft.com/office/drawing/2014/main" xmlns="" id="{BDD75575-9223-4458-8F57-B2AAC16F0911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4" name="Rectangle 6">
          <a:extLst>
            <a:ext uri="{FF2B5EF4-FFF2-40B4-BE49-F238E27FC236}">
              <a16:creationId xmlns:a16="http://schemas.microsoft.com/office/drawing/2014/main" xmlns="" id="{31A03FB7-5765-43DF-A350-1FF7707B795D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5" name="Rectangle 6">
          <a:extLst>
            <a:ext uri="{FF2B5EF4-FFF2-40B4-BE49-F238E27FC236}">
              <a16:creationId xmlns:a16="http://schemas.microsoft.com/office/drawing/2014/main" xmlns="" id="{66B310AC-BE63-49B1-A80D-488B40685A84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6" name="Rectangle 6">
          <a:extLst>
            <a:ext uri="{FF2B5EF4-FFF2-40B4-BE49-F238E27FC236}">
              <a16:creationId xmlns:a16="http://schemas.microsoft.com/office/drawing/2014/main" xmlns="" id="{E79C74D4-1822-41E2-9552-0D2748FCC073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7" name="Rectangle 6">
          <a:extLst>
            <a:ext uri="{FF2B5EF4-FFF2-40B4-BE49-F238E27FC236}">
              <a16:creationId xmlns:a16="http://schemas.microsoft.com/office/drawing/2014/main" xmlns="" id="{98CBFC97-D486-4DBA-A42A-125EDAD1C697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8" name="Rectangle 6">
          <a:extLst>
            <a:ext uri="{FF2B5EF4-FFF2-40B4-BE49-F238E27FC236}">
              <a16:creationId xmlns:a16="http://schemas.microsoft.com/office/drawing/2014/main" xmlns="" id="{A4F6EDA2-EE99-49E2-ABFD-100A1E9F9840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89" name="Rectangle 6">
          <a:extLst>
            <a:ext uri="{FF2B5EF4-FFF2-40B4-BE49-F238E27FC236}">
              <a16:creationId xmlns:a16="http://schemas.microsoft.com/office/drawing/2014/main" xmlns="" id="{DF48BD14-14E2-46A6-B7E8-D3027FD1FCFB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90" name="Rectangle 6">
          <a:extLst>
            <a:ext uri="{FF2B5EF4-FFF2-40B4-BE49-F238E27FC236}">
              <a16:creationId xmlns:a16="http://schemas.microsoft.com/office/drawing/2014/main" xmlns="" id="{05A840B2-09C8-427B-B9C8-A1358C05C7BC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91" name="Rectangle 6">
          <a:extLst>
            <a:ext uri="{FF2B5EF4-FFF2-40B4-BE49-F238E27FC236}">
              <a16:creationId xmlns:a16="http://schemas.microsoft.com/office/drawing/2014/main" xmlns="" id="{CCF52D4A-A7A8-4072-8188-E428C59423FF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92" name="Rectangle 6">
          <a:extLst>
            <a:ext uri="{FF2B5EF4-FFF2-40B4-BE49-F238E27FC236}">
              <a16:creationId xmlns:a16="http://schemas.microsoft.com/office/drawing/2014/main" xmlns="" id="{361EE70C-0036-49AA-93F3-5B77AC243CBA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1315</xdr:row>
      <xdr:rowOff>409575</xdr:rowOff>
    </xdr:from>
    <xdr:ext cx="189035" cy="323850"/>
    <xdr:sp macro="" textlink="">
      <xdr:nvSpPr>
        <xdr:cNvPr id="1093" name="Rectangle 6">
          <a:extLst>
            <a:ext uri="{FF2B5EF4-FFF2-40B4-BE49-F238E27FC236}">
              <a16:creationId xmlns:a16="http://schemas.microsoft.com/office/drawing/2014/main" xmlns="" id="{F9D2C222-1376-43B9-BB00-576C06252F5E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94" name="Rectangle 6">
          <a:extLst>
            <a:ext uri="{FF2B5EF4-FFF2-40B4-BE49-F238E27FC236}">
              <a16:creationId xmlns:a16="http://schemas.microsoft.com/office/drawing/2014/main" xmlns="" id="{8387C33B-D9DA-4E5A-BE4E-AC5E885D354F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95" name="Rectangle 6">
          <a:extLst>
            <a:ext uri="{FF2B5EF4-FFF2-40B4-BE49-F238E27FC236}">
              <a16:creationId xmlns:a16="http://schemas.microsoft.com/office/drawing/2014/main" xmlns="" id="{F3D1883B-89F3-49F7-8CD8-621A4C9B701F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96" name="Rectangle 6">
          <a:extLst>
            <a:ext uri="{FF2B5EF4-FFF2-40B4-BE49-F238E27FC236}">
              <a16:creationId xmlns:a16="http://schemas.microsoft.com/office/drawing/2014/main" xmlns="" id="{60FCB2DD-43BC-4D57-BC36-06B8FBD8BC5B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23850"/>
    <xdr:sp macro="" textlink="">
      <xdr:nvSpPr>
        <xdr:cNvPr id="1097" name="Rectangle 6">
          <a:extLst>
            <a:ext uri="{FF2B5EF4-FFF2-40B4-BE49-F238E27FC236}">
              <a16:creationId xmlns:a16="http://schemas.microsoft.com/office/drawing/2014/main" xmlns="" id="{38D4014E-257C-4D57-B28C-20D3B9EE598F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98" name="Rectangle 6">
          <a:extLst>
            <a:ext uri="{FF2B5EF4-FFF2-40B4-BE49-F238E27FC236}">
              <a16:creationId xmlns:a16="http://schemas.microsoft.com/office/drawing/2014/main" xmlns="" id="{46CF2695-03E4-40CF-AFDC-D946CFEF9B8F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099" name="Rectangle 6">
          <a:extLst>
            <a:ext uri="{FF2B5EF4-FFF2-40B4-BE49-F238E27FC236}">
              <a16:creationId xmlns:a16="http://schemas.microsoft.com/office/drawing/2014/main" xmlns="" id="{965BE593-F6C1-4A75-8905-BC396339B228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0" name="Rectangle 6">
          <a:extLst>
            <a:ext uri="{FF2B5EF4-FFF2-40B4-BE49-F238E27FC236}">
              <a16:creationId xmlns:a16="http://schemas.microsoft.com/office/drawing/2014/main" xmlns="" id="{4DC835D7-6A29-41B3-A278-F1CD3E9AE1C1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1" name="Rectangle 6">
          <a:extLst>
            <a:ext uri="{FF2B5EF4-FFF2-40B4-BE49-F238E27FC236}">
              <a16:creationId xmlns:a16="http://schemas.microsoft.com/office/drawing/2014/main" xmlns="" id="{0CCCD824-AB24-42E0-8974-AA0A082F843E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2" name="Rectangle 6">
          <a:extLst>
            <a:ext uri="{FF2B5EF4-FFF2-40B4-BE49-F238E27FC236}">
              <a16:creationId xmlns:a16="http://schemas.microsoft.com/office/drawing/2014/main" xmlns="" id="{2B2E0CF5-9D84-4C7A-A0BA-451438E9A197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3" name="Rectangle 6">
          <a:extLst>
            <a:ext uri="{FF2B5EF4-FFF2-40B4-BE49-F238E27FC236}">
              <a16:creationId xmlns:a16="http://schemas.microsoft.com/office/drawing/2014/main" xmlns="" id="{99BC8CDA-F78E-40AA-BE27-214E8E5F8147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4" name="Rectangle 6">
          <a:extLst>
            <a:ext uri="{FF2B5EF4-FFF2-40B4-BE49-F238E27FC236}">
              <a16:creationId xmlns:a16="http://schemas.microsoft.com/office/drawing/2014/main" xmlns="" id="{C1856F77-B63A-4F98-AB2B-F3227822EE1D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5" name="Rectangle 6">
          <a:extLst>
            <a:ext uri="{FF2B5EF4-FFF2-40B4-BE49-F238E27FC236}">
              <a16:creationId xmlns:a16="http://schemas.microsoft.com/office/drawing/2014/main" xmlns="" id="{B50100FB-4E86-4788-BB89-F42C0F3F9CF3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6" name="Rectangle 6">
          <a:extLst>
            <a:ext uri="{FF2B5EF4-FFF2-40B4-BE49-F238E27FC236}">
              <a16:creationId xmlns:a16="http://schemas.microsoft.com/office/drawing/2014/main" xmlns="" id="{FD370BB2-ECDB-447E-8ACB-5C429D35A7A7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7" name="Rectangle 6">
          <a:extLst>
            <a:ext uri="{FF2B5EF4-FFF2-40B4-BE49-F238E27FC236}">
              <a16:creationId xmlns:a16="http://schemas.microsoft.com/office/drawing/2014/main" xmlns="" id="{DADC1108-D891-4E2E-90F8-0FBD8BF3479D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8" name="Rectangle 6">
          <a:extLst>
            <a:ext uri="{FF2B5EF4-FFF2-40B4-BE49-F238E27FC236}">
              <a16:creationId xmlns:a16="http://schemas.microsoft.com/office/drawing/2014/main" xmlns="" id="{A77393CF-BB66-4DB0-83DA-A5CFCA200444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09" name="Rectangle 6">
          <a:extLst>
            <a:ext uri="{FF2B5EF4-FFF2-40B4-BE49-F238E27FC236}">
              <a16:creationId xmlns:a16="http://schemas.microsoft.com/office/drawing/2014/main" xmlns="" id="{25EE279D-A56D-4CB7-AC35-FA3210C9EAA7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10" name="Rectangle 6">
          <a:extLst>
            <a:ext uri="{FF2B5EF4-FFF2-40B4-BE49-F238E27FC236}">
              <a16:creationId xmlns:a16="http://schemas.microsoft.com/office/drawing/2014/main" xmlns="" id="{8C765A4D-34AF-48F2-9C18-2ED6F1AE47BE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11" name="Rectangle 6">
          <a:extLst>
            <a:ext uri="{FF2B5EF4-FFF2-40B4-BE49-F238E27FC236}">
              <a16:creationId xmlns:a16="http://schemas.microsoft.com/office/drawing/2014/main" xmlns="" id="{7FE2456F-9BEF-440F-9E36-E80DD15C8373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12" name="Rectangle 6">
          <a:extLst>
            <a:ext uri="{FF2B5EF4-FFF2-40B4-BE49-F238E27FC236}">
              <a16:creationId xmlns:a16="http://schemas.microsoft.com/office/drawing/2014/main" xmlns="" id="{47238840-E702-49BD-962C-424B90B60CAF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1315</xdr:row>
      <xdr:rowOff>428625</xdr:rowOff>
    </xdr:from>
    <xdr:ext cx="189035" cy="314325"/>
    <xdr:sp macro="" textlink="">
      <xdr:nvSpPr>
        <xdr:cNvPr id="1113" name="Rectangle 6">
          <a:extLst>
            <a:ext uri="{FF2B5EF4-FFF2-40B4-BE49-F238E27FC236}">
              <a16:creationId xmlns:a16="http://schemas.microsoft.com/office/drawing/2014/main" xmlns="" id="{D2BEE1DB-AEA6-4C27-BC2A-16E56973EAA4}"/>
            </a:ext>
          </a:extLst>
        </xdr:cNvPr>
        <xdr:cNvSpPr>
          <a:spLocks noChangeArrowheads="1"/>
        </xdr:cNvSpPr>
      </xdr:nvSpPr>
      <xdr:spPr bwMode="auto">
        <a:xfrm>
          <a:off x="371475" y="11563350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14" name="Rectangle 6">
          <a:extLst>
            <a:ext uri="{FF2B5EF4-FFF2-40B4-BE49-F238E27FC236}">
              <a16:creationId xmlns:a16="http://schemas.microsoft.com/office/drawing/2014/main" xmlns="" id="{510B3B7B-5A34-4902-B23E-65B9021F257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15" name="Rectangle 6">
          <a:extLst>
            <a:ext uri="{FF2B5EF4-FFF2-40B4-BE49-F238E27FC236}">
              <a16:creationId xmlns:a16="http://schemas.microsoft.com/office/drawing/2014/main" xmlns="" id="{8C8D97D9-40AC-4FB6-B2AD-62E603DB510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16" name="Rectangle 6">
          <a:extLst>
            <a:ext uri="{FF2B5EF4-FFF2-40B4-BE49-F238E27FC236}">
              <a16:creationId xmlns:a16="http://schemas.microsoft.com/office/drawing/2014/main" xmlns="" id="{04737805-234F-4985-BE4B-521B48906B4D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17" name="Rectangle 6">
          <a:extLst>
            <a:ext uri="{FF2B5EF4-FFF2-40B4-BE49-F238E27FC236}">
              <a16:creationId xmlns:a16="http://schemas.microsoft.com/office/drawing/2014/main" xmlns="" id="{5D7D870E-B372-42A1-82F8-7BA61A25055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18" name="Rectangle 6">
          <a:extLst>
            <a:ext uri="{FF2B5EF4-FFF2-40B4-BE49-F238E27FC236}">
              <a16:creationId xmlns:a16="http://schemas.microsoft.com/office/drawing/2014/main" xmlns="" id="{B62600D6-DC5E-4756-BC97-848F2F2DAFF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19" name="Rectangle 6">
          <a:extLst>
            <a:ext uri="{FF2B5EF4-FFF2-40B4-BE49-F238E27FC236}">
              <a16:creationId xmlns:a16="http://schemas.microsoft.com/office/drawing/2014/main" xmlns="" id="{C91DA26B-83BF-4CA8-AE9C-44FB80B88A28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0" name="Rectangle 6">
          <a:extLst>
            <a:ext uri="{FF2B5EF4-FFF2-40B4-BE49-F238E27FC236}">
              <a16:creationId xmlns:a16="http://schemas.microsoft.com/office/drawing/2014/main" xmlns="" id="{4C642D75-C670-4F06-B68C-627CFC0EFB6D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1" name="Rectangle 6">
          <a:extLst>
            <a:ext uri="{FF2B5EF4-FFF2-40B4-BE49-F238E27FC236}">
              <a16:creationId xmlns:a16="http://schemas.microsoft.com/office/drawing/2014/main" xmlns="" id="{B2D6C130-72C6-4C71-BC2F-34174D611F2F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2" name="Rectangle 6">
          <a:extLst>
            <a:ext uri="{FF2B5EF4-FFF2-40B4-BE49-F238E27FC236}">
              <a16:creationId xmlns:a16="http://schemas.microsoft.com/office/drawing/2014/main" xmlns="" id="{F98DB4AF-81E9-4870-94C3-1F4448A5B61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3" name="Rectangle 6">
          <a:extLst>
            <a:ext uri="{FF2B5EF4-FFF2-40B4-BE49-F238E27FC236}">
              <a16:creationId xmlns:a16="http://schemas.microsoft.com/office/drawing/2014/main" xmlns="" id="{6EA64835-0C3C-4056-8863-8F0F8AD9B07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4" name="Rectangle 6">
          <a:extLst>
            <a:ext uri="{FF2B5EF4-FFF2-40B4-BE49-F238E27FC236}">
              <a16:creationId xmlns:a16="http://schemas.microsoft.com/office/drawing/2014/main" xmlns="" id="{87DD50D5-1D62-4C9E-8DA4-7FCED5ACA97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5" name="Rectangle 6">
          <a:extLst>
            <a:ext uri="{FF2B5EF4-FFF2-40B4-BE49-F238E27FC236}">
              <a16:creationId xmlns:a16="http://schemas.microsoft.com/office/drawing/2014/main" xmlns="" id="{D325E0D1-90A7-46E2-B1C7-BE0934335B2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6" name="Rectangle 6">
          <a:extLst>
            <a:ext uri="{FF2B5EF4-FFF2-40B4-BE49-F238E27FC236}">
              <a16:creationId xmlns:a16="http://schemas.microsoft.com/office/drawing/2014/main" xmlns="" id="{4690F4E3-8161-4D58-972E-404CE54C2C8A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7" name="Rectangle 6">
          <a:extLst>
            <a:ext uri="{FF2B5EF4-FFF2-40B4-BE49-F238E27FC236}">
              <a16:creationId xmlns:a16="http://schemas.microsoft.com/office/drawing/2014/main" xmlns="" id="{59D8F413-CBDC-4BFA-93F1-5542A74D356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8" name="Rectangle 6">
          <a:extLst>
            <a:ext uri="{FF2B5EF4-FFF2-40B4-BE49-F238E27FC236}">
              <a16:creationId xmlns:a16="http://schemas.microsoft.com/office/drawing/2014/main" xmlns="" id="{A0D66054-99D0-4406-9DC6-BFA0DF3C229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29" name="Rectangle 6">
          <a:extLst>
            <a:ext uri="{FF2B5EF4-FFF2-40B4-BE49-F238E27FC236}">
              <a16:creationId xmlns:a16="http://schemas.microsoft.com/office/drawing/2014/main" xmlns="" id="{DDB92BA2-3DFE-45CB-BB2A-194B3D015C4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71450"/>
    <xdr:sp macro="" textlink="">
      <xdr:nvSpPr>
        <xdr:cNvPr id="1130" name="Rectangle 6">
          <a:extLst>
            <a:ext uri="{FF2B5EF4-FFF2-40B4-BE49-F238E27FC236}">
              <a16:creationId xmlns:a16="http://schemas.microsoft.com/office/drawing/2014/main" xmlns="" id="{BCC927B8-A5FB-4B10-B338-302051E2B0E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31" name="Rectangle 6">
          <a:extLst>
            <a:ext uri="{FF2B5EF4-FFF2-40B4-BE49-F238E27FC236}">
              <a16:creationId xmlns:a16="http://schemas.microsoft.com/office/drawing/2014/main" xmlns="" id="{AF8E1357-643F-4997-9AE7-F3A60DC49B2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32" name="Rectangle 6">
          <a:extLst>
            <a:ext uri="{FF2B5EF4-FFF2-40B4-BE49-F238E27FC236}">
              <a16:creationId xmlns:a16="http://schemas.microsoft.com/office/drawing/2014/main" xmlns="" id="{5E4F390B-7C6E-4DE0-8BD5-EFD55CA00D9A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33" name="Rectangle 6">
          <a:extLst>
            <a:ext uri="{FF2B5EF4-FFF2-40B4-BE49-F238E27FC236}">
              <a16:creationId xmlns:a16="http://schemas.microsoft.com/office/drawing/2014/main" xmlns="" id="{EED57CCA-4DE6-4603-BE65-1759A06B28E7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34" name="Rectangle 6">
          <a:extLst>
            <a:ext uri="{FF2B5EF4-FFF2-40B4-BE49-F238E27FC236}">
              <a16:creationId xmlns:a16="http://schemas.microsoft.com/office/drawing/2014/main" xmlns="" id="{15FA795C-1CA9-4905-956A-7030E1CF845C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35" name="Rectangle 6">
          <a:extLst>
            <a:ext uri="{FF2B5EF4-FFF2-40B4-BE49-F238E27FC236}">
              <a16:creationId xmlns:a16="http://schemas.microsoft.com/office/drawing/2014/main" xmlns="" id="{1AC60623-0112-4620-A878-67B1792DB10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36" name="Rectangle 6">
          <a:extLst>
            <a:ext uri="{FF2B5EF4-FFF2-40B4-BE49-F238E27FC236}">
              <a16:creationId xmlns:a16="http://schemas.microsoft.com/office/drawing/2014/main" xmlns="" id="{52FE08CE-BA29-4694-BA68-7F55CAE1769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37" name="Rectangle 6">
          <a:extLst>
            <a:ext uri="{FF2B5EF4-FFF2-40B4-BE49-F238E27FC236}">
              <a16:creationId xmlns:a16="http://schemas.microsoft.com/office/drawing/2014/main" xmlns="" id="{50486F76-BA92-4233-9717-6AE7398144A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38" name="Rectangle 6">
          <a:extLst>
            <a:ext uri="{FF2B5EF4-FFF2-40B4-BE49-F238E27FC236}">
              <a16:creationId xmlns:a16="http://schemas.microsoft.com/office/drawing/2014/main" xmlns="" id="{BF7C479D-A5A2-4420-ACCD-11AFA6C5AA08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39" name="Rectangle 6">
          <a:extLst>
            <a:ext uri="{FF2B5EF4-FFF2-40B4-BE49-F238E27FC236}">
              <a16:creationId xmlns:a16="http://schemas.microsoft.com/office/drawing/2014/main" xmlns="" id="{24473A28-A5FF-4D9F-93C4-E1D230CE5DF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40" name="Rectangle 6">
          <a:extLst>
            <a:ext uri="{FF2B5EF4-FFF2-40B4-BE49-F238E27FC236}">
              <a16:creationId xmlns:a16="http://schemas.microsoft.com/office/drawing/2014/main" xmlns="" id="{72D3291C-5A04-4DBA-A48C-178F9A622557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1" name="Rectangle 6">
          <a:extLst>
            <a:ext uri="{FF2B5EF4-FFF2-40B4-BE49-F238E27FC236}">
              <a16:creationId xmlns:a16="http://schemas.microsoft.com/office/drawing/2014/main" xmlns="" id="{E51D6543-AD20-4249-B4A0-8F49ABFFE83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2" name="Rectangle 6">
          <a:extLst>
            <a:ext uri="{FF2B5EF4-FFF2-40B4-BE49-F238E27FC236}">
              <a16:creationId xmlns:a16="http://schemas.microsoft.com/office/drawing/2014/main" xmlns="" id="{20B1F775-FDF3-43F9-A71E-9BDFADFBCE6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3" name="Rectangle 6">
          <a:extLst>
            <a:ext uri="{FF2B5EF4-FFF2-40B4-BE49-F238E27FC236}">
              <a16:creationId xmlns:a16="http://schemas.microsoft.com/office/drawing/2014/main" xmlns="" id="{5E4D76B6-01B7-4496-A29B-A387667743B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4" name="Rectangle 6">
          <a:extLst>
            <a:ext uri="{FF2B5EF4-FFF2-40B4-BE49-F238E27FC236}">
              <a16:creationId xmlns:a16="http://schemas.microsoft.com/office/drawing/2014/main" xmlns="" id="{B0335230-286A-406E-8B13-160038BD11FC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5" name="Rectangle 6">
          <a:extLst>
            <a:ext uri="{FF2B5EF4-FFF2-40B4-BE49-F238E27FC236}">
              <a16:creationId xmlns:a16="http://schemas.microsoft.com/office/drawing/2014/main" xmlns="" id="{6D937A60-15DA-4E07-9EFD-84CA62B23D0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46" name="Rectangle 6">
          <a:extLst>
            <a:ext uri="{FF2B5EF4-FFF2-40B4-BE49-F238E27FC236}">
              <a16:creationId xmlns:a16="http://schemas.microsoft.com/office/drawing/2014/main" xmlns="" id="{D645AC05-92D3-411E-92C7-FB7F3717572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7" name="Rectangle 6">
          <a:extLst>
            <a:ext uri="{FF2B5EF4-FFF2-40B4-BE49-F238E27FC236}">
              <a16:creationId xmlns:a16="http://schemas.microsoft.com/office/drawing/2014/main" xmlns="" id="{E9D38586-A2FF-4AFA-BC64-DDA0FED5104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8" name="Rectangle 6">
          <a:extLst>
            <a:ext uri="{FF2B5EF4-FFF2-40B4-BE49-F238E27FC236}">
              <a16:creationId xmlns:a16="http://schemas.microsoft.com/office/drawing/2014/main" xmlns="" id="{3D63AADE-A709-45A5-BCB7-A71E4A45ED0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49" name="Rectangle 6">
          <a:extLst>
            <a:ext uri="{FF2B5EF4-FFF2-40B4-BE49-F238E27FC236}">
              <a16:creationId xmlns:a16="http://schemas.microsoft.com/office/drawing/2014/main" xmlns="" id="{64A144ED-FF4A-43AD-897B-A67C9DEE86E9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50" name="Rectangle 6">
          <a:extLst>
            <a:ext uri="{FF2B5EF4-FFF2-40B4-BE49-F238E27FC236}">
              <a16:creationId xmlns:a16="http://schemas.microsoft.com/office/drawing/2014/main" xmlns="" id="{4E1644FA-FD7B-4E1C-BFFE-16E1CB77113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51" name="Rectangle 6">
          <a:extLst>
            <a:ext uri="{FF2B5EF4-FFF2-40B4-BE49-F238E27FC236}">
              <a16:creationId xmlns:a16="http://schemas.microsoft.com/office/drawing/2014/main" xmlns="" id="{C26CDE84-8783-4692-9814-513C746D7D86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52" name="Rectangle 6">
          <a:extLst>
            <a:ext uri="{FF2B5EF4-FFF2-40B4-BE49-F238E27FC236}">
              <a16:creationId xmlns:a16="http://schemas.microsoft.com/office/drawing/2014/main" xmlns="" id="{50419223-C4EB-4059-AC6F-420A3B485D6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53" name="Rectangle 6">
          <a:extLst>
            <a:ext uri="{FF2B5EF4-FFF2-40B4-BE49-F238E27FC236}">
              <a16:creationId xmlns:a16="http://schemas.microsoft.com/office/drawing/2014/main" xmlns="" id="{112AD34D-B8FC-4B52-8384-2FC0D21865A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54" name="Rectangle 6">
          <a:extLst>
            <a:ext uri="{FF2B5EF4-FFF2-40B4-BE49-F238E27FC236}">
              <a16:creationId xmlns:a16="http://schemas.microsoft.com/office/drawing/2014/main" xmlns="" id="{6708E2F1-A6B7-472D-9D82-252125FD6EAF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55" name="Rectangle 6">
          <a:extLst>
            <a:ext uri="{FF2B5EF4-FFF2-40B4-BE49-F238E27FC236}">
              <a16:creationId xmlns:a16="http://schemas.microsoft.com/office/drawing/2014/main" xmlns="" id="{A81F5E77-DF10-4801-80A9-44DF3A1E7C9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56" name="Rectangle 6">
          <a:extLst>
            <a:ext uri="{FF2B5EF4-FFF2-40B4-BE49-F238E27FC236}">
              <a16:creationId xmlns:a16="http://schemas.microsoft.com/office/drawing/2014/main" xmlns="" id="{ED36603E-6128-4B95-9F33-7F7185474437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57" name="Rectangle 6">
          <a:extLst>
            <a:ext uri="{FF2B5EF4-FFF2-40B4-BE49-F238E27FC236}">
              <a16:creationId xmlns:a16="http://schemas.microsoft.com/office/drawing/2014/main" xmlns="" id="{D3BD7731-1CA6-4BE5-AD88-5DC71DF40C4D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58" name="Rectangle 6">
          <a:extLst>
            <a:ext uri="{FF2B5EF4-FFF2-40B4-BE49-F238E27FC236}">
              <a16:creationId xmlns:a16="http://schemas.microsoft.com/office/drawing/2014/main" xmlns="" id="{7CAA7FF4-662B-4F59-8AC3-C9BCE37DB327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59" name="Rectangle 6">
          <a:extLst>
            <a:ext uri="{FF2B5EF4-FFF2-40B4-BE49-F238E27FC236}">
              <a16:creationId xmlns:a16="http://schemas.microsoft.com/office/drawing/2014/main" xmlns="" id="{23048F3F-FE0B-4113-8F16-14078B17041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60" name="Rectangle 6">
          <a:extLst>
            <a:ext uri="{FF2B5EF4-FFF2-40B4-BE49-F238E27FC236}">
              <a16:creationId xmlns:a16="http://schemas.microsoft.com/office/drawing/2014/main" xmlns="" id="{AEB2A5D7-90D7-46E1-823B-BBF0E92E33C8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1" name="Rectangle 6">
          <a:extLst>
            <a:ext uri="{FF2B5EF4-FFF2-40B4-BE49-F238E27FC236}">
              <a16:creationId xmlns:a16="http://schemas.microsoft.com/office/drawing/2014/main" xmlns="" id="{C5FBAF30-C1A2-441C-BDBB-5CF6DCE013C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2" name="Rectangle 6">
          <a:extLst>
            <a:ext uri="{FF2B5EF4-FFF2-40B4-BE49-F238E27FC236}">
              <a16:creationId xmlns:a16="http://schemas.microsoft.com/office/drawing/2014/main" xmlns="" id="{5AF7BD8F-CA83-429D-BB39-9E7168108C8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3" name="Rectangle 6">
          <a:extLst>
            <a:ext uri="{FF2B5EF4-FFF2-40B4-BE49-F238E27FC236}">
              <a16:creationId xmlns:a16="http://schemas.microsoft.com/office/drawing/2014/main" xmlns="" id="{CE228A15-371C-4F78-BECE-FE92383A55A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4" name="Rectangle 6">
          <a:extLst>
            <a:ext uri="{FF2B5EF4-FFF2-40B4-BE49-F238E27FC236}">
              <a16:creationId xmlns:a16="http://schemas.microsoft.com/office/drawing/2014/main" xmlns="" id="{F472F724-6F7B-426F-BCCA-BE71DD6E8836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5" name="Rectangle 6">
          <a:extLst>
            <a:ext uri="{FF2B5EF4-FFF2-40B4-BE49-F238E27FC236}">
              <a16:creationId xmlns:a16="http://schemas.microsoft.com/office/drawing/2014/main" xmlns="" id="{7E464637-011A-491D-BF07-53078657172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66" name="Rectangle 6">
          <a:extLst>
            <a:ext uri="{FF2B5EF4-FFF2-40B4-BE49-F238E27FC236}">
              <a16:creationId xmlns:a16="http://schemas.microsoft.com/office/drawing/2014/main" xmlns="" id="{3646B873-DFA2-4597-83D2-D153D6039BC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7" name="Rectangle 6">
          <a:extLst>
            <a:ext uri="{FF2B5EF4-FFF2-40B4-BE49-F238E27FC236}">
              <a16:creationId xmlns:a16="http://schemas.microsoft.com/office/drawing/2014/main" xmlns="" id="{55FB049A-0940-408D-A756-87DAA6601936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8" name="Rectangle 6">
          <a:extLst>
            <a:ext uri="{FF2B5EF4-FFF2-40B4-BE49-F238E27FC236}">
              <a16:creationId xmlns:a16="http://schemas.microsoft.com/office/drawing/2014/main" xmlns="" id="{719761C8-0670-4E5D-AF45-E8F11639C697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69" name="Rectangle 6">
          <a:extLst>
            <a:ext uri="{FF2B5EF4-FFF2-40B4-BE49-F238E27FC236}">
              <a16:creationId xmlns:a16="http://schemas.microsoft.com/office/drawing/2014/main" xmlns="" id="{8CE96973-A9B7-495A-8BD0-FF1ED67B2E3E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70" name="Rectangle 6">
          <a:extLst>
            <a:ext uri="{FF2B5EF4-FFF2-40B4-BE49-F238E27FC236}">
              <a16:creationId xmlns:a16="http://schemas.microsoft.com/office/drawing/2014/main" xmlns="" id="{0F1BA036-9DCC-410F-B247-050A02170CA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71" name="Rectangle 6">
          <a:extLst>
            <a:ext uri="{FF2B5EF4-FFF2-40B4-BE49-F238E27FC236}">
              <a16:creationId xmlns:a16="http://schemas.microsoft.com/office/drawing/2014/main" xmlns="" id="{CC5C74C7-87A6-49E5-A0D7-7C78E8C634CF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72" name="Rectangle 6">
          <a:extLst>
            <a:ext uri="{FF2B5EF4-FFF2-40B4-BE49-F238E27FC236}">
              <a16:creationId xmlns:a16="http://schemas.microsoft.com/office/drawing/2014/main" xmlns="" id="{850454BB-7EEF-4857-97AB-3F76C582F19A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73" name="Rectangle 6">
          <a:extLst>
            <a:ext uri="{FF2B5EF4-FFF2-40B4-BE49-F238E27FC236}">
              <a16:creationId xmlns:a16="http://schemas.microsoft.com/office/drawing/2014/main" xmlns="" id="{08F47FBC-96CD-4CC0-992F-3F8A22699D6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74" name="Rectangle 6">
          <a:extLst>
            <a:ext uri="{FF2B5EF4-FFF2-40B4-BE49-F238E27FC236}">
              <a16:creationId xmlns:a16="http://schemas.microsoft.com/office/drawing/2014/main" xmlns="" id="{39D10F88-51E4-49B2-83D0-6A04BB581B1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75" name="Rectangle 6">
          <a:extLst>
            <a:ext uri="{FF2B5EF4-FFF2-40B4-BE49-F238E27FC236}">
              <a16:creationId xmlns:a16="http://schemas.microsoft.com/office/drawing/2014/main" xmlns="" id="{7ED7789C-42E6-42CF-AC08-7285F0A0216E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76" name="Rectangle 6">
          <a:extLst>
            <a:ext uri="{FF2B5EF4-FFF2-40B4-BE49-F238E27FC236}">
              <a16:creationId xmlns:a16="http://schemas.microsoft.com/office/drawing/2014/main" xmlns="" id="{AF126AB7-DEA4-4219-B579-7F34FD222799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77" name="Rectangle 6">
          <a:extLst>
            <a:ext uri="{FF2B5EF4-FFF2-40B4-BE49-F238E27FC236}">
              <a16:creationId xmlns:a16="http://schemas.microsoft.com/office/drawing/2014/main" xmlns="" id="{D964972B-34D6-42E4-8EEC-E13268355B9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78" name="Rectangle 6">
          <a:extLst>
            <a:ext uri="{FF2B5EF4-FFF2-40B4-BE49-F238E27FC236}">
              <a16:creationId xmlns:a16="http://schemas.microsoft.com/office/drawing/2014/main" xmlns="" id="{368C0DDC-F87E-4489-9536-6F6A1BF87767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79" name="Rectangle 6">
          <a:extLst>
            <a:ext uri="{FF2B5EF4-FFF2-40B4-BE49-F238E27FC236}">
              <a16:creationId xmlns:a16="http://schemas.microsoft.com/office/drawing/2014/main" xmlns="" id="{5372C18F-0773-4940-BD55-565E56D71CEE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80" name="Rectangle 6">
          <a:extLst>
            <a:ext uri="{FF2B5EF4-FFF2-40B4-BE49-F238E27FC236}">
              <a16:creationId xmlns:a16="http://schemas.microsoft.com/office/drawing/2014/main" xmlns="" id="{2B0CD6CE-1D42-4BC4-9B36-353CD5515646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1" name="Rectangle 6">
          <a:extLst>
            <a:ext uri="{FF2B5EF4-FFF2-40B4-BE49-F238E27FC236}">
              <a16:creationId xmlns:a16="http://schemas.microsoft.com/office/drawing/2014/main" xmlns="" id="{394D4BE8-22D1-454C-B950-E6B1B8243F3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2" name="Rectangle 6">
          <a:extLst>
            <a:ext uri="{FF2B5EF4-FFF2-40B4-BE49-F238E27FC236}">
              <a16:creationId xmlns:a16="http://schemas.microsoft.com/office/drawing/2014/main" xmlns="" id="{7F2D62A6-C514-4662-93C4-DE545B57FCC9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3" name="Rectangle 6">
          <a:extLst>
            <a:ext uri="{FF2B5EF4-FFF2-40B4-BE49-F238E27FC236}">
              <a16:creationId xmlns:a16="http://schemas.microsoft.com/office/drawing/2014/main" xmlns="" id="{AD0034A1-DFAC-40F3-A01F-1BFC9A1B313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4" name="Rectangle 6">
          <a:extLst>
            <a:ext uri="{FF2B5EF4-FFF2-40B4-BE49-F238E27FC236}">
              <a16:creationId xmlns:a16="http://schemas.microsoft.com/office/drawing/2014/main" xmlns="" id="{450D1496-5996-4E5E-95C9-948B2FAD6EE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5" name="Rectangle 6">
          <a:extLst>
            <a:ext uri="{FF2B5EF4-FFF2-40B4-BE49-F238E27FC236}">
              <a16:creationId xmlns:a16="http://schemas.microsoft.com/office/drawing/2014/main" xmlns="" id="{2FE42182-DE8B-4E0F-9708-40FD42DCF27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86" name="Rectangle 6">
          <a:extLst>
            <a:ext uri="{FF2B5EF4-FFF2-40B4-BE49-F238E27FC236}">
              <a16:creationId xmlns:a16="http://schemas.microsoft.com/office/drawing/2014/main" xmlns="" id="{F82A2B74-6BD0-465E-B09C-A5FB7D92BC7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7" name="Rectangle 6">
          <a:extLst>
            <a:ext uri="{FF2B5EF4-FFF2-40B4-BE49-F238E27FC236}">
              <a16:creationId xmlns:a16="http://schemas.microsoft.com/office/drawing/2014/main" xmlns="" id="{14F2F7BA-A56F-4B1A-82BC-7D5168E4BC9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8" name="Rectangle 6">
          <a:extLst>
            <a:ext uri="{FF2B5EF4-FFF2-40B4-BE49-F238E27FC236}">
              <a16:creationId xmlns:a16="http://schemas.microsoft.com/office/drawing/2014/main" xmlns="" id="{EEF5068C-43A8-475F-8A18-4FEAD2F5C918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89" name="Rectangle 6">
          <a:extLst>
            <a:ext uri="{FF2B5EF4-FFF2-40B4-BE49-F238E27FC236}">
              <a16:creationId xmlns:a16="http://schemas.microsoft.com/office/drawing/2014/main" xmlns="" id="{221518B5-BAE5-40B9-8DD6-0D3BDDA57D64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90" name="Rectangle 6">
          <a:extLst>
            <a:ext uri="{FF2B5EF4-FFF2-40B4-BE49-F238E27FC236}">
              <a16:creationId xmlns:a16="http://schemas.microsoft.com/office/drawing/2014/main" xmlns="" id="{55F59D6A-7E4A-4CDE-AD8F-941F8E30C17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1" name="Rectangle 6">
          <a:extLst>
            <a:ext uri="{FF2B5EF4-FFF2-40B4-BE49-F238E27FC236}">
              <a16:creationId xmlns:a16="http://schemas.microsoft.com/office/drawing/2014/main" xmlns="" id="{4E01A33D-1BFF-4F35-9006-1B7BE7DD695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2" name="Rectangle 6">
          <a:extLst>
            <a:ext uri="{FF2B5EF4-FFF2-40B4-BE49-F238E27FC236}">
              <a16:creationId xmlns:a16="http://schemas.microsoft.com/office/drawing/2014/main" xmlns="" id="{AE788FBC-2F3D-4A41-9168-D528B64F018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3" name="Rectangle 6">
          <a:extLst>
            <a:ext uri="{FF2B5EF4-FFF2-40B4-BE49-F238E27FC236}">
              <a16:creationId xmlns:a16="http://schemas.microsoft.com/office/drawing/2014/main" xmlns="" id="{E0D0BCB5-6861-478A-8FB9-2F7E5F50891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4" name="Rectangle 6">
          <a:extLst>
            <a:ext uri="{FF2B5EF4-FFF2-40B4-BE49-F238E27FC236}">
              <a16:creationId xmlns:a16="http://schemas.microsoft.com/office/drawing/2014/main" xmlns="" id="{737220D7-3BBF-49EC-B1DC-0BEAE9B763B9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195" name="Rectangle 6">
          <a:extLst>
            <a:ext uri="{FF2B5EF4-FFF2-40B4-BE49-F238E27FC236}">
              <a16:creationId xmlns:a16="http://schemas.microsoft.com/office/drawing/2014/main" xmlns="" id="{6252CE8B-275A-4553-AFB0-519C873F4A5F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6" name="Rectangle 6">
          <a:extLst>
            <a:ext uri="{FF2B5EF4-FFF2-40B4-BE49-F238E27FC236}">
              <a16:creationId xmlns:a16="http://schemas.microsoft.com/office/drawing/2014/main" xmlns="" id="{BFBF059A-75FF-491C-9CB7-D9476A07FBB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197" name="Rectangle 6">
          <a:extLst>
            <a:ext uri="{FF2B5EF4-FFF2-40B4-BE49-F238E27FC236}">
              <a16:creationId xmlns:a16="http://schemas.microsoft.com/office/drawing/2014/main" xmlns="" id="{7AAACC56-0905-40EE-AB18-0269E948FB0F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8" name="Rectangle 6">
          <a:extLst>
            <a:ext uri="{FF2B5EF4-FFF2-40B4-BE49-F238E27FC236}">
              <a16:creationId xmlns:a16="http://schemas.microsoft.com/office/drawing/2014/main" xmlns="" id="{90E8047F-AB2E-4314-A3AE-A15196032AA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199" name="Rectangle 6">
          <a:extLst>
            <a:ext uri="{FF2B5EF4-FFF2-40B4-BE49-F238E27FC236}">
              <a16:creationId xmlns:a16="http://schemas.microsoft.com/office/drawing/2014/main" xmlns="" id="{ECA4ED39-67DE-4F0B-9B26-D2AACA393EC1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85725"/>
    <xdr:sp macro="" textlink="">
      <xdr:nvSpPr>
        <xdr:cNvPr id="1200" name="Rectangle 6">
          <a:extLst>
            <a:ext uri="{FF2B5EF4-FFF2-40B4-BE49-F238E27FC236}">
              <a16:creationId xmlns:a16="http://schemas.microsoft.com/office/drawing/2014/main" xmlns="" id="{462C3C9E-3376-4870-A351-451104812522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1" name="Rectangle 6">
          <a:extLst>
            <a:ext uri="{FF2B5EF4-FFF2-40B4-BE49-F238E27FC236}">
              <a16:creationId xmlns:a16="http://schemas.microsoft.com/office/drawing/2014/main" xmlns="" id="{0D6C9D71-8E76-497E-A6F1-36C5E30AFE1B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202" name="Rectangle 6">
          <a:extLst>
            <a:ext uri="{FF2B5EF4-FFF2-40B4-BE49-F238E27FC236}">
              <a16:creationId xmlns:a16="http://schemas.microsoft.com/office/drawing/2014/main" xmlns="" id="{62B000DB-0D6E-4CCB-9BE6-142E399157EC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3" name="Rectangle 6">
          <a:extLst>
            <a:ext uri="{FF2B5EF4-FFF2-40B4-BE49-F238E27FC236}">
              <a16:creationId xmlns:a16="http://schemas.microsoft.com/office/drawing/2014/main" xmlns="" id="{7E1FA8F5-C73A-4B5E-8000-F5EE077BE403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4" name="Rectangle 6">
          <a:extLst>
            <a:ext uri="{FF2B5EF4-FFF2-40B4-BE49-F238E27FC236}">
              <a16:creationId xmlns:a16="http://schemas.microsoft.com/office/drawing/2014/main" xmlns="" id="{D7A95C8E-AF32-4DAF-9591-F616204E36A8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5" name="Rectangle 6">
          <a:extLst>
            <a:ext uri="{FF2B5EF4-FFF2-40B4-BE49-F238E27FC236}">
              <a16:creationId xmlns:a16="http://schemas.microsoft.com/office/drawing/2014/main" xmlns="" id="{F45041D0-F8D6-4C31-93A2-AF8E0D2FB63D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6" name="Rectangle 6">
          <a:extLst>
            <a:ext uri="{FF2B5EF4-FFF2-40B4-BE49-F238E27FC236}">
              <a16:creationId xmlns:a16="http://schemas.microsoft.com/office/drawing/2014/main" xmlns="" id="{B97AACE1-A954-4A1A-B12D-6023656E2358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7" name="Rectangle 6">
          <a:extLst>
            <a:ext uri="{FF2B5EF4-FFF2-40B4-BE49-F238E27FC236}">
              <a16:creationId xmlns:a16="http://schemas.microsoft.com/office/drawing/2014/main" xmlns="" id="{4398F01D-899E-4604-8A4C-C8CE2D18CE3C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208" name="Rectangle 6">
          <a:extLst>
            <a:ext uri="{FF2B5EF4-FFF2-40B4-BE49-F238E27FC236}">
              <a16:creationId xmlns:a16="http://schemas.microsoft.com/office/drawing/2014/main" xmlns="" id="{E7CAC0FC-E83D-486D-9843-2801BE9D8E6C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09" name="Rectangle 6">
          <a:extLst>
            <a:ext uri="{FF2B5EF4-FFF2-40B4-BE49-F238E27FC236}">
              <a16:creationId xmlns:a16="http://schemas.microsoft.com/office/drawing/2014/main" xmlns="" id="{617E4433-59F3-4C07-96F8-1024105A0D6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10" name="Rectangle 6">
          <a:extLst>
            <a:ext uri="{FF2B5EF4-FFF2-40B4-BE49-F238E27FC236}">
              <a16:creationId xmlns:a16="http://schemas.microsoft.com/office/drawing/2014/main" xmlns="" id="{41B03018-BE3C-4460-87B8-8C278BAE3B09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11" name="Rectangle 6">
          <a:extLst>
            <a:ext uri="{FF2B5EF4-FFF2-40B4-BE49-F238E27FC236}">
              <a16:creationId xmlns:a16="http://schemas.microsoft.com/office/drawing/2014/main" xmlns="" id="{1F900F96-585F-40FF-8074-BABC0F512DEF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314325"/>
    <xdr:sp macro="" textlink="">
      <xdr:nvSpPr>
        <xdr:cNvPr id="1212" name="Rectangle 6">
          <a:extLst>
            <a:ext uri="{FF2B5EF4-FFF2-40B4-BE49-F238E27FC236}">
              <a16:creationId xmlns:a16="http://schemas.microsoft.com/office/drawing/2014/main" xmlns="" id="{34DBE2FF-54B8-4144-AEA3-7F740040F175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13" name="Rectangle 6">
          <a:extLst>
            <a:ext uri="{FF2B5EF4-FFF2-40B4-BE49-F238E27FC236}">
              <a16:creationId xmlns:a16="http://schemas.microsoft.com/office/drawing/2014/main" xmlns="" id="{9F9CD7E5-B7B6-45C7-8E3A-36B90B068749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428625</xdr:rowOff>
    </xdr:from>
    <xdr:ext cx="189035" cy="161925"/>
    <xdr:sp macro="" textlink="">
      <xdr:nvSpPr>
        <xdr:cNvPr id="1214" name="Rectangle 6">
          <a:extLst>
            <a:ext uri="{FF2B5EF4-FFF2-40B4-BE49-F238E27FC236}">
              <a16:creationId xmlns:a16="http://schemas.microsoft.com/office/drawing/2014/main" xmlns="" id="{A41B753E-E44A-4B3D-A311-4A2EE1107890}"/>
            </a:ext>
          </a:extLst>
        </xdr:cNvPr>
        <xdr:cNvSpPr>
          <a:spLocks noChangeArrowheads="1"/>
        </xdr:cNvSpPr>
      </xdr:nvSpPr>
      <xdr:spPr bwMode="auto">
        <a:xfrm>
          <a:off x="371475" y="116119275"/>
          <a:ext cx="18903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857250</xdr:colOff>
      <xdr:row>1317</xdr:row>
      <xdr:rowOff>0</xdr:rowOff>
    </xdr:from>
    <xdr:ext cx="189035" cy="323850"/>
    <xdr:sp macro="" textlink="">
      <xdr:nvSpPr>
        <xdr:cNvPr id="1215" name="Rectangle 6">
          <a:extLst>
            <a:ext uri="{FF2B5EF4-FFF2-40B4-BE49-F238E27FC236}">
              <a16:creationId xmlns:a16="http://schemas.microsoft.com/office/drawing/2014/main" xmlns="" id="{32024A44-25EF-490B-BEC9-81B8F90CF537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23850"/>
    <xdr:sp macro="" textlink="">
      <xdr:nvSpPr>
        <xdr:cNvPr id="1216" name="Rectangle 6">
          <a:extLst>
            <a:ext uri="{FF2B5EF4-FFF2-40B4-BE49-F238E27FC236}">
              <a16:creationId xmlns:a16="http://schemas.microsoft.com/office/drawing/2014/main" xmlns="" id="{95BFF4CB-A602-4270-B4B2-A5B99D9BF5E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23850"/>
    <xdr:sp macro="" textlink="">
      <xdr:nvSpPr>
        <xdr:cNvPr id="1217" name="Rectangle 6">
          <a:extLst>
            <a:ext uri="{FF2B5EF4-FFF2-40B4-BE49-F238E27FC236}">
              <a16:creationId xmlns:a16="http://schemas.microsoft.com/office/drawing/2014/main" xmlns="" id="{992478C7-CEBC-4A7D-9203-65B5624DB5EC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23850"/>
    <xdr:sp macro="" textlink="">
      <xdr:nvSpPr>
        <xdr:cNvPr id="1218" name="Rectangle 6">
          <a:extLst>
            <a:ext uri="{FF2B5EF4-FFF2-40B4-BE49-F238E27FC236}">
              <a16:creationId xmlns:a16="http://schemas.microsoft.com/office/drawing/2014/main" xmlns="" id="{ED0A3D42-86C1-471B-A52A-306A3255B40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23850"/>
    <xdr:sp macro="" textlink="">
      <xdr:nvSpPr>
        <xdr:cNvPr id="1219" name="Rectangle 6">
          <a:extLst>
            <a:ext uri="{FF2B5EF4-FFF2-40B4-BE49-F238E27FC236}">
              <a16:creationId xmlns:a16="http://schemas.microsoft.com/office/drawing/2014/main" xmlns="" id="{3235AF0E-4423-46ED-A33C-BE82512DFCC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0" name="Rectangle 6">
          <a:extLst>
            <a:ext uri="{FF2B5EF4-FFF2-40B4-BE49-F238E27FC236}">
              <a16:creationId xmlns:a16="http://schemas.microsoft.com/office/drawing/2014/main" xmlns="" id="{7366FB68-059C-452A-940E-6F7E9E74EFB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1" name="Rectangle 6">
          <a:extLst>
            <a:ext uri="{FF2B5EF4-FFF2-40B4-BE49-F238E27FC236}">
              <a16:creationId xmlns:a16="http://schemas.microsoft.com/office/drawing/2014/main" xmlns="" id="{DE95FD92-D000-4AD5-8B11-C444A35B973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2" name="Rectangle 6">
          <a:extLst>
            <a:ext uri="{FF2B5EF4-FFF2-40B4-BE49-F238E27FC236}">
              <a16:creationId xmlns:a16="http://schemas.microsoft.com/office/drawing/2014/main" xmlns="" id="{B185E698-474D-4598-8A0F-3EE7A3C0EDB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3" name="Rectangle 6">
          <a:extLst>
            <a:ext uri="{FF2B5EF4-FFF2-40B4-BE49-F238E27FC236}">
              <a16:creationId xmlns:a16="http://schemas.microsoft.com/office/drawing/2014/main" xmlns="" id="{5727FD5A-73EC-44ED-90B5-6A25F714BBD9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4" name="Rectangle 6">
          <a:extLst>
            <a:ext uri="{FF2B5EF4-FFF2-40B4-BE49-F238E27FC236}">
              <a16:creationId xmlns:a16="http://schemas.microsoft.com/office/drawing/2014/main" xmlns="" id="{CCA13CA2-4F5E-4E0F-9864-054D80E406D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5" name="Rectangle 6">
          <a:extLst>
            <a:ext uri="{FF2B5EF4-FFF2-40B4-BE49-F238E27FC236}">
              <a16:creationId xmlns:a16="http://schemas.microsoft.com/office/drawing/2014/main" xmlns="" id="{8646D2C7-3E8E-4E47-879C-65C9C2FF697B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6" name="Rectangle 6">
          <a:extLst>
            <a:ext uri="{FF2B5EF4-FFF2-40B4-BE49-F238E27FC236}">
              <a16:creationId xmlns:a16="http://schemas.microsoft.com/office/drawing/2014/main" xmlns="" id="{C0A262B6-A33F-47EC-8EB1-8C5F92B9261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7" name="Rectangle 6">
          <a:extLst>
            <a:ext uri="{FF2B5EF4-FFF2-40B4-BE49-F238E27FC236}">
              <a16:creationId xmlns:a16="http://schemas.microsoft.com/office/drawing/2014/main" xmlns="" id="{066386BD-7D87-47E7-8FBF-50C2B58F5323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8" name="Rectangle 6">
          <a:extLst>
            <a:ext uri="{FF2B5EF4-FFF2-40B4-BE49-F238E27FC236}">
              <a16:creationId xmlns:a16="http://schemas.microsoft.com/office/drawing/2014/main" xmlns="" id="{5DFF17E8-2264-4703-A2BC-4A23133AC2B8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29" name="Rectangle 6">
          <a:extLst>
            <a:ext uri="{FF2B5EF4-FFF2-40B4-BE49-F238E27FC236}">
              <a16:creationId xmlns:a16="http://schemas.microsoft.com/office/drawing/2014/main" xmlns="" id="{E6E1ACB7-2AB1-4E0C-8ABF-E4ED74470435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30" name="Rectangle 6">
          <a:extLst>
            <a:ext uri="{FF2B5EF4-FFF2-40B4-BE49-F238E27FC236}">
              <a16:creationId xmlns:a16="http://schemas.microsoft.com/office/drawing/2014/main" xmlns="" id="{4FDB12F7-3F1D-43A0-8289-B851ED5B885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31" name="Rectangle 6">
          <a:extLst>
            <a:ext uri="{FF2B5EF4-FFF2-40B4-BE49-F238E27FC236}">
              <a16:creationId xmlns:a16="http://schemas.microsoft.com/office/drawing/2014/main" xmlns="" id="{968DC5BC-5D2B-4CE5-B979-8AB126B9DDF0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32" name="Rectangle 6">
          <a:extLst>
            <a:ext uri="{FF2B5EF4-FFF2-40B4-BE49-F238E27FC236}">
              <a16:creationId xmlns:a16="http://schemas.microsoft.com/office/drawing/2014/main" xmlns="" id="{FB426E0D-84B7-4A28-9B57-1FA2520DBF1D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33" name="Rectangle 6">
          <a:extLst>
            <a:ext uri="{FF2B5EF4-FFF2-40B4-BE49-F238E27FC236}">
              <a16:creationId xmlns:a16="http://schemas.microsoft.com/office/drawing/2014/main" xmlns="" id="{9DCCEBA3-5AA9-4736-89CD-8440B27DA9B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34" name="Rectangle 6">
          <a:extLst>
            <a:ext uri="{FF2B5EF4-FFF2-40B4-BE49-F238E27FC236}">
              <a16:creationId xmlns:a16="http://schemas.microsoft.com/office/drawing/2014/main" xmlns="" id="{08A6B6E9-78EC-4C2A-9D5F-6FCE4DF0C654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2990850</xdr:colOff>
      <xdr:row>1317</xdr:row>
      <xdr:rowOff>0</xdr:rowOff>
    </xdr:from>
    <xdr:ext cx="189035" cy="314325"/>
    <xdr:sp macro="" textlink="">
      <xdr:nvSpPr>
        <xdr:cNvPr id="1235" name="Rectangle 6">
          <a:extLst>
            <a:ext uri="{FF2B5EF4-FFF2-40B4-BE49-F238E27FC236}">
              <a16:creationId xmlns:a16="http://schemas.microsoft.com/office/drawing/2014/main" xmlns="" id="{FD7F9280-EA7D-4F7E-B99F-FE0D3E28883E}"/>
            </a:ext>
          </a:extLst>
        </xdr:cNvPr>
        <xdr:cNvSpPr>
          <a:spLocks noChangeArrowheads="1"/>
        </xdr:cNvSpPr>
      </xdr:nvSpPr>
      <xdr:spPr bwMode="auto">
        <a:xfrm>
          <a:off x="371475" y="115957350"/>
          <a:ext cx="18903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1409700</xdr:colOff>
      <xdr:row>1498</xdr:row>
      <xdr:rowOff>0</xdr:rowOff>
    </xdr:from>
    <xdr:to>
      <xdr:col>2</xdr:col>
      <xdr:colOff>1933575</xdr:colOff>
      <xdr:row>1498</xdr:row>
      <xdr:rowOff>28575</xdr:rowOff>
    </xdr:to>
    <xdr:pic>
      <xdr:nvPicPr>
        <xdr:cNvPr id="1236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43576875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1498</xdr:row>
      <xdr:rowOff>0</xdr:rowOff>
    </xdr:from>
    <xdr:to>
      <xdr:col>2</xdr:col>
      <xdr:colOff>1933575</xdr:colOff>
      <xdr:row>1498</xdr:row>
      <xdr:rowOff>28575</xdr:rowOff>
    </xdr:to>
    <xdr:pic>
      <xdr:nvPicPr>
        <xdr:cNvPr id="1237" name="Picture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43576875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1498</xdr:row>
      <xdr:rowOff>0</xdr:rowOff>
    </xdr:from>
    <xdr:to>
      <xdr:col>2</xdr:col>
      <xdr:colOff>1933575</xdr:colOff>
      <xdr:row>1498</xdr:row>
      <xdr:rowOff>28575</xdr:rowOff>
    </xdr:to>
    <xdr:pic>
      <xdr:nvPicPr>
        <xdr:cNvPr id="1238" name="Picture 1237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43576875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1498</xdr:row>
      <xdr:rowOff>0</xdr:rowOff>
    </xdr:from>
    <xdr:to>
      <xdr:col>2</xdr:col>
      <xdr:colOff>1933575</xdr:colOff>
      <xdr:row>1498</xdr:row>
      <xdr:rowOff>28575</xdr:rowOff>
    </xdr:to>
    <xdr:pic>
      <xdr:nvPicPr>
        <xdr:cNvPr id="1239" name="Picture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43576875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1498</xdr:row>
      <xdr:rowOff>0</xdr:rowOff>
    </xdr:from>
    <xdr:to>
      <xdr:col>2</xdr:col>
      <xdr:colOff>1933575</xdr:colOff>
      <xdr:row>1498</xdr:row>
      <xdr:rowOff>28575</xdr:rowOff>
    </xdr:to>
    <xdr:pic>
      <xdr:nvPicPr>
        <xdr:cNvPr id="1240" name="Pictur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43576875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1409700</xdr:colOff>
      <xdr:row>1498</xdr:row>
      <xdr:rowOff>0</xdr:rowOff>
    </xdr:from>
    <xdr:to>
      <xdr:col>2</xdr:col>
      <xdr:colOff>1933575</xdr:colOff>
      <xdr:row>1498</xdr:row>
      <xdr:rowOff>28575</xdr:rowOff>
    </xdr:to>
    <xdr:pic>
      <xdr:nvPicPr>
        <xdr:cNvPr id="1241" name="Picture 3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8900" y="43576875"/>
          <a:ext cx="523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17"/>
  <sheetViews>
    <sheetView tabSelected="1" topLeftCell="E2198" zoomScale="110" zoomScaleNormal="110" workbookViewId="0">
      <selection activeCell="P1396" sqref="P1396"/>
    </sheetView>
  </sheetViews>
  <sheetFormatPr defaultRowHeight="12.75"/>
  <cols>
    <col min="1" max="1" width="5.5703125" style="133" customWidth="1"/>
    <col min="2" max="2" width="12.140625" style="133" customWidth="1"/>
    <col min="3" max="3" width="46.28515625" style="1" customWidth="1"/>
    <col min="4" max="4" width="6.5703125" style="133" customWidth="1"/>
    <col min="5" max="5" width="12.85546875" style="133" customWidth="1"/>
    <col min="6" max="6" width="11.140625" style="133" customWidth="1"/>
    <col min="7" max="7" width="13.140625" style="133" customWidth="1"/>
    <col min="8" max="8" width="12.7109375" style="133" bestFit="1" customWidth="1"/>
    <col min="9" max="9" width="13" style="133" bestFit="1" customWidth="1"/>
    <col min="10" max="10" width="5.28515625" style="54" customWidth="1"/>
    <col min="11" max="11" width="11.7109375" style="54" customWidth="1"/>
    <col min="12" max="12" width="25" style="54" bestFit="1" customWidth="1"/>
    <col min="13" max="13" width="12.7109375" style="133" customWidth="1"/>
    <col min="14" max="14" width="7.5703125" style="186" customWidth="1"/>
    <col min="15" max="15" width="10.5703125" style="186" customWidth="1"/>
    <col min="16" max="16" width="27.140625" style="186" customWidth="1"/>
    <col min="17" max="16384" width="9.140625" style="53"/>
  </cols>
  <sheetData>
    <row r="1" spans="1:16">
      <c r="A1" s="569" t="s">
        <v>883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235"/>
      <c r="P1" s="235"/>
    </row>
    <row r="2" spans="1:16">
      <c r="A2" s="235" t="s">
        <v>365</v>
      </c>
      <c r="B2" s="235"/>
      <c r="C2" s="235" t="s">
        <v>366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</row>
    <row r="3" spans="1:16">
      <c r="A3" s="235" t="s">
        <v>367</v>
      </c>
      <c r="B3" s="235"/>
      <c r="C3" s="235" t="s">
        <v>368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</row>
    <row r="4" spans="1:16">
      <c r="A4" s="227" t="s">
        <v>369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</row>
    <row r="5" spans="1:16" s="54" customFormat="1">
      <c r="A5" s="237" t="s">
        <v>370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</row>
    <row r="6" spans="1:16">
      <c r="A6" s="569" t="s">
        <v>371</v>
      </c>
      <c r="B6" s="569"/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235"/>
      <c r="P6" s="235"/>
    </row>
    <row r="7" spans="1:16" s="134" customFormat="1">
      <c r="A7" s="485" t="s">
        <v>372</v>
      </c>
      <c r="B7" s="485" t="s">
        <v>183</v>
      </c>
      <c r="C7" s="561" t="s">
        <v>373</v>
      </c>
      <c r="D7" s="489" t="s">
        <v>12</v>
      </c>
      <c r="E7" s="489" t="s">
        <v>374</v>
      </c>
      <c r="F7" s="548" t="s">
        <v>375</v>
      </c>
      <c r="G7" s="549"/>
      <c r="H7" s="548" t="s">
        <v>376</v>
      </c>
      <c r="I7" s="549"/>
      <c r="J7" s="22" t="s">
        <v>377</v>
      </c>
      <c r="K7" s="22"/>
      <c r="L7" s="570" t="s">
        <v>17</v>
      </c>
      <c r="M7" s="571"/>
      <c r="N7" s="468" t="s">
        <v>178</v>
      </c>
      <c r="O7" s="469"/>
      <c r="P7" s="561" t="s">
        <v>378</v>
      </c>
    </row>
    <row r="8" spans="1:16" s="460" customFormat="1" ht="38.25">
      <c r="A8" s="486"/>
      <c r="B8" s="486"/>
      <c r="C8" s="562"/>
      <c r="D8" s="489"/>
      <c r="E8" s="489"/>
      <c r="F8" s="115" t="s">
        <v>20</v>
      </c>
      <c r="G8" s="111" t="s">
        <v>22</v>
      </c>
      <c r="H8" s="115" t="s">
        <v>20</v>
      </c>
      <c r="I8" s="111" t="s">
        <v>22</v>
      </c>
      <c r="J8" s="115" t="s">
        <v>20</v>
      </c>
      <c r="K8" s="111" t="s">
        <v>22</v>
      </c>
      <c r="L8" s="115" t="s">
        <v>20</v>
      </c>
      <c r="M8" s="111" t="s">
        <v>22</v>
      </c>
      <c r="N8" s="115" t="s">
        <v>20</v>
      </c>
      <c r="O8" s="111" t="s">
        <v>22</v>
      </c>
      <c r="P8" s="562"/>
    </row>
    <row r="9" spans="1:16" s="54" customFormat="1">
      <c r="A9" s="5"/>
      <c r="B9" s="6"/>
      <c r="C9" s="7" t="s">
        <v>379</v>
      </c>
      <c r="D9" s="3"/>
      <c r="E9" s="8"/>
      <c r="F9" s="5"/>
      <c r="G9" s="9"/>
      <c r="H9" s="5"/>
      <c r="I9" s="9"/>
      <c r="J9" s="3"/>
      <c r="K9" s="9"/>
      <c r="L9" s="10"/>
      <c r="M9" s="4"/>
      <c r="N9" s="3"/>
      <c r="O9" s="4"/>
      <c r="P9" s="4"/>
    </row>
    <row r="10" spans="1:16">
      <c r="A10" s="3">
        <v>1</v>
      </c>
      <c r="B10" s="55" t="s">
        <v>380</v>
      </c>
      <c r="C10" s="15" t="s">
        <v>381</v>
      </c>
      <c r="D10" s="3" t="s">
        <v>123</v>
      </c>
      <c r="E10" s="56">
        <v>30</v>
      </c>
      <c r="F10" s="5">
        <v>723.83</v>
      </c>
      <c r="G10" s="5">
        <f>F10*E10</f>
        <v>21714.9</v>
      </c>
      <c r="H10" s="5"/>
      <c r="I10" s="5"/>
      <c r="J10" s="2"/>
      <c r="K10" s="57"/>
      <c r="L10" s="58"/>
      <c r="M10" s="3"/>
      <c r="N10" s="19"/>
      <c r="O10" s="19"/>
      <c r="P10" s="19">
        <f>G10+I10+K10+M10+O10</f>
        <v>21714.9</v>
      </c>
    </row>
    <row r="11" spans="1:16">
      <c r="A11" s="3">
        <v>2</v>
      </c>
      <c r="B11" s="2" t="s">
        <v>382</v>
      </c>
      <c r="C11" s="15" t="s">
        <v>383</v>
      </c>
      <c r="D11" s="3" t="s">
        <v>123</v>
      </c>
      <c r="E11" s="56">
        <v>30</v>
      </c>
      <c r="F11" s="3">
        <v>394</v>
      </c>
      <c r="G11" s="59">
        <f t="shared" ref="G11:G27" si="0">F11*E11</f>
        <v>11820</v>
      </c>
      <c r="H11" s="3"/>
      <c r="I11" s="3"/>
      <c r="J11" s="2"/>
      <c r="K11" s="2"/>
      <c r="L11" s="60"/>
      <c r="M11" s="3"/>
      <c r="N11" s="19"/>
      <c r="O11" s="19"/>
      <c r="P11" s="19">
        <f t="shared" ref="P11:P48" si="1">G11+I11+K11+M11+O11</f>
        <v>11820</v>
      </c>
    </row>
    <row r="12" spans="1:16">
      <c r="A12" s="3">
        <v>3</v>
      </c>
      <c r="B12" s="55" t="s">
        <v>380</v>
      </c>
      <c r="C12" s="15" t="s">
        <v>384</v>
      </c>
      <c r="D12" s="3" t="s">
        <v>121</v>
      </c>
      <c r="E12" s="56">
        <v>20</v>
      </c>
      <c r="F12" s="3">
        <v>16</v>
      </c>
      <c r="G12" s="5">
        <f t="shared" si="0"/>
        <v>320</v>
      </c>
      <c r="H12" s="3"/>
      <c r="I12" s="3"/>
      <c r="J12" s="2"/>
      <c r="K12" s="2"/>
      <c r="L12" s="60"/>
      <c r="M12" s="3"/>
      <c r="N12" s="19"/>
      <c r="O12" s="19"/>
      <c r="P12" s="19">
        <f t="shared" si="1"/>
        <v>320</v>
      </c>
    </row>
    <row r="13" spans="1:16">
      <c r="A13" s="3">
        <v>4</v>
      </c>
      <c r="B13" s="2" t="s">
        <v>382</v>
      </c>
      <c r="C13" s="15" t="s">
        <v>385</v>
      </c>
      <c r="D13" s="3" t="s">
        <v>123</v>
      </c>
      <c r="E13" s="56">
        <v>30</v>
      </c>
      <c r="F13" s="3">
        <v>7612</v>
      </c>
      <c r="G13" s="5">
        <f t="shared" si="0"/>
        <v>228360</v>
      </c>
      <c r="H13" s="3"/>
      <c r="I13" s="3"/>
      <c r="J13" s="2"/>
      <c r="K13" s="2"/>
      <c r="L13" s="60"/>
      <c r="M13" s="3"/>
      <c r="N13" s="19"/>
      <c r="O13" s="19"/>
      <c r="P13" s="19">
        <f t="shared" si="1"/>
        <v>228360</v>
      </c>
    </row>
    <row r="14" spans="1:16">
      <c r="A14" s="3">
        <v>5</v>
      </c>
      <c r="B14" s="2" t="s">
        <v>382</v>
      </c>
      <c r="C14" s="15" t="s">
        <v>386</v>
      </c>
      <c r="D14" s="3" t="s">
        <v>123</v>
      </c>
      <c r="E14" s="56">
        <v>30</v>
      </c>
      <c r="F14" s="3">
        <v>511</v>
      </c>
      <c r="G14" s="5">
        <f t="shared" si="0"/>
        <v>15330</v>
      </c>
      <c r="H14" s="3"/>
      <c r="I14" s="3"/>
      <c r="J14" s="2"/>
      <c r="K14" s="2"/>
      <c r="L14" s="60"/>
      <c r="M14" s="3"/>
      <c r="N14" s="19"/>
      <c r="O14" s="19"/>
      <c r="P14" s="19">
        <f t="shared" si="1"/>
        <v>15330</v>
      </c>
    </row>
    <row r="15" spans="1:16" ht="25.5">
      <c r="A15" s="3">
        <v>6</v>
      </c>
      <c r="B15" s="2" t="s">
        <v>382</v>
      </c>
      <c r="C15" s="15" t="s">
        <v>387</v>
      </c>
      <c r="D15" s="3" t="s">
        <v>123</v>
      </c>
      <c r="E15" s="56">
        <v>30</v>
      </c>
      <c r="F15" s="3">
        <v>8138</v>
      </c>
      <c r="G15" s="5">
        <f t="shared" si="0"/>
        <v>244140</v>
      </c>
      <c r="H15" s="3"/>
      <c r="I15" s="3"/>
      <c r="J15" s="2"/>
      <c r="K15" s="2"/>
      <c r="L15" s="60"/>
      <c r="M15" s="3"/>
      <c r="N15" s="19"/>
      <c r="O15" s="19"/>
      <c r="P15" s="19">
        <f t="shared" si="1"/>
        <v>244140</v>
      </c>
    </row>
    <row r="16" spans="1:16" ht="25.5">
      <c r="A16" s="3">
        <v>7</v>
      </c>
      <c r="B16" s="3" t="s">
        <v>388</v>
      </c>
      <c r="C16" s="15" t="s">
        <v>389</v>
      </c>
      <c r="D16" s="3" t="s">
        <v>63</v>
      </c>
      <c r="E16" s="56">
        <v>30000</v>
      </c>
      <c r="F16" s="3">
        <v>21.008400000000002</v>
      </c>
      <c r="G16" s="5">
        <f t="shared" si="0"/>
        <v>630252</v>
      </c>
      <c r="H16" s="3"/>
      <c r="I16" s="3"/>
      <c r="J16" s="2"/>
      <c r="K16" s="2"/>
      <c r="L16" s="60"/>
      <c r="M16" s="3"/>
      <c r="N16" s="19"/>
      <c r="O16" s="19"/>
      <c r="P16" s="19">
        <f t="shared" si="1"/>
        <v>630252</v>
      </c>
    </row>
    <row r="17" spans="1:16">
      <c r="A17" s="3">
        <v>8</v>
      </c>
      <c r="B17" s="61" t="s">
        <v>390</v>
      </c>
      <c r="C17" s="15" t="s">
        <v>391</v>
      </c>
      <c r="D17" s="3" t="s">
        <v>123</v>
      </c>
      <c r="E17" s="56">
        <v>30</v>
      </c>
      <c r="F17" s="3">
        <v>426.28</v>
      </c>
      <c r="G17" s="5">
        <f t="shared" si="0"/>
        <v>12788.4</v>
      </c>
      <c r="H17" s="3"/>
      <c r="I17" s="3"/>
      <c r="J17" s="2"/>
      <c r="K17" s="2"/>
      <c r="L17" s="60"/>
      <c r="M17" s="3"/>
      <c r="N17" s="19"/>
      <c r="O17" s="19"/>
      <c r="P17" s="19">
        <f t="shared" si="1"/>
        <v>12788.4</v>
      </c>
    </row>
    <row r="18" spans="1:16">
      <c r="A18" s="3">
        <v>9</v>
      </c>
      <c r="B18" s="2" t="s">
        <v>382</v>
      </c>
      <c r="C18" s="15" t="s">
        <v>392</v>
      </c>
      <c r="D18" s="3" t="s">
        <v>123</v>
      </c>
      <c r="E18" s="56">
        <v>30</v>
      </c>
      <c r="F18" s="3">
        <f>8476-115</f>
        <v>8361</v>
      </c>
      <c r="G18" s="5">
        <f t="shared" si="0"/>
        <v>250830</v>
      </c>
      <c r="H18" s="3"/>
      <c r="I18" s="3"/>
      <c r="J18" s="2"/>
      <c r="K18" s="2"/>
      <c r="L18" s="60"/>
      <c r="M18" s="3"/>
      <c r="N18" s="19"/>
      <c r="O18" s="19"/>
      <c r="P18" s="19">
        <f t="shared" si="1"/>
        <v>250830</v>
      </c>
    </row>
    <row r="19" spans="1:16" ht="25.5">
      <c r="A19" s="3">
        <v>10</v>
      </c>
      <c r="B19" s="3" t="s">
        <v>393</v>
      </c>
      <c r="C19" s="15" t="s">
        <v>394</v>
      </c>
      <c r="D19" s="3" t="s">
        <v>63</v>
      </c>
      <c r="E19" s="56">
        <v>30000</v>
      </c>
      <c r="F19" s="3">
        <v>2.0720000000000001</v>
      </c>
      <c r="G19" s="5">
        <f t="shared" si="0"/>
        <v>62160</v>
      </c>
      <c r="H19" s="3"/>
      <c r="I19" s="3"/>
      <c r="J19" s="2"/>
      <c r="K19" s="2"/>
      <c r="L19" s="60"/>
      <c r="M19" s="3"/>
      <c r="N19" s="19"/>
      <c r="O19" s="19"/>
      <c r="P19" s="19">
        <f t="shared" si="1"/>
        <v>62160</v>
      </c>
    </row>
    <row r="20" spans="1:16">
      <c r="A20" s="3">
        <v>11</v>
      </c>
      <c r="B20" s="3" t="s">
        <v>395</v>
      </c>
      <c r="C20" s="15" t="s">
        <v>396</v>
      </c>
      <c r="D20" s="3" t="s">
        <v>121</v>
      </c>
      <c r="E20" s="56">
        <v>500</v>
      </c>
      <c r="F20" s="3">
        <v>1</v>
      </c>
      <c r="G20" s="5">
        <f t="shared" si="0"/>
        <v>500</v>
      </c>
      <c r="H20" s="3"/>
      <c r="I20" s="3"/>
      <c r="J20" s="2"/>
      <c r="K20" s="2"/>
      <c r="L20" s="60"/>
      <c r="M20" s="3"/>
      <c r="N20" s="19"/>
      <c r="O20" s="19"/>
      <c r="P20" s="19">
        <f t="shared" si="1"/>
        <v>500</v>
      </c>
    </row>
    <row r="21" spans="1:16">
      <c r="A21" s="3">
        <v>12</v>
      </c>
      <c r="B21" s="3" t="s">
        <v>397</v>
      </c>
      <c r="C21" s="15" t="s">
        <v>398</v>
      </c>
      <c r="D21" s="3" t="s">
        <v>399</v>
      </c>
      <c r="E21" s="56">
        <v>10000</v>
      </c>
      <c r="F21" s="3">
        <v>1</v>
      </c>
      <c r="G21" s="5">
        <f t="shared" si="0"/>
        <v>10000</v>
      </c>
      <c r="H21" s="3"/>
      <c r="I21" s="3"/>
      <c r="J21" s="2"/>
      <c r="K21" s="2"/>
      <c r="L21" s="60"/>
      <c r="M21" s="3"/>
      <c r="N21" s="19"/>
      <c r="O21" s="19"/>
      <c r="P21" s="19">
        <f t="shared" si="1"/>
        <v>10000</v>
      </c>
    </row>
    <row r="22" spans="1:16">
      <c r="A22" s="3">
        <v>13</v>
      </c>
      <c r="B22" s="3" t="s">
        <v>400</v>
      </c>
      <c r="C22" s="15" t="s">
        <v>401</v>
      </c>
      <c r="D22" s="3" t="s">
        <v>399</v>
      </c>
      <c r="E22" s="56">
        <v>10000</v>
      </c>
      <c r="F22" s="3">
        <v>2</v>
      </c>
      <c r="G22" s="5">
        <f t="shared" si="0"/>
        <v>20000</v>
      </c>
      <c r="H22" s="3"/>
      <c r="I22" s="3"/>
      <c r="J22" s="2"/>
      <c r="K22" s="2"/>
      <c r="L22" s="60"/>
      <c r="M22" s="3"/>
      <c r="N22" s="19"/>
      <c r="O22" s="19"/>
      <c r="P22" s="19">
        <f t="shared" si="1"/>
        <v>20000</v>
      </c>
    </row>
    <row r="23" spans="1:16">
      <c r="A23" s="3">
        <v>14</v>
      </c>
      <c r="B23" s="3" t="s">
        <v>402</v>
      </c>
      <c r="C23" s="15" t="s">
        <v>403</v>
      </c>
      <c r="D23" s="3" t="s">
        <v>399</v>
      </c>
      <c r="E23" s="56">
        <v>8000</v>
      </c>
      <c r="F23" s="3">
        <v>1</v>
      </c>
      <c r="G23" s="5">
        <f t="shared" si="0"/>
        <v>8000</v>
      </c>
      <c r="H23" s="3"/>
      <c r="I23" s="3"/>
      <c r="J23" s="2"/>
      <c r="K23" s="2"/>
      <c r="L23" s="60"/>
      <c r="M23" s="3"/>
      <c r="N23" s="19"/>
      <c r="O23" s="19"/>
      <c r="P23" s="19">
        <f t="shared" si="1"/>
        <v>8000</v>
      </c>
    </row>
    <row r="24" spans="1:16" ht="25.5">
      <c r="A24" s="3">
        <v>15</v>
      </c>
      <c r="B24" s="2" t="s">
        <v>382</v>
      </c>
      <c r="C24" s="15" t="s">
        <v>404</v>
      </c>
      <c r="D24" s="3" t="s">
        <v>123</v>
      </c>
      <c r="E24" s="62">
        <v>30</v>
      </c>
      <c r="F24" s="63">
        <v>245.4</v>
      </c>
      <c r="G24" s="64">
        <f>F24*E24</f>
        <v>7362</v>
      </c>
      <c r="H24" s="3"/>
      <c r="I24" s="3"/>
      <c r="J24" s="3"/>
      <c r="K24" s="3"/>
      <c r="L24" s="8"/>
      <c r="M24" s="3" t="s">
        <v>405</v>
      </c>
      <c r="N24" s="19"/>
      <c r="O24" s="19"/>
      <c r="P24" s="65">
        <f>G24</f>
        <v>7362</v>
      </c>
    </row>
    <row r="25" spans="1:16">
      <c r="A25" s="3">
        <v>16</v>
      </c>
      <c r="B25" s="2" t="s">
        <v>382</v>
      </c>
      <c r="C25" s="15" t="s">
        <v>406</v>
      </c>
      <c r="D25" s="3" t="s">
        <v>407</v>
      </c>
      <c r="E25" s="56">
        <v>30000</v>
      </c>
      <c r="F25" s="3">
        <v>4.8760000000000003</v>
      </c>
      <c r="G25" s="5">
        <f t="shared" si="0"/>
        <v>146280</v>
      </c>
      <c r="H25" s="3"/>
      <c r="I25" s="3"/>
      <c r="J25" s="2"/>
      <c r="K25" s="2"/>
      <c r="L25" s="60"/>
      <c r="M25" s="3"/>
      <c r="N25" s="19"/>
      <c r="O25" s="19"/>
      <c r="P25" s="19">
        <f t="shared" si="1"/>
        <v>146280</v>
      </c>
    </row>
    <row r="26" spans="1:16" ht="25.5">
      <c r="A26" s="3">
        <v>17</v>
      </c>
      <c r="B26" s="2" t="s">
        <v>382</v>
      </c>
      <c r="C26" s="15" t="s">
        <v>408</v>
      </c>
      <c r="D26" s="3" t="s">
        <v>407</v>
      </c>
      <c r="E26" s="56">
        <v>50000</v>
      </c>
      <c r="F26" s="3">
        <v>5.3860000000000001</v>
      </c>
      <c r="G26" s="5">
        <f t="shared" si="0"/>
        <v>269300</v>
      </c>
      <c r="H26" s="3"/>
      <c r="I26" s="3"/>
      <c r="J26" s="2"/>
      <c r="K26" s="2"/>
      <c r="L26" s="60"/>
      <c r="M26" s="3"/>
      <c r="N26" s="19"/>
      <c r="O26" s="19"/>
      <c r="P26" s="19">
        <f t="shared" si="1"/>
        <v>269300</v>
      </c>
    </row>
    <row r="27" spans="1:16">
      <c r="A27" s="3">
        <v>18</v>
      </c>
      <c r="B27" s="3" t="s">
        <v>409</v>
      </c>
      <c r="C27" s="15" t="s">
        <v>410</v>
      </c>
      <c r="D27" s="3" t="s">
        <v>63</v>
      </c>
      <c r="E27" s="56">
        <v>50000</v>
      </c>
      <c r="F27" s="3">
        <v>1.28</v>
      </c>
      <c r="G27" s="5">
        <f t="shared" si="0"/>
        <v>64000</v>
      </c>
      <c r="H27" s="3"/>
      <c r="I27" s="3"/>
      <c r="J27" s="2"/>
      <c r="K27" s="2"/>
      <c r="L27" s="60"/>
      <c r="M27" s="3"/>
      <c r="N27" s="19"/>
      <c r="O27" s="19"/>
      <c r="P27" s="19">
        <f t="shared" si="1"/>
        <v>64000</v>
      </c>
    </row>
    <row r="28" spans="1:16">
      <c r="A28" s="66"/>
      <c r="B28" s="67"/>
      <c r="C28" s="11" t="s">
        <v>411</v>
      </c>
      <c r="D28" s="3"/>
      <c r="E28" s="56"/>
      <c r="F28" s="8"/>
      <c r="G28" s="68"/>
      <c r="H28" s="8"/>
      <c r="I28" s="68"/>
      <c r="J28" s="2"/>
      <c r="K28" s="2"/>
      <c r="L28" s="8"/>
      <c r="M28" s="69"/>
      <c r="N28" s="69"/>
      <c r="O28" s="69"/>
      <c r="P28" s="19"/>
    </row>
    <row r="29" spans="1:16">
      <c r="A29" s="3">
        <v>1</v>
      </c>
      <c r="B29" s="3" t="s">
        <v>412</v>
      </c>
      <c r="C29" s="15" t="s">
        <v>413</v>
      </c>
      <c r="D29" s="3" t="s">
        <v>123</v>
      </c>
      <c r="E29" s="56">
        <v>30</v>
      </c>
      <c r="F29" s="3">
        <v>49</v>
      </c>
      <c r="G29" s="3">
        <f>F29*E29</f>
        <v>1470</v>
      </c>
      <c r="H29" s="3"/>
      <c r="I29" s="3"/>
      <c r="J29" s="2"/>
      <c r="K29" s="2"/>
      <c r="L29" s="60"/>
      <c r="M29" s="3"/>
      <c r="N29" s="19"/>
      <c r="O29" s="19"/>
      <c r="P29" s="19">
        <f t="shared" si="1"/>
        <v>1470</v>
      </c>
    </row>
    <row r="30" spans="1:16">
      <c r="A30" s="3">
        <v>2</v>
      </c>
      <c r="B30" s="3" t="s">
        <v>414</v>
      </c>
      <c r="C30" s="15" t="s">
        <v>415</v>
      </c>
      <c r="D30" s="3" t="s">
        <v>123</v>
      </c>
      <c r="E30" s="56">
        <v>30</v>
      </c>
      <c r="F30" s="3">
        <v>422</v>
      </c>
      <c r="G30" s="3">
        <f t="shared" ref="G30:G32" si="2">F30*E30</f>
        <v>12660</v>
      </c>
      <c r="H30" s="3"/>
      <c r="I30" s="3"/>
      <c r="J30" s="2"/>
      <c r="K30" s="2"/>
      <c r="L30" s="60"/>
      <c r="M30" s="3"/>
      <c r="N30" s="19"/>
      <c r="O30" s="19"/>
      <c r="P30" s="19">
        <f t="shared" si="1"/>
        <v>12660</v>
      </c>
    </row>
    <row r="31" spans="1:16">
      <c r="A31" s="3">
        <v>3</v>
      </c>
      <c r="B31" s="3" t="s">
        <v>412</v>
      </c>
      <c r="C31" s="15" t="s">
        <v>416</v>
      </c>
      <c r="D31" s="3" t="s">
        <v>123</v>
      </c>
      <c r="E31" s="56">
        <v>30</v>
      </c>
      <c r="F31" s="3">
        <v>734</v>
      </c>
      <c r="G31" s="3">
        <f t="shared" si="2"/>
        <v>22020</v>
      </c>
      <c r="H31" s="3"/>
      <c r="I31" s="3"/>
      <c r="J31" s="2"/>
      <c r="K31" s="2"/>
      <c r="L31" s="60"/>
      <c r="M31" s="3"/>
      <c r="N31" s="19"/>
      <c r="O31" s="19"/>
      <c r="P31" s="19">
        <f t="shared" si="1"/>
        <v>22020</v>
      </c>
    </row>
    <row r="32" spans="1:16">
      <c r="A32" s="3">
        <v>4</v>
      </c>
      <c r="B32" s="3" t="s">
        <v>412</v>
      </c>
      <c r="C32" s="15" t="s">
        <v>417</v>
      </c>
      <c r="D32" s="3" t="s">
        <v>121</v>
      </c>
      <c r="E32" s="56">
        <v>1</v>
      </c>
      <c r="F32" s="3">
        <v>320</v>
      </c>
      <c r="G32" s="3">
        <f t="shared" si="2"/>
        <v>320</v>
      </c>
      <c r="H32" s="3"/>
      <c r="I32" s="3"/>
      <c r="J32" s="2"/>
      <c r="K32" s="2"/>
      <c r="L32" s="60"/>
      <c r="M32" s="3"/>
      <c r="N32" s="19"/>
      <c r="O32" s="19"/>
      <c r="P32" s="19">
        <f t="shared" si="1"/>
        <v>320</v>
      </c>
    </row>
    <row r="33" spans="1:16">
      <c r="A33" s="3">
        <v>5</v>
      </c>
      <c r="B33" s="563" t="s">
        <v>418</v>
      </c>
      <c r="C33" s="15" t="s">
        <v>419</v>
      </c>
      <c r="D33" s="3" t="s">
        <v>121</v>
      </c>
      <c r="E33" s="56">
        <v>1</v>
      </c>
      <c r="F33" s="3">
        <v>144</v>
      </c>
      <c r="G33" s="3">
        <f>F33*E33</f>
        <v>144</v>
      </c>
      <c r="H33" s="3"/>
      <c r="I33" s="3"/>
      <c r="J33" s="2"/>
      <c r="K33" s="2"/>
      <c r="L33" s="60"/>
      <c r="M33" s="3"/>
      <c r="N33" s="19"/>
      <c r="O33" s="19"/>
      <c r="P33" s="19">
        <f t="shared" si="1"/>
        <v>144</v>
      </c>
    </row>
    <row r="34" spans="1:16">
      <c r="A34" s="3">
        <v>6</v>
      </c>
      <c r="B34" s="564"/>
      <c r="C34" s="15" t="s">
        <v>420</v>
      </c>
      <c r="D34" s="3" t="s">
        <v>121</v>
      </c>
      <c r="E34" s="56">
        <v>1</v>
      </c>
      <c r="F34" s="3">
        <v>33</v>
      </c>
      <c r="G34" s="3">
        <f t="shared" ref="G34" si="3">F34*E34</f>
        <v>33</v>
      </c>
      <c r="H34" s="3"/>
      <c r="I34" s="3"/>
      <c r="J34" s="2"/>
      <c r="K34" s="2"/>
      <c r="L34" s="60"/>
      <c r="M34" s="3"/>
      <c r="N34" s="19"/>
      <c r="O34" s="19"/>
      <c r="P34" s="19">
        <f t="shared" si="1"/>
        <v>33</v>
      </c>
    </row>
    <row r="35" spans="1:16">
      <c r="A35" s="66"/>
      <c r="B35" s="70"/>
      <c r="C35" s="11" t="s">
        <v>421</v>
      </c>
      <c r="D35" s="3"/>
      <c r="E35" s="56"/>
      <c r="F35" s="8"/>
      <c r="G35" s="68"/>
      <c r="H35" s="8"/>
      <c r="I35" s="68"/>
      <c r="J35" s="2"/>
      <c r="K35" s="2"/>
      <c r="L35" s="60"/>
      <c r="M35" s="3"/>
      <c r="N35" s="19"/>
      <c r="O35" s="19"/>
      <c r="P35" s="19"/>
    </row>
    <row r="36" spans="1:16">
      <c r="A36" s="3">
        <v>1</v>
      </c>
      <c r="B36" s="3" t="s">
        <v>422</v>
      </c>
      <c r="C36" s="15" t="s">
        <v>423</v>
      </c>
      <c r="D36" s="3" t="s">
        <v>121</v>
      </c>
      <c r="E36" s="56">
        <v>30000</v>
      </c>
      <c r="F36" s="3"/>
      <c r="G36" s="3"/>
      <c r="H36" s="3"/>
      <c r="I36" s="3"/>
      <c r="J36" s="2"/>
      <c r="K36" s="2"/>
      <c r="L36" s="60">
        <v>1</v>
      </c>
      <c r="M36" s="3">
        <f>L36*E36</f>
        <v>30000</v>
      </c>
      <c r="N36" s="19"/>
      <c r="O36" s="19"/>
      <c r="P36" s="19">
        <f t="shared" si="1"/>
        <v>30000</v>
      </c>
    </row>
    <row r="37" spans="1:16">
      <c r="A37" s="3">
        <v>2</v>
      </c>
      <c r="B37" s="3" t="s">
        <v>424</v>
      </c>
      <c r="C37" s="15" t="s">
        <v>425</v>
      </c>
      <c r="D37" s="3" t="s">
        <v>121</v>
      </c>
      <c r="E37" s="71">
        <v>108800</v>
      </c>
      <c r="F37" s="3">
        <v>1</v>
      </c>
      <c r="G37" s="3">
        <f>F37*E37</f>
        <v>108800</v>
      </c>
      <c r="H37" s="3"/>
      <c r="I37" s="3"/>
      <c r="J37" s="2"/>
      <c r="K37" s="2"/>
      <c r="L37" s="60"/>
      <c r="M37" s="3"/>
      <c r="N37" s="19"/>
      <c r="O37" s="19"/>
      <c r="P37" s="19">
        <f t="shared" si="1"/>
        <v>108800</v>
      </c>
    </row>
    <row r="38" spans="1:16">
      <c r="A38" s="3">
        <v>3</v>
      </c>
      <c r="B38" s="3" t="s">
        <v>426</v>
      </c>
      <c r="C38" s="15" t="s">
        <v>427</v>
      </c>
      <c r="D38" s="3" t="s">
        <v>121</v>
      </c>
      <c r="E38" s="71">
        <v>100000</v>
      </c>
      <c r="F38" s="3">
        <v>1</v>
      </c>
      <c r="G38" s="3">
        <f>F38*E38</f>
        <v>100000</v>
      </c>
      <c r="H38" s="3"/>
      <c r="I38" s="3"/>
      <c r="J38" s="2"/>
      <c r="K38" s="2"/>
      <c r="L38" s="60"/>
      <c r="M38" s="3"/>
      <c r="N38" s="19"/>
      <c r="O38" s="19"/>
      <c r="P38" s="19">
        <f t="shared" si="1"/>
        <v>100000</v>
      </c>
    </row>
    <row r="39" spans="1:16">
      <c r="A39" s="3">
        <v>4</v>
      </c>
      <c r="B39" s="72" t="s">
        <v>428</v>
      </c>
      <c r="C39" s="15" t="s">
        <v>429</v>
      </c>
      <c r="D39" s="3" t="s">
        <v>121</v>
      </c>
      <c r="E39" s="56">
        <v>98000</v>
      </c>
      <c r="F39" s="69"/>
      <c r="G39" s="68"/>
      <c r="H39" s="3"/>
      <c r="I39" s="3"/>
      <c r="J39" s="2"/>
      <c r="K39" s="2"/>
      <c r="L39" s="8">
        <v>1</v>
      </c>
      <c r="M39" s="3">
        <f>L39*E39</f>
        <v>98000</v>
      </c>
      <c r="N39" s="19"/>
      <c r="O39" s="19"/>
      <c r="P39" s="19">
        <f t="shared" si="1"/>
        <v>98000</v>
      </c>
    </row>
    <row r="40" spans="1:16">
      <c r="A40" s="66"/>
      <c r="B40" s="70"/>
      <c r="C40" s="11" t="s">
        <v>430</v>
      </c>
      <c r="D40" s="3"/>
      <c r="E40" s="56"/>
      <c r="F40" s="69"/>
      <c r="G40" s="68"/>
      <c r="H40" s="3"/>
      <c r="I40" s="68"/>
      <c r="J40" s="2"/>
      <c r="K40" s="2"/>
      <c r="L40" s="8"/>
      <c r="M40" s="3"/>
      <c r="N40" s="19"/>
      <c r="O40" s="19"/>
      <c r="P40" s="19"/>
    </row>
    <row r="41" spans="1:16">
      <c r="A41" s="3">
        <v>1</v>
      </c>
      <c r="B41" s="73" t="s">
        <v>431</v>
      </c>
      <c r="C41" s="15" t="s">
        <v>432</v>
      </c>
      <c r="D41" s="3" t="s">
        <v>121</v>
      </c>
      <c r="E41" s="56">
        <v>50000</v>
      </c>
      <c r="F41" s="3"/>
      <c r="G41" s="3"/>
      <c r="H41" s="3"/>
      <c r="I41" s="3"/>
      <c r="J41" s="2"/>
      <c r="K41" s="2"/>
      <c r="L41" s="8">
        <v>2</v>
      </c>
      <c r="M41" s="69">
        <f>L41*E41</f>
        <v>100000</v>
      </c>
      <c r="N41" s="69"/>
      <c r="O41" s="69"/>
      <c r="P41" s="19">
        <f t="shared" si="1"/>
        <v>100000</v>
      </c>
    </row>
    <row r="42" spans="1:16" ht="25.5">
      <c r="A42" s="3">
        <v>2</v>
      </c>
      <c r="B42" s="73" t="s">
        <v>431</v>
      </c>
      <c r="C42" s="15" t="s">
        <v>433</v>
      </c>
      <c r="D42" s="3" t="s">
        <v>121</v>
      </c>
      <c r="E42" s="56">
        <v>20000</v>
      </c>
      <c r="F42" s="3"/>
      <c r="G42" s="3"/>
      <c r="H42" s="3"/>
      <c r="I42" s="3"/>
      <c r="J42" s="2"/>
      <c r="K42" s="2"/>
      <c r="L42" s="8">
        <v>1</v>
      </c>
      <c r="M42" s="69">
        <f t="shared" ref="M42:M48" si="4">L42*E42</f>
        <v>20000</v>
      </c>
      <c r="N42" s="69"/>
      <c r="O42" s="69"/>
      <c r="P42" s="19">
        <f t="shared" si="1"/>
        <v>20000</v>
      </c>
    </row>
    <row r="43" spans="1:16" ht="25.5">
      <c r="A43" s="3">
        <v>3</v>
      </c>
      <c r="B43" s="73" t="s">
        <v>434</v>
      </c>
      <c r="C43" s="15" t="s">
        <v>435</v>
      </c>
      <c r="D43" s="3" t="s">
        <v>121</v>
      </c>
      <c r="E43" s="56">
        <v>50000</v>
      </c>
      <c r="F43" s="3"/>
      <c r="G43" s="3"/>
      <c r="H43" s="3"/>
      <c r="I43" s="3"/>
      <c r="J43" s="2"/>
      <c r="K43" s="2"/>
      <c r="L43" s="8">
        <v>1</v>
      </c>
      <c r="M43" s="69">
        <f t="shared" si="4"/>
        <v>50000</v>
      </c>
      <c r="N43" s="69"/>
      <c r="O43" s="69"/>
      <c r="P43" s="19">
        <f t="shared" si="1"/>
        <v>50000</v>
      </c>
    </row>
    <row r="44" spans="1:16" ht="25.5">
      <c r="A44" s="3">
        <v>4</v>
      </c>
      <c r="B44" s="73" t="s">
        <v>434</v>
      </c>
      <c r="C44" s="11" t="s">
        <v>436</v>
      </c>
      <c r="D44" s="4" t="s">
        <v>121</v>
      </c>
      <c r="E44" s="56">
        <v>30000</v>
      </c>
      <c r="F44" s="3"/>
      <c r="G44" s="3"/>
      <c r="H44" s="3"/>
      <c r="I44" s="3"/>
      <c r="J44" s="7"/>
      <c r="K44" s="7"/>
      <c r="L44" s="8">
        <v>1</v>
      </c>
      <c r="M44" s="69">
        <f t="shared" si="4"/>
        <v>30000</v>
      </c>
      <c r="N44" s="69"/>
      <c r="O44" s="69"/>
      <c r="P44" s="19">
        <f t="shared" si="1"/>
        <v>30000</v>
      </c>
    </row>
    <row r="45" spans="1:16">
      <c r="A45" s="3">
        <v>5</v>
      </c>
      <c r="B45" s="3" t="s">
        <v>437</v>
      </c>
      <c r="C45" s="15" t="s">
        <v>438</v>
      </c>
      <c r="D45" s="3" t="s">
        <v>121</v>
      </c>
      <c r="E45" s="56">
        <v>5000</v>
      </c>
      <c r="F45" s="3"/>
      <c r="G45" s="3"/>
      <c r="H45" s="3"/>
      <c r="I45" s="3"/>
      <c r="J45" s="2"/>
      <c r="K45" s="2"/>
      <c r="L45" s="8">
        <v>1</v>
      </c>
      <c r="M45" s="69">
        <f t="shared" si="4"/>
        <v>5000</v>
      </c>
      <c r="N45" s="69"/>
      <c r="O45" s="69"/>
      <c r="P45" s="19">
        <f t="shared" si="1"/>
        <v>5000</v>
      </c>
    </row>
    <row r="46" spans="1:16">
      <c r="A46" s="3">
        <v>6</v>
      </c>
      <c r="B46" s="3" t="s">
        <v>422</v>
      </c>
      <c r="C46" s="15" t="s">
        <v>439</v>
      </c>
      <c r="D46" s="3" t="s">
        <v>121</v>
      </c>
      <c r="E46" s="56">
        <v>15000</v>
      </c>
      <c r="F46" s="3"/>
      <c r="G46" s="3"/>
      <c r="H46" s="3"/>
      <c r="I46" s="3"/>
      <c r="J46" s="2"/>
      <c r="K46" s="2"/>
      <c r="L46" s="8">
        <v>1</v>
      </c>
      <c r="M46" s="69">
        <f t="shared" si="4"/>
        <v>15000</v>
      </c>
      <c r="N46" s="69"/>
      <c r="O46" s="69"/>
      <c r="P46" s="19">
        <f t="shared" si="1"/>
        <v>15000</v>
      </c>
    </row>
    <row r="47" spans="1:16">
      <c r="A47" s="3">
        <v>7</v>
      </c>
      <c r="B47" s="3" t="s">
        <v>422</v>
      </c>
      <c r="C47" s="15" t="s">
        <v>440</v>
      </c>
      <c r="D47" s="3" t="s">
        <v>121</v>
      </c>
      <c r="E47" s="56">
        <v>25000</v>
      </c>
      <c r="F47" s="3"/>
      <c r="G47" s="3"/>
      <c r="H47" s="3"/>
      <c r="I47" s="3"/>
      <c r="J47" s="2"/>
      <c r="K47" s="2"/>
      <c r="L47" s="8">
        <v>2</v>
      </c>
      <c r="M47" s="69">
        <f t="shared" si="4"/>
        <v>50000</v>
      </c>
      <c r="N47" s="69"/>
      <c r="O47" s="69"/>
      <c r="P47" s="19">
        <f t="shared" si="1"/>
        <v>50000</v>
      </c>
    </row>
    <row r="48" spans="1:16">
      <c r="A48" s="3">
        <v>8</v>
      </c>
      <c r="B48" s="3" t="s">
        <v>441</v>
      </c>
      <c r="C48" s="15" t="s">
        <v>442</v>
      </c>
      <c r="D48" s="3" t="s">
        <v>121</v>
      </c>
      <c r="E48" s="56">
        <v>15000</v>
      </c>
      <c r="F48" s="3"/>
      <c r="G48" s="3"/>
      <c r="H48" s="3"/>
      <c r="I48" s="3"/>
      <c r="J48" s="2"/>
      <c r="K48" s="2"/>
      <c r="L48" s="8">
        <v>4</v>
      </c>
      <c r="M48" s="69">
        <f t="shared" si="4"/>
        <v>60000</v>
      </c>
      <c r="N48" s="69"/>
      <c r="O48" s="69"/>
      <c r="P48" s="19">
        <f t="shared" si="1"/>
        <v>60000</v>
      </c>
    </row>
    <row r="49" spans="1:16">
      <c r="A49" s="66"/>
      <c r="B49" s="66"/>
      <c r="C49" s="11" t="s">
        <v>443</v>
      </c>
      <c r="D49" s="3"/>
      <c r="E49" s="56"/>
      <c r="F49" s="8"/>
      <c r="G49" s="68"/>
      <c r="H49" s="8"/>
      <c r="I49" s="68"/>
      <c r="J49" s="2"/>
      <c r="K49" s="2"/>
      <c r="L49" s="8"/>
      <c r="M49" s="69"/>
      <c r="N49" s="69"/>
      <c r="O49" s="69"/>
      <c r="P49" s="19"/>
    </row>
    <row r="50" spans="1:16">
      <c r="A50" s="3">
        <v>1</v>
      </c>
      <c r="B50" s="55" t="s">
        <v>444</v>
      </c>
      <c r="C50" s="15" t="s">
        <v>445</v>
      </c>
      <c r="D50" s="3" t="s">
        <v>121</v>
      </c>
      <c r="E50" s="56">
        <v>250</v>
      </c>
      <c r="F50" s="3"/>
      <c r="G50" s="3"/>
      <c r="H50" s="3"/>
      <c r="I50" s="3"/>
      <c r="J50" s="2"/>
      <c r="K50" s="2"/>
      <c r="L50" s="8">
        <v>46</v>
      </c>
      <c r="M50" s="69">
        <f>L50*E50</f>
        <v>11500</v>
      </c>
      <c r="N50" s="19"/>
      <c r="O50" s="19"/>
      <c r="P50" s="19">
        <f t="shared" ref="P50:P78" si="5">G50+I50+K50+M50+O50</f>
        <v>11500</v>
      </c>
    </row>
    <row r="51" spans="1:16">
      <c r="A51" s="3">
        <v>2</v>
      </c>
      <c r="B51" s="74" t="s">
        <v>446</v>
      </c>
      <c r="C51" s="15" t="s">
        <v>447</v>
      </c>
      <c r="D51" s="3" t="s">
        <v>121</v>
      </c>
      <c r="E51" s="56">
        <v>250</v>
      </c>
      <c r="F51" s="3">
        <v>24</v>
      </c>
      <c r="G51" s="3">
        <f>F51*E51</f>
        <v>6000</v>
      </c>
      <c r="H51" s="3"/>
      <c r="I51" s="3"/>
      <c r="J51" s="2"/>
      <c r="K51" s="2"/>
      <c r="L51" s="8"/>
      <c r="M51" s="69"/>
      <c r="N51" s="19"/>
      <c r="O51" s="19"/>
      <c r="P51" s="19">
        <f t="shared" si="5"/>
        <v>6000</v>
      </c>
    </row>
    <row r="52" spans="1:16">
      <c r="A52" s="3">
        <v>3</v>
      </c>
      <c r="B52" s="55" t="s">
        <v>444</v>
      </c>
      <c r="C52" s="15" t="s">
        <v>448</v>
      </c>
      <c r="D52" s="3" t="s">
        <v>121</v>
      </c>
      <c r="E52" s="56">
        <v>150</v>
      </c>
      <c r="F52" s="3"/>
      <c r="G52" s="3"/>
      <c r="H52" s="3"/>
      <c r="I52" s="3"/>
      <c r="J52" s="2"/>
      <c r="K52" s="2"/>
      <c r="L52" s="8">
        <v>7</v>
      </c>
      <c r="M52" s="69">
        <f>L52*E52</f>
        <v>1050</v>
      </c>
      <c r="N52" s="19"/>
      <c r="O52" s="19"/>
      <c r="P52" s="19">
        <f t="shared" si="5"/>
        <v>1050</v>
      </c>
    </row>
    <row r="53" spans="1:16">
      <c r="A53" s="3">
        <v>4</v>
      </c>
      <c r="B53" s="72" t="s">
        <v>449</v>
      </c>
      <c r="C53" s="15" t="s">
        <v>450</v>
      </c>
      <c r="D53" s="3" t="s">
        <v>121</v>
      </c>
      <c r="E53" s="56">
        <v>100</v>
      </c>
      <c r="F53" s="3">
        <v>10</v>
      </c>
      <c r="G53" s="3">
        <f>F53*E53</f>
        <v>1000</v>
      </c>
      <c r="H53" s="3"/>
      <c r="I53" s="3"/>
      <c r="J53" s="2"/>
      <c r="K53" s="2"/>
      <c r="L53" s="8"/>
      <c r="M53" s="69"/>
      <c r="N53" s="19"/>
      <c r="O53" s="19"/>
      <c r="P53" s="19">
        <f t="shared" si="5"/>
        <v>1000</v>
      </c>
    </row>
    <row r="54" spans="1:16">
      <c r="A54" s="3">
        <v>5</v>
      </c>
      <c r="B54" s="3" t="s">
        <v>451</v>
      </c>
      <c r="C54" s="15" t="s">
        <v>452</v>
      </c>
      <c r="D54" s="3" t="s">
        <v>121</v>
      </c>
      <c r="E54" s="56">
        <v>150</v>
      </c>
      <c r="F54" s="3">
        <v>19</v>
      </c>
      <c r="G54" s="3">
        <f t="shared" ref="G54:G55" si="6">F54*E54</f>
        <v>2850</v>
      </c>
      <c r="H54" s="3"/>
      <c r="I54" s="3"/>
      <c r="J54" s="2"/>
      <c r="K54" s="2"/>
      <c r="L54" s="8"/>
      <c r="M54" s="69"/>
      <c r="N54" s="19"/>
      <c r="O54" s="19"/>
      <c r="P54" s="19">
        <f t="shared" si="5"/>
        <v>2850</v>
      </c>
    </row>
    <row r="55" spans="1:16">
      <c r="A55" s="3">
        <v>6</v>
      </c>
      <c r="B55" s="74" t="s">
        <v>446</v>
      </c>
      <c r="C55" s="15" t="s">
        <v>453</v>
      </c>
      <c r="D55" s="3" t="s">
        <v>121</v>
      </c>
      <c r="E55" s="56">
        <v>100</v>
      </c>
      <c r="F55" s="3">
        <v>16</v>
      </c>
      <c r="G55" s="3">
        <f t="shared" si="6"/>
        <v>1600</v>
      </c>
      <c r="H55" s="3"/>
      <c r="I55" s="3"/>
      <c r="J55" s="2"/>
      <c r="K55" s="2"/>
      <c r="L55" s="8"/>
      <c r="M55" s="69"/>
      <c r="N55" s="19"/>
      <c r="O55" s="19"/>
      <c r="P55" s="19">
        <f t="shared" si="5"/>
        <v>1600</v>
      </c>
    </row>
    <row r="56" spans="1:16">
      <c r="A56" s="3">
        <v>7</v>
      </c>
      <c r="B56" s="3" t="s">
        <v>454</v>
      </c>
      <c r="C56" s="15" t="s">
        <v>455</v>
      </c>
      <c r="D56" s="3" t="s">
        <v>121</v>
      </c>
      <c r="E56" s="56">
        <v>10</v>
      </c>
      <c r="F56" s="3"/>
      <c r="G56" s="3"/>
      <c r="H56" s="3"/>
      <c r="I56" s="3"/>
      <c r="J56" s="2"/>
      <c r="K56" s="2"/>
      <c r="L56" s="8">
        <v>5</v>
      </c>
      <c r="M56" s="69">
        <f>L56*E56</f>
        <v>50</v>
      </c>
      <c r="N56" s="19"/>
      <c r="O56" s="19"/>
      <c r="P56" s="19">
        <f t="shared" si="5"/>
        <v>50</v>
      </c>
    </row>
    <row r="57" spans="1:16">
      <c r="A57" s="3">
        <v>8</v>
      </c>
      <c r="B57" s="3" t="s">
        <v>454</v>
      </c>
      <c r="C57" s="15" t="s">
        <v>456</v>
      </c>
      <c r="D57" s="3" t="s">
        <v>121</v>
      </c>
      <c r="E57" s="56">
        <v>40</v>
      </c>
      <c r="F57" s="3">
        <v>1</v>
      </c>
      <c r="G57" s="3">
        <f>F57*E57</f>
        <v>40</v>
      </c>
      <c r="H57" s="3"/>
      <c r="I57" s="3"/>
      <c r="J57" s="2"/>
      <c r="K57" s="2"/>
      <c r="L57" s="8"/>
      <c r="M57" s="69"/>
      <c r="N57" s="19"/>
      <c r="O57" s="19"/>
      <c r="P57" s="19">
        <f t="shared" si="5"/>
        <v>40</v>
      </c>
    </row>
    <row r="58" spans="1:16">
      <c r="A58" s="3">
        <v>9</v>
      </c>
      <c r="B58" s="3" t="s">
        <v>454</v>
      </c>
      <c r="C58" s="15" t="s">
        <v>457</v>
      </c>
      <c r="D58" s="3" t="s">
        <v>121</v>
      </c>
      <c r="E58" s="56">
        <v>10</v>
      </c>
      <c r="F58" s="3">
        <v>15</v>
      </c>
      <c r="G58" s="3">
        <f t="shared" ref="G58:G63" si="7">F58*E58</f>
        <v>150</v>
      </c>
      <c r="H58" s="3"/>
      <c r="I58" s="3"/>
      <c r="J58" s="2"/>
      <c r="K58" s="2"/>
      <c r="L58" s="8"/>
      <c r="M58" s="69"/>
      <c r="N58" s="19"/>
      <c r="O58" s="19"/>
      <c r="P58" s="19">
        <f t="shared" si="5"/>
        <v>150</v>
      </c>
    </row>
    <row r="59" spans="1:16" ht="25.5">
      <c r="A59" s="3">
        <v>10</v>
      </c>
      <c r="B59" s="3" t="s">
        <v>454</v>
      </c>
      <c r="C59" s="15" t="s">
        <v>458</v>
      </c>
      <c r="D59" s="3" t="s">
        <v>121</v>
      </c>
      <c r="E59" s="56">
        <v>275</v>
      </c>
      <c r="F59" s="3">
        <v>3</v>
      </c>
      <c r="G59" s="3">
        <f t="shared" si="7"/>
        <v>825</v>
      </c>
      <c r="H59" s="3"/>
      <c r="I59" s="3"/>
      <c r="J59" s="2"/>
      <c r="K59" s="2"/>
      <c r="L59" s="8"/>
      <c r="M59" s="69"/>
      <c r="N59" s="19"/>
      <c r="O59" s="19"/>
      <c r="P59" s="19">
        <f t="shared" si="5"/>
        <v>825</v>
      </c>
    </row>
    <row r="60" spans="1:16" ht="25.5">
      <c r="A60" s="3">
        <v>11</v>
      </c>
      <c r="B60" s="3" t="s">
        <v>454</v>
      </c>
      <c r="C60" s="15" t="s">
        <v>459</v>
      </c>
      <c r="D60" s="3" t="s">
        <v>121</v>
      </c>
      <c r="E60" s="56">
        <v>275</v>
      </c>
      <c r="F60" s="3">
        <v>3</v>
      </c>
      <c r="G60" s="3">
        <f t="shared" si="7"/>
        <v>825</v>
      </c>
      <c r="H60" s="3"/>
      <c r="I60" s="3"/>
      <c r="J60" s="2"/>
      <c r="K60" s="2"/>
      <c r="L60" s="8"/>
      <c r="M60" s="69"/>
      <c r="N60" s="19"/>
      <c r="O60" s="19"/>
      <c r="P60" s="19">
        <f t="shared" si="5"/>
        <v>825</v>
      </c>
    </row>
    <row r="61" spans="1:16">
      <c r="A61" s="3">
        <v>12</v>
      </c>
      <c r="B61" s="3" t="s">
        <v>454</v>
      </c>
      <c r="C61" s="15" t="s">
        <v>460</v>
      </c>
      <c r="D61" s="3" t="s">
        <v>121</v>
      </c>
      <c r="E61" s="56">
        <v>50</v>
      </c>
      <c r="F61" s="3">
        <v>3</v>
      </c>
      <c r="G61" s="3">
        <f t="shared" si="7"/>
        <v>150</v>
      </c>
      <c r="H61" s="3"/>
      <c r="I61" s="3"/>
      <c r="J61" s="2"/>
      <c r="K61" s="2"/>
      <c r="L61" s="8"/>
      <c r="M61" s="69"/>
      <c r="N61" s="19"/>
      <c r="O61" s="19"/>
      <c r="P61" s="19">
        <f t="shared" si="5"/>
        <v>150</v>
      </c>
    </row>
    <row r="62" spans="1:16">
      <c r="A62" s="3">
        <v>13</v>
      </c>
      <c r="B62" s="72" t="s">
        <v>461</v>
      </c>
      <c r="C62" s="15" t="s">
        <v>462</v>
      </c>
      <c r="D62" s="3" t="s">
        <v>121</v>
      </c>
      <c r="E62" s="56">
        <v>350</v>
      </c>
      <c r="F62" s="3">
        <v>12</v>
      </c>
      <c r="G62" s="3">
        <f t="shared" si="7"/>
        <v>4200</v>
      </c>
      <c r="H62" s="3"/>
      <c r="I62" s="3"/>
      <c r="J62" s="2"/>
      <c r="K62" s="2"/>
      <c r="L62" s="8"/>
      <c r="M62" s="69"/>
      <c r="N62" s="19"/>
      <c r="O62" s="19"/>
      <c r="P62" s="19">
        <f t="shared" si="5"/>
        <v>4200</v>
      </c>
    </row>
    <row r="63" spans="1:16">
      <c r="A63" s="3">
        <v>14</v>
      </c>
      <c r="B63" s="72" t="s">
        <v>463</v>
      </c>
      <c r="C63" s="15" t="s">
        <v>464</v>
      </c>
      <c r="D63" s="3" t="s">
        <v>121</v>
      </c>
      <c r="E63" s="56">
        <v>650</v>
      </c>
      <c r="F63" s="3">
        <v>49</v>
      </c>
      <c r="G63" s="3">
        <f t="shared" si="7"/>
        <v>31850</v>
      </c>
      <c r="H63" s="3"/>
      <c r="I63" s="3"/>
      <c r="J63" s="2"/>
      <c r="K63" s="2"/>
      <c r="L63" s="8"/>
      <c r="M63" s="69"/>
      <c r="N63" s="19"/>
      <c r="O63" s="19"/>
      <c r="P63" s="19">
        <f t="shared" si="5"/>
        <v>31850</v>
      </c>
    </row>
    <row r="64" spans="1:16">
      <c r="A64" s="3">
        <v>15</v>
      </c>
      <c r="B64" s="3" t="s">
        <v>454</v>
      </c>
      <c r="C64" s="15" t="s">
        <v>465</v>
      </c>
      <c r="D64" s="3" t="s">
        <v>121</v>
      </c>
      <c r="E64" s="56">
        <v>11</v>
      </c>
      <c r="F64" s="3"/>
      <c r="G64" s="3"/>
      <c r="H64" s="3"/>
      <c r="I64" s="3"/>
      <c r="J64" s="2"/>
      <c r="K64" s="2"/>
      <c r="L64" s="8">
        <v>57</v>
      </c>
      <c r="M64" s="69">
        <f>L64*E64</f>
        <v>627</v>
      </c>
      <c r="N64" s="19"/>
      <c r="O64" s="19"/>
      <c r="P64" s="19">
        <f t="shared" si="5"/>
        <v>627</v>
      </c>
    </row>
    <row r="65" spans="1:16">
      <c r="A65" s="3">
        <v>16</v>
      </c>
      <c r="B65" s="3" t="s">
        <v>454</v>
      </c>
      <c r="C65" s="15" t="s">
        <v>466</v>
      </c>
      <c r="D65" s="3" t="s">
        <v>121</v>
      </c>
      <c r="E65" s="56">
        <v>100</v>
      </c>
      <c r="F65" s="3"/>
      <c r="G65" s="3"/>
      <c r="H65" s="3"/>
      <c r="I65" s="3"/>
      <c r="J65" s="2"/>
      <c r="K65" s="2"/>
      <c r="L65" s="8">
        <v>5</v>
      </c>
      <c r="M65" s="69">
        <f t="shared" ref="M65:M66" si="8">L65*E65</f>
        <v>500</v>
      </c>
      <c r="N65" s="19"/>
      <c r="O65" s="19"/>
      <c r="P65" s="19">
        <f t="shared" si="5"/>
        <v>500</v>
      </c>
    </row>
    <row r="66" spans="1:16">
      <c r="A66" s="3">
        <v>17</v>
      </c>
      <c r="B66" s="3" t="s">
        <v>454</v>
      </c>
      <c r="C66" s="15" t="s">
        <v>467</v>
      </c>
      <c r="D66" s="3" t="s">
        <v>121</v>
      </c>
      <c r="E66" s="56">
        <v>25</v>
      </c>
      <c r="F66" s="3"/>
      <c r="G66" s="3"/>
      <c r="H66" s="3"/>
      <c r="I66" s="3"/>
      <c r="J66" s="2"/>
      <c r="K66" s="2"/>
      <c r="L66" s="8">
        <v>52</v>
      </c>
      <c r="M66" s="69">
        <f t="shared" si="8"/>
        <v>1300</v>
      </c>
      <c r="N66" s="19"/>
      <c r="O66" s="19"/>
      <c r="P66" s="19">
        <f t="shared" si="5"/>
        <v>1300</v>
      </c>
    </row>
    <row r="67" spans="1:16">
      <c r="A67" s="66"/>
      <c r="B67" s="66"/>
      <c r="C67" s="11" t="s">
        <v>468</v>
      </c>
      <c r="D67" s="3"/>
      <c r="E67" s="56"/>
      <c r="F67" s="8"/>
      <c r="G67" s="68"/>
      <c r="H67" s="8"/>
      <c r="I67" s="68"/>
      <c r="J67" s="2"/>
      <c r="K67" s="2"/>
      <c r="L67" s="8"/>
      <c r="M67" s="69"/>
      <c r="N67" s="19"/>
      <c r="O67" s="19"/>
      <c r="P67" s="19"/>
    </row>
    <row r="68" spans="1:16" ht="25.5">
      <c r="A68" s="3">
        <v>1</v>
      </c>
      <c r="B68" s="3" t="s">
        <v>454</v>
      </c>
      <c r="C68" s="15" t="s">
        <v>469</v>
      </c>
      <c r="D68" s="3" t="s">
        <v>121</v>
      </c>
      <c r="E68" s="56">
        <v>50</v>
      </c>
      <c r="F68" s="3"/>
      <c r="G68" s="3"/>
      <c r="H68" s="3"/>
      <c r="I68" s="3"/>
      <c r="J68" s="2"/>
      <c r="K68" s="2"/>
      <c r="L68" s="8">
        <v>6</v>
      </c>
      <c r="M68" s="69">
        <f>L68*E68</f>
        <v>300</v>
      </c>
      <c r="N68" s="19"/>
      <c r="O68" s="19"/>
      <c r="P68" s="19">
        <f t="shared" si="5"/>
        <v>300</v>
      </c>
    </row>
    <row r="69" spans="1:16">
      <c r="A69" s="3">
        <v>2</v>
      </c>
      <c r="B69" s="3" t="s">
        <v>454</v>
      </c>
      <c r="C69" s="15" t="s">
        <v>470</v>
      </c>
      <c r="D69" s="3" t="s">
        <v>121</v>
      </c>
      <c r="E69" s="56">
        <v>45</v>
      </c>
      <c r="F69" s="3"/>
      <c r="G69" s="3"/>
      <c r="H69" s="3"/>
      <c r="I69" s="3"/>
      <c r="J69" s="2"/>
      <c r="K69" s="2"/>
      <c r="L69" s="8">
        <v>1</v>
      </c>
      <c r="M69" s="69">
        <f t="shared" ref="M69:M78" si="9">L69*E69</f>
        <v>45</v>
      </c>
      <c r="N69" s="19"/>
      <c r="O69" s="19"/>
      <c r="P69" s="19">
        <f t="shared" si="5"/>
        <v>45</v>
      </c>
    </row>
    <row r="70" spans="1:16">
      <c r="A70" s="3">
        <v>3</v>
      </c>
      <c r="B70" s="3" t="s">
        <v>454</v>
      </c>
      <c r="C70" s="15" t="s">
        <v>471</v>
      </c>
      <c r="D70" s="3" t="s">
        <v>121</v>
      </c>
      <c r="E70" s="56">
        <v>40</v>
      </c>
      <c r="F70" s="3"/>
      <c r="G70" s="3"/>
      <c r="H70" s="3"/>
      <c r="I70" s="3"/>
      <c r="J70" s="2"/>
      <c r="K70" s="2"/>
      <c r="L70" s="8">
        <v>6</v>
      </c>
      <c r="M70" s="69">
        <f t="shared" si="9"/>
        <v>240</v>
      </c>
      <c r="N70" s="19"/>
      <c r="O70" s="19"/>
      <c r="P70" s="19">
        <f t="shared" si="5"/>
        <v>240</v>
      </c>
    </row>
    <row r="71" spans="1:16">
      <c r="A71" s="3">
        <v>4</v>
      </c>
      <c r="B71" s="3" t="s">
        <v>454</v>
      </c>
      <c r="C71" s="15" t="s">
        <v>472</v>
      </c>
      <c r="D71" s="3" t="s">
        <v>121</v>
      </c>
      <c r="E71" s="56">
        <v>45</v>
      </c>
      <c r="F71" s="3"/>
      <c r="G71" s="3"/>
      <c r="H71" s="3"/>
      <c r="I71" s="3"/>
      <c r="J71" s="2"/>
      <c r="K71" s="2"/>
      <c r="L71" s="8">
        <v>3</v>
      </c>
      <c r="M71" s="69">
        <f t="shared" si="9"/>
        <v>135</v>
      </c>
      <c r="N71" s="19"/>
      <c r="O71" s="19"/>
      <c r="P71" s="19">
        <f t="shared" si="5"/>
        <v>135</v>
      </c>
    </row>
    <row r="72" spans="1:16">
      <c r="A72" s="3">
        <v>5</v>
      </c>
      <c r="B72" s="3" t="s">
        <v>454</v>
      </c>
      <c r="C72" s="15" t="s">
        <v>473</v>
      </c>
      <c r="D72" s="3" t="s">
        <v>121</v>
      </c>
      <c r="E72" s="56">
        <v>55</v>
      </c>
      <c r="F72" s="3"/>
      <c r="G72" s="3"/>
      <c r="H72" s="3"/>
      <c r="I72" s="3"/>
      <c r="J72" s="2"/>
      <c r="K72" s="2"/>
      <c r="L72" s="8">
        <v>2</v>
      </c>
      <c r="M72" s="69">
        <f t="shared" si="9"/>
        <v>110</v>
      </c>
      <c r="N72" s="19"/>
      <c r="O72" s="19"/>
      <c r="P72" s="19">
        <f t="shared" si="5"/>
        <v>110</v>
      </c>
    </row>
    <row r="73" spans="1:16">
      <c r="A73" s="3">
        <v>6</v>
      </c>
      <c r="B73" s="3" t="s">
        <v>454</v>
      </c>
      <c r="C73" s="15" t="s">
        <v>474</v>
      </c>
      <c r="D73" s="3" t="s">
        <v>121</v>
      </c>
      <c r="E73" s="56">
        <v>12</v>
      </c>
      <c r="F73" s="3"/>
      <c r="G73" s="3"/>
      <c r="H73" s="3"/>
      <c r="I73" s="3"/>
      <c r="J73" s="2"/>
      <c r="K73" s="2"/>
      <c r="L73" s="8">
        <v>10</v>
      </c>
      <c r="M73" s="69">
        <f t="shared" si="9"/>
        <v>120</v>
      </c>
      <c r="N73" s="19"/>
      <c r="O73" s="19"/>
      <c r="P73" s="19">
        <f t="shared" si="5"/>
        <v>120</v>
      </c>
    </row>
    <row r="74" spans="1:16">
      <c r="A74" s="3">
        <v>7</v>
      </c>
      <c r="B74" s="3" t="s">
        <v>454</v>
      </c>
      <c r="C74" s="15" t="s">
        <v>475</v>
      </c>
      <c r="D74" s="4" t="s">
        <v>121</v>
      </c>
      <c r="E74" s="56">
        <v>42</v>
      </c>
      <c r="F74" s="4"/>
      <c r="G74" s="4"/>
      <c r="H74" s="4"/>
      <c r="I74" s="4"/>
      <c r="J74" s="2"/>
      <c r="K74" s="2"/>
      <c r="L74" s="75">
        <v>10</v>
      </c>
      <c r="M74" s="69">
        <f t="shared" si="9"/>
        <v>420</v>
      </c>
      <c r="N74" s="19"/>
      <c r="O74" s="19"/>
      <c r="P74" s="19">
        <f t="shared" si="5"/>
        <v>420</v>
      </c>
    </row>
    <row r="75" spans="1:16">
      <c r="A75" s="3">
        <v>8</v>
      </c>
      <c r="B75" s="3" t="s">
        <v>454</v>
      </c>
      <c r="C75" s="15" t="s">
        <v>476</v>
      </c>
      <c r="D75" s="3" t="s">
        <v>121</v>
      </c>
      <c r="E75" s="56">
        <v>2</v>
      </c>
      <c r="F75" s="3"/>
      <c r="G75" s="3"/>
      <c r="H75" s="3"/>
      <c r="I75" s="3"/>
      <c r="J75" s="2"/>
      <c r="K75" s="2"/>
      <c r="L75" s="8">
        <v>19</v>
      </c>
      <c r="M75" s="69">
        <f t="shared" si="9"/>
        <v>38</v>
      </c>
      <c r="N75" s="19"/>
      <c r="O75" s="19"/>
      <c r="P75" s="19">
        <f t="shared" si="5"/>
        <v>38</v>
      </c>
    </row>
    <row r="76" spans="1:16">
      <c r="A76" s="3">
        <v>9</v>
      </c>
      <c r="B76" s="3" t="s">
        <v>454</v>
      </c>
      <c r="C76" s="15" t="s">
        <v>477</v>
      </c>
      <c r="D76" s="3" t="s">
        <v>121</v>
      </c>
      <c r="E76" s="56">
        <v>25</v>
      </c>
      <c r="F76" s="3"/>
      <c r="G76" s="3"/>
      <c r="H76" s="3"/>
      <c r="I76" s="3"/>
      <c r="J76" s="2"/>
      <c r="K76" s="2"/>
      <c r="L76" s="8">
        <v>6</v>
      </c>
      <c r="M76" s="69">
        <f t="shared" si="9"/>
        <v>150</v>
      </c>
      <c r="N76" s="19"/>
      <c r="O76" s="19"/>
      <c r="P76" s="19">
        <f t="shared" si="5"/>
        <v>150</v>
      </c>
    </row>
    <row r="77" spans="1:16">
      <c r="A77" s="3">
        <v>10</v>
      </c>
      <c r="B77" s="3" t="s">
        <v>454</v>
      </c>
      <c r="C77" s="15" t="s">
        <v>478</v>
      </c>
      <c r="D77" s="3" t="s">
        <v>121</v>
      </c>
      <c r="E77" s="56">
        <v>45</v>
      </c>
      <c r="F77" s="3"/>
      <c r="G77" s="3"/>
      <c r="H77" s="3"/>
      <c r="I77" s="3"/>
      <c r="J77" s="2"/>
      <c r="K77" s="2"/>
      <c r="L77" s="8">
        <v>9</v>
      </c>
      <c r="M77" s="69">
        <f t="shared" si="9"/>
        <v>405</v>
      </c>
      <c r="N77" s="19"/>
      <c r="O77" s="19"/>
      <c r="P77" s="19">
        <f t="shared" si="5"/>
        <v>405</v>
      </c>
    </row>
    <row r="78" spans="1:16" s="76" customFormat="1">
      <c r="A78" s="3">
        <v>11</v>
      </c>
      <c r="B78" s="3" t="s">
        <v>454</v>
      </c>
      <c r="C78" s="15" t="s">
        <v>479</v>
      </c>
      <c r="D78" s="3" t="s">
        <v>121</v>
      </c>
      <c r="E78" s="56">
        <v>60</v>
      </c>
      <c r="F78" s="3"/>
      <c r="G78" s="3"/>
      <c r="H78" s="3"/>
      <c r="I78" s="3"/>
      <c r="J78" s="2"/>
      <c r="K78" s="2"/>
      <c r="L78" s="8">
        <v>1</v>
      </c>
      <c r="M78" s="69">
        <f t="shared" si="9"/>
        <v>60</v>
      </c>
      <c r="N78" s="19"/>
      <c r="O78" s="19"/>
      <c r="P78" s="19">
        <f t="shared" si="5"/>
        <v>60</v>
      </c>
    </row>
    <row r="79" spans="1:16" ht="25.5">
      <c r="A79" s="77"/>
      <c r="B79" s="77"/>
      <c r="C79" s="11" t="s">
        <v>480</v>
      </c>
      <c r="D79" s="3"/>
      <c r="E79" s="78"/>
      <c r="F79" s="3"/>
      <c r="G79" s="3"/>
      <c r="H79" s="3"/>
      <c r="I79" s="3"/>
      <c r="J79" s="3"/>
      <c r="K79" s="3"/>
      <c r="L79" s="8"/>
      <c r="M79" s="69"/>
      <c r="N79" s="69"/>
      <c r="O79" s="69"/>
      <c r="P79" s="19"/>
    </row>
    <row r="80" spans="1:16">
      <c r="A80" s="79">
        <v>1</v>
      </c>
      <c r="B80" s="80" t="s">
        <v>481</v>
      </c>
      <c r="C80" s="11" t="s">
        <v>482</v>
      </c>
      <c r="D80" s="3" t="s">
        <v>121</v>
      </c>
      <c r="E80" s="78">
        <v>35.39</v>
      </c>
      <c r="F80" s="3"/>
      <c r="G80" s="3"/>
      <c r="H80" s="3"/>
      <c r="I80" s="3"/>
      <c r="J80" s="3"/>
      <c r="K80" s="3"/>
      <c r="L80" s="8">
        <v>54</v>
      </c>
      <c r="M80" s="69">
        <f>L80*E80</f>
        <v>1911.06</v>
      </c>
      <c r="N80" s="69"/>
      <c r="O80" s="69"/>
      <c r="P80" s="19">
        <f t="shared" ref="P80:P130" si="10">G80+I80+K80+M80+O80</f>
        <v>1911.06</v>
      </c>
    </row>
    <row r="81" spans="1:16">
      <c r="A81" s="79">
        <v>2</v>
      </c>
      <c r="B81" s="81" t="s">
        <v>483</v>
      </c>
      <c r="C81" s="11" t="s">
        <v>484</v>
      </c>
      <c r="D81" s="3" t="s">
        <v>121</v>
      </c>
      <c r="E81" s="78">
        <v>15.94</v>
      </c>
      <c r="F81" s="3"/>
      <c r="G81" s="3"/>
      <c r="H81" s="3"/>
      <c r="I81" s="3"/>
      <c r="J81" s="3"/>
      <c r="K81" s="3"/>
      <c r="L81" s="8">
        <v>27</v>
      </c>
      <c r="M81" s="69">
        <f t="shared" ref="M81:M89" si="11">L81*E81</f>
        <v>430.38</v>
      </c>
      <c r="N81" s="69"/>
      <c r="O81" s="69"/>
      <c r="P81" s="19">
        <f t="shared" si="10"/>
        <v>430.38</v>
      </c>
    </row>
    <row r="82" spans="1:16">
      <c r="A82" s="79">
        <v>3</v>
      </c>
      <c r="B82" s="81" t="s">
        <v>483</v>
      </c>
      <c r="C82" s="11" t="s">
        <v>485</v>
      </c>
      <c r="D82" s="3" t="s">
        <v>121</v>
      </c>
      <c r="E82" s="78">
        <v>15.94</v>
      </c>
      <c r="F82" s="3"/>
      <c r="G82" s="3"/>
      <c r="H82" s="3"/>
      <c r="I82" s="3"/>
      <c r="J82" s="3"/>
      <c r="K82" s="3"/>
      <c r="L82" s="8">
        <v>27</v>
      </c>
      <c r="M82" s="69">
        <f t="shared" si="11"/>
        <v>430.38</v>
      </c>
      <c r="N82" s="69"/>
      <c r="O82" s="69"/>
      <c r="P82" s="19">
        <f t="shared" si="10"/>
        <v>430.38</v>
      </c>
    </row>
    <row r="83" spans="1:16">
      <c r="A83" s="79">
        <v>4</v>
      </c>
      <c r="B83" s="81" t="s">
        <v>483</v>
      </c>
      <c r="C83" s="11" t="s">
        <v>486</v>
      </c>
      <c r="D83" s="3" t="s">
        <v>121</v>
      </c>
      <c r="E83" s="78">
        <v>25.95</v>
      </c>
      <c r="F83" s="3"/>
      <c r="G83" s="3"/>
      <c r="H83" s="3"/>
      <c r="I83" s="3"/>
      <c r="J83" s="3"/>
      <c r="K83" s="3"/>
      <c r="L83" s="8">
        <v>54</v>
      </c>
      <c r="M83" s="69">
        <f t="shared" si="11"/>
        <v>1401.3</v>
      </c>
      <c r="N83" s="69"/>
      <c r="O83" s="69"/>
      <c r="P83" s="19">
        <f t="shared" si="10"/>
        <v>1401.3</v>
      </c>
    </row>
    <row r="84" spans="1:16">
      <c r="A84" s="79">
        <v>5</v>
      </c>
      <c r="B84" s="81" t="s">
        <v>483</v>
      </c>
      <c r="C84" s="11" t="s">
        <v>487</v>
      </c>
      <c r="D84" s="3" t="s">
        <v>121</v>
      </c>
      <c r="E84" s="78">
        <v>15.94</v>
      </c>
      <c r="F84" s="3"/>
      <c r="G84" s="3"/>
      <c r="H84" s="3"/>
      <c r="I84" s="3"/>
      <c r="J84" s="3"/>
      <c r="K84" s="3"/>
      <c r="L84" s="8">
        <v>27</v>
      </c>
      <c r="M84" s="69">
        <f t="shared" si="11"/>
        <v>430.38</v>
      </c>
      <c r="N84" s="69"/>
      <c r="O84" s="69"/>
      <c r="P84" s="19">
        <f t="shared" si="10"/>
        <v>430.38</v>
      </c>
    </row>
    <row r="85" spans="1:16">
      <c r="A85" s="79">
        <v>6</v>
      </c>
      <c r="B85" s="79" t="s">
        <v>488</v>
      </c>
      <c r="C85" s="11" t="s">
        <v>489</v>
      </c>
      <c r="D85" s="3" t="s">
        <v>121</v>
      </c>
      <c r="E85" s="78">
        <v>15.94</v>
      </c>
      <c r="F85" s="3"/>
      <c r="G85" s="3"/>
      <c r="H85" s="3"/>
      <c r="I85" s="3"/>
      <c r="J85" s="3"/>
      <c r="K85" s="3"/>
      <c r="L85" s="8">
        <v>27</v>
      </c>
      <c r="M85" s="69">
        <f t="shared" si="11"/>
        <v>430.38</v>
      </c>
      <c r="N85" s="69"/>
      <c r="O85" s="69"/>
      <c r="P85" s="19">
        <f t="shared" si="10"/>
        <v>430.38</v>
      </c>
    </row>
    <row r="86" spans="1:16">
      <c r="A86" s="79">
        <v>7</v>
      </c>
      <c r="B86" s="19" t="s">
        <v>490</v>
      </c>
      <c r="C86" s="15" t="s">
        <v>491</v>
      </c>
      <c r="D86" s="3" t="s">
        <v>121</v>
      </c>
      <c r="E86" s="78">
        <v>25.95</v>
      </c>
      <c r="F86" s="3"/>
      <c r="G86" s="3"/>
      <c r="H86" s="3"/>
      <c r="I86" s="3"/>
      <c r="J86" s="2"/>
      <c r="K86" s="2"/>
      <c r="L86" s="8">
        <v>127</v>
      </c>
      <c r="M86" s="69">
        <f t="shared" si="11"/>
        <v>3295.65</v>
      </c>
      <c r="N86" s="69"/>
      <c r="O86" s="69"/>
      <c r="P86" s="19">
        <f t="shared" si="10"/>
        <v>3295.65</v>
      </c>
    </row>
    <row r="87" spans="1:16">
      <c r="A87" s="79">
        <v>8</v>
      </c>
      <c r="B87" s="19" t="s">
        <v>492</v>
      </c>
      <c r="C87" s="81" t="s">
        <v>493</v>
      </c>
      <c r="D87" s="3" t="s">
        <v>121</v>
      </c>
      <c r="E87" s="78">
        <v>25.97</v>
      </c>
      <c r="F87" s="3"/>
      <c r="G87" s="3"/>
      <c r="H87" s="3"/>
      <c r="I87" s="3"/>
      <c r="J87" s="2"/>
      <c r="K87" s="2"/>
      <c r="L87" s="8">
        <v>108</v>
      </c>
      <c r="M87" s="69">
        <f t="shared" si="11"/>
        <v>2804.7599999999998</v>
      </c>
      <c r="N87" s="69"/>
      <c r="O87" s="69"/>
      <c r="P87" s="19">
        <f t="shared" si="10"/>
        <v>2804.7599999999998</v>
      </c>
    </row>
    <row r="88" spans="1:16">
      <c r="A88" s="79">
        <v>9</v>
      </c>
      <c r="B88" s="19" t="s">
        <v>494</v>
      </c>
      <c r="C88" s="81" t="s">
        <v>495</v>
      </c>
      <c r="D88" s="3" t="s">
        <v>121</v>
      </c>
      <c r="E88" s="78">
        <v>35.93</v>
      </c>
      <c r="F88" s="3"/>
      <c r="G88" s="3"/>
      <c r="H88" s="3"/>
      <c r="I88" s="3"/>
      <c r="J88" s="2"/>
      <c r="K88" s="2"/>
      <c r="L88" s="8">
        <v>54</v>
      </c>
      <c r="M88" s="69">
        <f t="shared" si="11"/>
        <v>1940.22</v>
      </c>
      <c r="N88" s="69"/>
      <c r="O88" s="69"/>
      <c r="P88" s="19">
        <f t="shared" si="10"/>
        <v>1940.22</v>
      </c>
    </row>
    <row r="89" spans="1:16">
      <c r="A89" s="79">
        <v>10</v>
      </c>
      <c r="B89" s="19" t="s">
        <v>496</v>
      </c>
      <c r="C89" s="81" t="s">
        <v>497</v>
      </c>
      <c r="D89" s="3" t="s">
        <v>121</v>
      </c>
      <c r="E89" s="78">
        <v>26.4</v>
      </c>
      <c r="F89" s="3"/>
      <c r="G89" s="3"/>
      <c r="H89" s="3"/>
      <c r="I89" s="3"/>
      <c r="J89" s="2"/>
      <c r="K89" s="2"/>
      <c r="L89" s="8">
        <v>54</v>
      </c>
      <c r="M89" s="69">
        <f t="shared" si="11"/>
        <v>1425.6</v>
      </c>
      <c r="N89" s="69"/>
      <c r="O89" s="69"/>
      <c r="P89" s="19">
        <f t="shared" si="10"/>
        <v>1425.6</v>
      </c>
    </row>
    <row r="90" spans="1:16">
      <c r="A90" s="82"/>
      <c r="B90" s="82"/>
      <c r="C90" s="11" t="s">
        <v>498</v>
      </c>
      <c r="D90" s="3"/>
      <c r="E90" s="78"/>
      <c r="F90" s="8"/>
      <c r="G90" s="68"/>
      <c r="H90" s="8"/>
      <c r="I90" s="68"/>
      <c r="J90" s="2"/>
      <c r="K90" s="2"/>
      <c r="L90" s="8"/>
      <c r="M90" s="69"/>
      <c r="N90" s="69"/>
      <c r="O90" s="69"/>
      <c r="P90" s="19"/>
    </row>
    <row r="91" spans="1:16">
      <c r="A91" s="19">
        <v>1</v>
      </c>
      <c r="B91" s="19" t="s">
        <v>499</v>
      </c>
      <c r="C91" s="81" t="s">
        <v>500</v>
      </c>
      <c r="D91" s="3" t="s">
        <v>121</v>
      </c>
      <c r="E91" s="83">
        <v>500</v>
      </c>
      <c r="F91" s="3"/>
      <c r="G91" s="3"/>
      <c r="H91" s="3"/>
      <c r="I91" s="3"/>
      <c r="J91" s="2"/>
      <c r="K91" s="2"/>
      <c r="L91" s="8">
        <v>60</v>
      </c>
      <c r="M91" s="69">
        <f>L91*E91</f>
        <v>30000</v>
      </c>
      <c r="N91" s="69"/>
      <c r="O91" s="69"/>
      <c r="P91" s="19">
        <f t="shared" si="10"/>
        <v>30000</v>
      </c>
    </row>
    <row r="92" spans="1:16">
      <c r="A92" s="19">
        <v>2</v>
      </c>
      <c r="B92" s="19" t="s">
        <v>501</v>
      </c>
      <c r="C92" s="81" t="s">
        <v>502</v>
      </c>
      <c r="D92" s="3" t="s">
        <v>121</v>
      </c>
      <c r="E92" s="83">
        <v>250</v>
      </c>
      <c r="F92" s="3"/>
      <c r="G92" s="3"/>
      <c r="H92" s="3"/>
      <c r="I92" s="3"/>
      <c r="J92" s="2"/>
      <c r="K92" s="2"/>
      <c r="L92" s="8">
        <v>30</v>
      </c>
      <c r="M92" s="69">
        <f t="shared" ref="M92:M94" si="12">L92*E92</f>
        <v>7500</v>
      </c>
      <c r="N92" s="69"/>
      <c r="O92" s="69"/>
      <c r="P92" s="19">
        <f t="shared" si="10"/>
        <v>7500</v>
      </c>
    </row>
    <row r="93" spans="1:16">
      <c r="A93" s="19">
        <v>3</v>
      </c>
      <c r="B93" s="80" t="s">
        <v>481</v>
      </c>
      <c r="C93" s="81" t="s">
        <v>503</v>
      </c>
      <c r="D93" s="3" t="s">
        <v>121</v>
      </c>
      <c r="E93" s="83">
        <v>500</v>
      </c>
      <c r="F93" s="3"/>
      <c r="G93" s="3"/>
      <c r="H93" s="3"/>
      <c r="I93" s="3"/>
      <c r="J93" s="2"/>
      <c r="K93" s="2"/>
      <c r="L93" s="8">
        <v>60</v>
      </c>
      <c r="M93" s="69">
        <f t="shared" si="12"/>
        <v>30000</v>
      </c>
      <c r="N93" s="69"/>
      <c r="O93" s="69"/>
      <c r="P93" s="19">
        <f t="shared" si="10"/>
        <v>30000</v>
      </c>
    </row>
    <row r="94" spans="1:16">
      <c r="A94" s="19">
        <v>4</v>
      </c>
      <c r="B94" s="19" t="s">
        <v>504</v>
      </c>
      <c r="C94" s="81" t="s">
        <v>505</v>
      </c>
      <c r="D94" s="3" t="s">
        <v>121</v>
      </c>
      <c r="E94" s="83">
        <v>500</v>
      </c>
      <c r="F94" s="3"/>
      <c r="G94" s="3"/>
      <c r="H94" s="3"/>
      <c r="I94" s="3"/>
      <c r="J94" s="2"/>
      <c r="K94" s="2"/>
      <c r="L94" s="8">
        <v>60</v>
      </c>
      <c r="M94" s="69">
        <f t="shared" si="12"/>
        <v>30000</v>
      </c>
      <c r="N94" s="69"/>
      <c r="O94" s="69"/>
      <c r="P94" s="19">
        <f t="shared" si="10"/>
        <v>30000</v>
      </c>
    </row>
    <row r="95" spans="1:16">
      <c r="A95" s="82"/>
      <c r="B95" s="82"/>
      <c r="C95" s="11" t="s">
        <v>506</v>
      </c>
      <c r="D95" s="3"/>
      <c r="E95" s="83"/>
      <c r="F95" s="8"/>
      <c r="G95" s="68"/>
      <c r="H95" s="8"/>
      <c r="I95" s="68"/>
      <c r="J95" s="2"/>
      <c r="K95" s="2"/>
      <c r="L95" s="8"/>
      <c r="M95" s="69"/>
      <c r="N95" s="69"/>
      <c r="O95" s="69"/>
      <c r="P95" s="19"/>
    </row>
    <row r="96" spans="1:16">
      <c r="A96" s="3">
        <v>1</v>
      </c>
      <c r="B96" s="3" t="s">
        <v>507</v>
      </c>
      <c r="C96" s="15" t="s">
        <v>508</v>
      </c>
      <c r="D96" s="3" t="s">
        <v>121</v>
      </c>
      <c r="E96" s="83">
        <v>200</v>
      </c>
      <c r="F96" s="3"/>
      <c r="G96" s="3"/>
      <c r="H96" s="3"/>
      <c r="I96" s="3"/>
      <c r="J96" s="2"/>
      <c r="K96" s="2"/>
      <c r="L96" s="8">
        <v>10</v>
      </c>
      <c r="M96" s="69">
        <f>L96*E96</f>
        <v>2000</v>
      </c>
      <c r="N96" s="69"/>
      <c r="O96" s="69"/>
      <c r="P96" s="19">
        <f t="shared" si="10"/>
        <v>2000</v>
      </c>
    </row>
    <row r="97" spans="1:16">
      <c r="A97" s="3">
        <v>2</v>
      </c>
      <c r="B97" s="3" t="s">
        <v>509</v>
      </c>
      <c r="C97" s="81" t="s">
        <v>510</v>
      </c>
      <c r="D97" s="3" t="s">
        <v>121</v>
      </c>
      <c r="E97" s="83">
        <v>1500</v>
      </c>
      <c r="F97" s="3"/>
      <c r="G97" s="3"/>
      <c r="H97" s="3"/>
      <c r="I97" s="3"/>
      <c r="J97" s="2"/>
      <c r="K97" s="2"/>
      <c r="L97" s="8">
        <v>2</v>
      </c>
      <c r="M97" s="69">
        <f t="shared" ref="M97:M121" si="13">L97*E97</f>
        <v>3000</v>
      </c>
      <c r="N97" s="69"/>
      <c r="O97" s="69"/>
      <c r="P97" s="19">
        <f t="shared" si="10"/>
        <v>3000</v>
      </c>
    </row>
    <row r="98" spans="1:16">
      <c r="A98" s="3">
        <v>3</v>
      </c>
      <c r="B98" s="3" t="s">
        <v>511</v>
      </c>
      <c r="C98" s="81" t="s">
        <v>512</v>
      </c>
      <c r="D98" s="3" t="s">
        <v>121</v>
      </c>
      <c r="E98" s="83">
        <v>20</v>
      </c>
      <c r="F98" s="3"/>
      <c r="G98" s="3"/>
      <c r="H98" s="3"/>
      <c r="I98" s="3"/>
      <c r="J98" s="2"/>
      <c r="K98" s="2"/>
      <c r="L98" s="8">
        <v>4</v>
      </c>
      <c r="M98" s="69">
        <f t="shared" si="13"/>
        <v>80</v>
      </c>
      <c r="N98" s="69"/>
      <c r="O98" s="69"/>
      <c r="P98" s="19">
        <f t="shared" si="10"/>
        <v>80</v>
      </c>
    </row>
    <row r="99" spans="1:16">
      <c r="A99" s="3">
        <v>4</v>
      </c>
      <c r="B99" s="3" t="s">
        <v>513</v>
      </c>
      <c r="C99" s="81" t="s">
        <v>514</v>
      </c>
      <c r="D99" s="3" t="s">
        <v>121</v>
      </c>
      <c r="E99" s="83">
        <v>630</v>
      </c>
      <c r="F99" s="3"/>
      <c r="G99" s="3"/>
      <c r="H99" s="3"/>
      <c r="I99" s="3"/>
      <c r="J99" s="2"/>
      <c r="K99" s="2"/>
      <c r="L99" s="8">
        <v>12</v>
      </c>
      <c r="M99" s="69">
        <f t="shared" si="13"/>
        <v>7560</v>
      </c>
      <c r="N99" s="69"/>
      <c r="O99" s="69"/>
      <c r="P99" s="19">
        <f t="shared" si="10"/>
        <v>7560</v>
      </c>
    </row>
    <row r="100" spans="1:16">
      <c r="A100" s="3">
        <v>5</v>
      </c>
      <c r="B100" s="3" t="s">
        <v>515</v>
      </c>
      <c r="C100" s="81" t="s">
        <v>516</v>
      </c>
      <c r="D100" s="3" t="s">
        <v>121</v>
      </c>
      <c r="E100" s="83">
        <v>125</v>
      </c>
      <c r="F100" s="3"/>
      <c r="G100" s="3"/>
      <c r="H100" s="3"/>
      <c r="I100" s="3"/>
      <c r="J100" s="2"/>
      <c r="K100" s="2"/>
      <c r="L100" s="8">
        <v>27</v>
      </c>
      <c r="M100" s="69">
        <f t="shared" si="13"/>
        <v>3375</v>
      </c>
      <c r="N100" s="69"/>
      <c r="O100" s="69"/>
      <c r="P100" s="19">
        <f t="shared" si="10"/>
        <v>3375</v>
      </c>
    </row>
    <row r="101" spans="1:16">
      <c r="A101" s="3">
        <v>6</v>
      </c>
      <c r="B101" s="3" t="s">
        <v>517</v>
      </c>
      <c r="C101" s="81" t="s">
        <v>518</v>
      </c>
      <c r="D101" s="3" t="s">
        <v>121</v>
      </c>
      <c r="E101" s="83">
        <v>1500</v>
      </c>
      <c r="F101" s="3"/>
      <c r="G101" s="3"/>
      <c r="H101" s="3"/>
      <c r="I101" s="3"/>
      <c r="J101" s="2"/>
      <c r="K101" s="2"/>
      <c r="L101" s="8">
        <v>21</v>
      </c>
      <c r="M101" s="69">
        <f t="shared" si="13"/>
        <v>31500</v>
      </c>
      <c r="N101" s="69"/>
      <c r="O101" s="69"/>
      <c r="P101" s="19">
        <f t="shared" si="10"/>
        <v>31500</v>
      </c>
    </row>
    <row r="102" spans="1:16">
      <c r="A102" s="3">
        <v>7</v>
      </c>
      <c r="B102" s="3" t="s">
        <v>519</v>
      </c>
      <c r="C102" s="81" t="s">
        <v>520</v>
      </c>
      <c r="D102" s="3" t="s">
        <v>121</v>
      </c>
      <c r="E102" s="83">
        <v>30</v>
      </c>
      <c r="F102" s="3"/>
      <c r="G102" s="3"/>
      <c r="H102" s="3"/>
      <c r="I102" s="3"/>
      <c r="J102" s="2"/>
      <c r="K102" s="2"/>
      <c r="L102" s="8">
        <v>350</v>
      </c>
      <c r="M102" s="69">
        <f t="shared" si="13"/>
        <v>10500</v>
      </c>
      <c r="N102" s="69"/>
      <c r="O102" s="69"/>
      <c r="P102" s="19">
        <f t="shared" si="10"/>
        <v>10500</v>
      </c>
    </row>
    <row r="103" spans="1:16">
      <c r="A103" s="3">
        <v>8</v>
      </c>
      <c r="B103" s="3" t="s">
        <v>521</v>
      </c>
      <c r="C103" s="81" t="s">
        <v>522</v>
      </c>
      <c r="D103" s="3" t="s">
        <v>121</v>
      </c>
      <c r="E103" s="83">
        <v>500</v>
      </c>
      <c r="F103" s="3"/>
      <c r="G103" s="3"/>
      <c r="H103" s="3"/>
      <c r="I103" s="3"/>
      <c r="J103" s="2"/>
      <c r="K103" s="2"/>
      <c r="L103" s="8">
        <v>30</v>
      </c>
      <c r="M103" s="69">
        <f t="shared" si="13"/>
        <v>15000</v>
      </c>
      <c r="N103" s="69"/>
      <c r="O103" s="69"/>
      <c r="P103" s="19">
        <f t="shared" si="10"/>
        <v>15000</v>
      </c>
    </row>
    <row r="104" spans="1:16" ht="25.5">
      <c r="A104" s="3">
        <v>9</v>
      </c>
      <c r="B104" s="3" t="s">
        <v>523</v>
      </c>
      <c r="C104" s="15" t="s">
        <v>524</v>
      </c>
      <c r="D104" s="3" t="s">
        <v>525</v>
      </c>
      <c r="E104" s="83">
        <v>30</v>
      </c>
      <c r="F104" s="3"/>
      <c r="G104" s="3"/>
      <c r="H104" s="3"/>
      <c r="I104" s="3"/>
      <c r="J104" s="2"/>
      <c r="K104" s="2"/>
      <c r="L104" s="8">
        <v>200</v>
      </c>
      <c r="M104" s="2">
        <f t="shared" si="13"/>
        <v>6000</v>
      </c>
      <c r="N104" s="69"/>
      <c r="O104" s="69"/>
      <c r="P104" s="19">
        <f t="shared" si="10"/>
        <v>6000</v>
      </c>
    </row>
    <row r="105" spans="1:16" ht="25.5">
      <c r="A105" s="3">
        <v>10</v>
      </c>
      <c r="B105" s="3" t="s">
        <v>526</v>
      </c>
      <c r="C105" s="15" t="s">
        <v>527</v>
      </c>
      <c r="D105" s="3" t="s">
        <v>121</v>
      </c>
      <c r="E105" s="84">
        <v>284000</v>
      </c>
      <c r="F105" s="3"/>
      <c r="G105" s="3"/>
      <c r="H105" s="3"/>
      <c r="I105" s="3"/>
      <c r="J105" s="2"/>
      <c r="K105" s="2"/>
      <c r="L105" s="8">
        <v>1</v>
      </c>
      <c r="M105" s="69">
        <f t="shared" si="13"/>
        <v>284000</v>
      </c>
      <c r="N105" s="69"/>
      <c r="O105" s="69"/>
      <c r="P105" s="19">
        <f t="shared" si="10"/>
        <v>284000</v>
      </c>
    </row>
    <row r="106" spans="1:16">
      <c r="A106" s="3">
        <v>11</v>
      </c>
      <c r="B106" s="3" t="s">
        <v>528</v>
      </c>
      <c r="C106" s="15" t="s">
        <v>529</v>
      </c>
      <c r="D106" s="3" t="s">
        <v>121</v>
      </c>
      <c r="E106" s="83">
        <v>1000</v>
      </c>
      <c r="F106" s="3"/>
      <c r="G106" s="3"/>
      <c r="H106" s="3"/>
      <c r="I106" s="3"/>
      <c r="J106" s="2"/>
      <c r="K106" s="2"/>
      <c r="L106" s="8">
        <v>9</v>
      </c>
      <c r="M106" s="69">
        <f t="shared" si="13"/>
        <v>9000</v>
      </c>
      <c r="N106" s="69"/>
      <c r="O106" s="69"/>
      <c r="P106" s="19">
        <f t="shared" si="10"/>
        <v>9000</v>
      </c>
    </row>
    <row r="107" spans="1:16">
      <c r="A107" s="3">
        <v>12</v>
      </c>
      <c r="B107" s="3" t="s">
        <v>530</v>
      </c>
      <c r="C107" s="15" t="s">
        <v>531</v>
      </c>
      <c r="D107" s="3" t="s">
        <v>121</v>
      </c>
      <c r="E107" s="83">
        <v>5000</v>
      </c>
      <c r="F107" s="3"/>
      <c r="G107" s="3"/>
      <c r="H107" s="3"/>
      <c r="I107" s="3"/>
      <c r="J107" s="2"/>
      <c r="K107" s="2"/>
      <c r="L107" s="8">
        <v>11</v>
      </c>
      <c r="M107" s="69">
        <f t="shared" si="13"/>
        <v>55000</v>
      </c>
      <c r="N107" s="69"/>
      <c r="O107" s="69"/>
      <c r="P107" s="19">
        <f t="shared" si="10"/>
        <v>55000</v>
      </c>
    </row>
    <row r="108" spans="1:16">
      <c r="A108" s="3">
        <v>13</v>
      </c>
      <c r="B108" s="3" t="s">
        <v>532</v>
      </c>
      <c r="C108" s="81" t="s">
        <v>533</v>
      </c>
      <c r="D108" s="3" t="s">
        <v>121</v>
      </c>
      <c r="E108" s="83">
        <v>200</v>
      </c>
      <c r="F108" s="3"/>
      <c r="G108" s="3"/>
      <c r="H108" s="3"/>
      <c r="I108" s="3"/>
      <c r="J108" s="2"/>
      <c r="K108" s="2"/>
      <c r="L108" s="8">
        <v>1</v>
      </c>
      <c r="M108" s="69">
        <f t="shared" si="13"/>
        <v>200</v>
      </c>
      <c r="N108" s="69"/>
      <c r="O108" s="69"/>
      <c r="P108" s="19">
        <f t="shared" si="10"/>
        <v>200</v>
      </c>
    </row>
    <row r="109" spans="1:16" ht="25.5">
      <c r="A109" s="3">
        <v>14</v>
      </c>
      <c r="B109" s="3" t="s">
        <v>534</v>
      </c>
      <c r="C109" s="15" t="s">
        <v>535</v>
      </c>
      <c r="D109" s="3" t="s">
        <v>121</v>
      </c>
      <c r="E109" s="83">
        <v>500</v>
      </c>
      <c r="F109" s="3"/>
      <c r="G109" s="3"/>
      <c r="H109" s="3"/>
      <c r="I109" s="3"/>
      <c r="J109" s="2"/>
      <c r="K109" s="2"/>
      <c r="L109" s="8">
        <v>39</v>
      </c>
      <c r="M109" s="69">
        <f t="shared" si="13"/>
        <v>19500</v>
      </c>
      <c r="N109" s="69"/>
      <c r="O109" s="69"/>
      <c r="P109" s="19">
        <f t="shared" si="10"/>
        <v>19500</v>
      </c>
    </row>
    <row r="110" spans="1:16">
      <c r="A110" s="3">
        <v>15</v>
      </c>
      <c r="B110" s="3" t="s">
        <v>536</v>
      </c>
      <c r="C110" s="81" t="s">
        <v>537</v>
      </c>
      <c r="D110" s="3" t="s">
        <v>121</v>
      </c>
      <c r="E110" s="83">
        <v>150</v>
      </c>
      <c r="F110" s="3"/>
      <c r="G110" s="3"/>
      <c r="H110" s="3"/>
      <c r="I110" s="3"/>
      <c r="J110" s="2"/>
      <c r="K110" s="2"/>
      <c r="L110" s="8">
        <v>1</v>
      </c>
      <c r="M110" s="69">
        <f t="shared" si="13"/>
        <v>150</v>
      </c>
      <c r="N110" s="69"/>
      <c r="O110" s="69"/>
      <c r="P110" s="19">
        <f t="shared" si="10"/>
        <v>150</v>
      </c>
    </row>
    <row r="111" spans="1:16" ht="25.5">
      <c r="A111" s="3">
        <v>16</v>
      </c>
      <c r="B111" s="3" t="s">
        <v>538</v>
      </c>
      <c r="C111" s="15" t="s">
        <v>539</v>
      </c>
      <c r="D111" s="3" t="s">
        <v>121</v>
      </c>
      <c r="E111" s="83">
        <v>350</v>
      </c>
      <c r="F111" s="3"/>
      <c r="G111" s="3"/>
      <c r="H111" s="3"/>
      <c r="I111" s="3"/>
      <c r="J111" s="2"/>
      <c r="K111" s="2"/>
      <c r="L111" s="8">
        <v>6</v>
      </c>
      <c r="M111" s="69">
        <f t="shared" si="13"/>
        <v>2100</v>
      </c>
      <c r="N111" s="69"/>
      <c r="O111" s="69"/>
      <c r="P111" s="19">
        <f t="shared" si="10"/>
        <v>2100</v>
      </c>
    </row>
    <row r="112" spans="1:16">
      <c r="A112" s="3">
        <v>17</v>
      </c>
      <c r="B112" s="563" t="s">
        <v>540</v>
      </c>
      <c r="C112" s="15" t="s">
        <v>541</v>
      </c>
      <c r="D112" s="3" t="s">
        <v>121</v>
      </c>
      <c r="E112" s="83">
        <v>5000</v>
      </c>
      <c r="F112" s="3"/>
      <c r="G112" s="3"/>
      <c r="H112" s="3"/>
      <c r="I112" s="3"/>
      <c r="J112" s="2"/>
      <c r="K112" s="2"/>
      <c r="L112" s="8">
        <v>10</v>
      </c>
      <c r="M112" s="69">
        <f t="shared" si="13"/>
        <v>50000</v>
      </c>
      <c r="N112" s="69"/>
      <c r="O112" s="69"/>
      <c r="P112" s="19">
        <f t="shared" si="10"/>
        <v>50000</v>
      </c>
    </row>
    <row r="113" spans="1:16">
      <c r="A113" s="3">
        <v>18</v>
      </c>
      <c r="B113" s="564"/>
      <c r="C113" s="15" t="s">
        <v>542</v>
      </c>
      <c r="D113" s="3" t="s">
        <v>121</v>
      </c>
      <c r="E113" s="83">
        <v>5000</v>
      </c>
      <c r="F113" s="3"/>
      <c r="G113" s="3"/>
      <c r="H113" s="3"/>
      <c r="I113" s="3"/>
      <c r="J113" s="2"/>
      <c r="K113" s="2"/>
      <c r="L113" s="8">
        <v>3</v>
      </c>
      <c r="M113" s="69">
        <f t="shared" si="13"/>
        <v>15000</v>
      </c>
      <c r="N113" s="69"/>
      <c r="O113" s="69"/>
      <c r="P113" s="19">
        <f t="shared" si="10"/>
        <v>15000</v>
      </c>
    </row>
    <row r="114" spans="1:16" ht="38.25">
      <c r="A114" s="3">
        <v>19</v>
      </c>
      <c r="B114" s="3" t="s">
        <v>543</v>
      </c>
      <c r="C114" s="15" t="s">
        <v>544</v>
      </c>
      <c r="D114" s="3" t="s">
        <v>399</v>
      </c>
      <c r="E114" s="83">
        <v>2500</v>
      </c>
      <c r="F114" s="3"/>
      <c r="G114" s="3"/>
      <c r="H114" s="3"/>
      <c r="I114" s="3"/>
      <c r="J114" s="2"/>
      <c r="K114" s="2"/>
      <c r="L114" s="8">
        <v>2</v>
      </c>
      <c r="M114" s="69">
        <f t="shared" si="13"/>
        <v>5000</v>
      </c>
      <c r="N114" s="69"/>
      <c r="O114" s="69"/>
      <c r="P114" s="19">
        <f t="shared" si="10"/>
        <v>5000</v>
      </c>
    </row>
    <row r="115" spans="1:16">
      <c r="A115" s="3">
        <v>20</v>
      </c>
      <c r="B115" s="3" t="s">
        <v>545</v>
      </c>
      <c r="C115" s="81" t="s">
        <v>546</v>
      </c>
      <c r="D115" s="3" t="s">
        <v>121</v>
      </c>
      <c r="E115" s="83">
        <v>5000</v>
      </c>
      <c r="F115" s="3"/>
      <c r="G115" s="3"/>
      <c r="H115" s="3"/>
      <c r="I115" s="3"/>
      <c r="J115" s="2"/>
      <c r="K115" s="2"/>
      <c r="L115" s="8">
        <v>1</v>
      </c>
      <c r="M115" s="69">
        <f t="shared" si="13"/>
        <v>5000</v>
      </c>
      <c r="N115" s="69"/>
      <c r="O115" s="69"/>
      <c r="P115" s="19">
        <f t="shared" si="10"/>
        <v>5000</v>
      </c>
    </row>
    <row r="116" spans="1:16" ht="51">
      <c r="A116" s="3">
        <v>21</v>
      </c>
      <c r="B116" s="3" t="s">
        <v>547</v>
      </c>
      <c r="C116" s="15" t="s">
        <v>548</v>
      </c>
      <c r="D116" s="3" t="s">
        <v>399</v>
      </c>
      <c r="E116" s="83">
        <v>5000</v>
      </c>
      <c r="F116" s="3"/>
      <c r="G116" s="3"/>
      <c r="H116" s="3"/>
      <c r="I116" s="3"/>
      <c r="J116" s="2"/>
      <c r="K116" s="2"/>
      <c r="L116" s="8">
        <v>3</v>
      </c>
      <c r="M116" s="69">
        <f>L116*E116</f>
        <v>15000</v>
      </c>
      <c r="N116" s="69"/>
      <c r="O116" s="69"/>
      <c r="P116" s="19">
        <f t="shared" si="10"/>
        <v>15000</v>
      </c>
    </row>
    <row r="117" spans="1:16" ht="25.5">
      <c r="A117" s="3">
        <v>22</v>
      </c>
      <c r="B117" s="3" t="s">
        <v>549</v>
      </c>
      <c r="C117" s="15" t="s">
        <v>550</v>
      </c>
      <c r="D117" s="3" t="s">
        <v>121</v>
      </c>
      <c r="E117" s="83">
        <v>200</v>
      </c>
      <c r="F117" s="3"/>
      <c r="G117" s="3"/>
      <c r="H117" s="3"/>
      <c r="I117" s="3"/>
      <c r="J117" s="2"/>
      <c r="K117" s="2"/>
      <c r="L117" s="8">
        <v>2</v>
      </c>
      <c r="M117" s="69">
        <f t="shared" si="13"/>
        <v>400</v>
      </c>
      <c r="N117" s="69"/>
      <c r="O117" s="69"/>
      <c r="P117" s="19">
        <f t="shared" si="10"/>
        <v>400</v>
      </c>
    </row>
    <row r="118" spans="1:16" ht="25.5">
      <c r="A118" s="3">
        <v>23</v>
      </c>
      <c r="B118" s="3" t="s">
        <v>551</v>
      </c>
      <c r="C118" s="15" t="s">
        <v>552</v>
      </c>
      <c r="D118" s="3" t="s">
        <v>121</v>
      </c>
      <c r="E118" s="83">
        <v>20</v>
      </c>
      <c r="F118" s="3"/>
      <c r="G118" s="3"/>
      <c r="H118" s="3"/>
      <c r="I118" s="3"/>
      <c r="J118" s="2"/>
      <c r="K118" s="2"/>
      <c r="L118" s="8">
        <v>2</v>
      </c>
      <c r="M118" s="69">
        <f t="shared" si="13"/>
        <v>40</v>
      </c>
      <c r="N118" s="69"/>
      <c r="O118" s="69"/>
      <c r="P118" s="19">
        <f t="shared" si="10"/>
        <v>40</v>
      </c>
    </row>
    <row r="119" spans="1:16">
      <c r="A119" s="3">
        <v>24</v>
      </c>
      <c r="B119" s="3" t="s">
        <v>422</v>
      </c>
      <c r="C119" s="15" t="s">
        <v>553</v>
      </c>
      <c r="D119" s="3" t="s">
        <v>121</v>
      </c>
      <c r="E119" s="83">
        <v>20</v>
      </c>
      <c r="F119" s="3"/>
      <c r="G119" s="3"/>
      <c r="H119" s="3"/>
      <c r="I119" s="3"/>
      <c r="J119" s="2"/>
      <c r="K119" s="2"/>
      <c r="L119" s="8">
        <v>2</v>
      </c>
      <c r="M119" s="69">
        <f t="shared" si="13"/>
        <v>40</v>
      </c>
      <c r="N119" s="69"/>
      <c r="O119" s="69"/>
      <c r="P119" s="19">
        <f t="shared" si="10"/>
        <v>40</v>
      </c>
    </row>
    <row r="120" spans="1:16">
      <c r="A120" s="3">
        <v>25</v>
      </c>
      <c r="B120" s="3" t="s">
        <v>554</v>
      </c>
      <c r="C120" s="15" t="s">
        <v>555</v>
      </c>
      <c r="D120" s="3" t="s">
        <v>121</v>
      </c>
      <c r="E120" s="83">
        <v>5000</v>
      </c>
      <c r="F120" s="3"/>
      <c r="G120" s="3"/>
      <c r="H120" s="3"/>
      <c r="I120" s="3"/>
      <c r="J120" s="2"/>
      <c r="K120" s="2"/>
      <c r="L120" s="8">
        <v>3</v>
      </c>
      <c r="M120" s="69">
        <f t="shared" si="13"/>
        <v>15000</v>
      </c>
      <c r="N120" s="69"/>
      <c r="O120" s="69"/>
      <c r="P120" s="19">
        <f t="shared" si="10"/>
        <v>15000</v>
      </c>
    </row>
    <row r="121" spans="1:16" ht="25.5">
      <c r="A121" s="3">
        <v>26</v>
      </c>
      <c r="B121" s="3" t="s">
        <v>556</v>
      </c>
      <c r="C121" s="15" t="s">
        <v>557</v>
      </c>
      <c r="D121" s="3" t="s">
        <v>121</v>
      </c>
      <c r="E121" s="83">
        <v>5000</v>
      </c>
      <c r="F121" s="3"/>
      <c r="G121" s="3"/>
      <c r="H121" s="3"/>
      <c r="I121" s="3"/>
      <c r="J121" s="2"/>
      <c r="K121" s="2"/>
      <c r="L121" s="8">
        <v>1</v>
      </c>
      <c r="M121" s="69">
        <f t="shared" si="13"/>
        <v>5000</v>
      </c>
      <c r="N121" s="69"/>
      <c r="O121" s="69"/>
      <c r="P121" s="19">
        <f t="shared" si="10"/>
        <v>5000</v>
      </c>
    </row>
    <row r="122" spans="1:16">
      <c r="A122" s="66"/>
      <c r="B122" s="66"/>
      <c r="C122" s="11" t="s">
        <v>558</v>
      </c>
      <c r="D122" s="3"/>
      <c r="E122" s="83"/>
      <c r="F122" s="8"/>
      <c r="G122" s="68"/>
      <c r="H122" s="8"/>
      <c r="I122" s="68"/>
      <c r="J122" s="2"/>
      <c r="K122" s="2"/>
      <c r="L122" s="8"/>
      <c r="M122" s="69"/>
      <c r="N122" s="69"/>
      <c r="O122" s="69"/>
      <c r="P122" s="19"/>
    </row>
    <row r="123" spans="1:16">
      <c r="A123" s="3">
        <v>1</v>
      </c>
      <c r="B123" s="3" t="s">
        <v>559</v>
      </c>
      <c r="C123" s="15" t="s">
        <v>560</v>
      </c>
      <c r="D123" s="3" t="s">
        <v>121</v>
      </c>
      <c r="E123" s="83">
        <v>800</v>
      </c>
      <c r="F123" s="3">
        <v>4</v>
      </c>
      <c r="G123" s="3">
        <f>F123*E123</f>
        <v>3200</v>
      </c>
      <c r="H123" s="3"/>
      <c r="I123" s="3"/>
      <c r="J123" s="2"/>
      <c r="K123" s="2"/>
      <c r="L123" s="60"/>
      <c r="M123" s="69"/>
      <c r="N123" s="69"/>
      <c r="O123" s="69"/>
      <c r="P123" s="19">
        <f t="shared" si="10"/>
        <v>3200</v>
      </c>
    </row>
    <row r="124" spans="1:16">
      <c r="A124" s="3">
        <v>2</v>
      </c>
      <c r="B124" s="3" t="s">
        <v>561</v>
      </c>
      <c r="C124" s="15" t="s">
        <v>562</v>
      </c>
      <c r="D124" s="3" t="s">
        <v>121</v>
      </c>
      <c r="E124" s="83">
        <v>2000</v>
      </c>
      <c r="F124" s="3">
        <v>10</v>
      </c>
      <c r="G124" s="3">
        <f>F124*E124</f>
        <v>20000</v>
      </c>
      <c r="H124" s="3"/>
      <c r="I124" s="3"/>
      <c r="J124" s="2"/>
      <c r="K124" s="2"/>
      <c r="L124" s="60"/>
      <c r="M124" s="69"/>
      <c r="N124" s="69"/>
      <c r="O124" s="69"/>
      <c r="P124" s="19">
        <f t="shared" si="10"/>
        <v>20000</v>
      </c>
    </row>
    <row r="125" spans="1:16">
      <c r="A125" s="3">
        <v>3</v>
      </c>
      <c r="B125" s="3" t="s">
        <v>422</v>
      </c>
      <c r="C125" s="15" t="s">
        <v>563</v>
      </c>
      <c r="D125" s="3" t="s">
        <v>121</v>
      </c>
      <c r="E125" s="83">
        <v>800</v>
      </c>
      <c r="F125" s="3"/>
      <c r="G125" s="3"/>
      <c r="H125" s="3"/>
      <c r="I125" s="3"/>
      <c r="J125" s="2"/>
      <c r="K125" s="2"/>
      <c r="L125" s="8">
        <v>2</v>
      </c>
      <c r="M125" s="69">
        <f t="shared" ref="M125" si="14">L125*E125</f>
        <v>1600</v>
      </c>
      <c r="N125" s="69"/>
      <c r="O125" s="3"/>
      <c r="P125" s="19">
        <f t="shared" si="10"/>
        <v>1600</v>
      </c>
    </row>
    <row r="126" spans="1:16" ht="25.5">
      <c r="A126" s="3">
        <v>4</v>
      </c>
      <c r="B126" s="3" t="s">
        <v>564</v>
      </c>
      <c r="C126" s="15" t="s">
        <v>565</v>
      </c>
      <c r="D126" s="3" t="s">
        <v>121</v>
      </c>
      <c r="E126" s="83">
        <v>200</v>
      </c>
      <c r="F126" s="3">
        <v>12</v>
      </c>
      <c r="G126" s="3">
        <f>F126*E126</f>
        <v>2400</v>
      </c>
      <c r="H126" s="3"/>
      <c r="I126" s="3"/>
      <c r="J126" s="2"/>
      <c r="K126" s="2"/>
      <c r="L126" s="85"/>
      <c r="M126" s="69"/>
      <c r="N126" s="69"/>
      <c r="O126" s="69"/>
      <c r="P126" s="19">
        <f t="shared" si="10"/>
        <v>2400</v>
      </c>
    </row>
    <row r="127" spans="1:16" ht="25.5">
      <c r="A127" s="3">
        <v>5</v>
      </c>
      <c r="B127" s="3" t="s">
        <v>566</v>
      </c>
      <c r="C127" s="15" t="s">
        <v>567</v>
      </c>
      <c r="D127" s="3" t="s">
        <v>121</v>
      </c>
      <c r="E127" s="83">
        <v>200</v>
      </c>
      <c r="F127" s="3"/>
      <c r="G127" s="3"/>
      <c r="H127" s="3"/>
      <c r="I127" s="3"/>
      <c r="J127" s="2"/>
      <c r="K127" s="2"/>
      <c r="L127" s="8">
        <v>30</v>
      </c>
      <c r="M127" s="69">
        <f>L127*E127</f>
        <v>6000</v>
      </c>
      <c r="N127" s="69"/>
      <c r="O127" s="3"/>
      <c r="P127" s="19">
        <f t="shared" si="10"/>
        <v>6000</v>
      </c>
    </row>
    <row r="128" spans="1:16" ht="25.5">
      <c r="A128" s="3">
        <v>6</v>
      </c>
      <c r="B128" s="3" t="s">
        <v>422</v>
      </c>
      <c r="C128" s="15" t="s">
        <v>568</v>
      </c>
      <c r="D128" s="3" t="s">
        <v>121</v>
      </c>
      <c r="E128" s="83">
        <v>1000</v>
      </c>
      <c r="F128" s="3">
        <v>1</v>
      </c>
      <c r="G128" s="3">
        <f>F128*E128</f>
        <v>1000</v>
      </c>
      <c r="H128" s="3"/>
      <c r="I128" s="3"/>
      <c r="J128" s="2"/>
      <c r="K128" s="2"/>
      <c r="L128" s="60"/>
      <c r="M128" s="69"/>
      <c r="N128" s="69"/>
      <c r="O128" s="69"/>
      <c r="P128" s="19">
        <f t="shared" si="10"/>
        <v>1000</v>
      </c>
    </row>
    <row r="129" spans="1:16" ht="38.25">
      <c r="A129" s="66">
        <v>7</v>
      </c>
      <c r="B129" s="66" t="s">
        <v>569</v>
      </c>
      <c r="C129" s="15" t="s">
        <v>570</v>
      </c>
      <c r="D129" s="3" t="s">
        <v>121</v>
      </c>
      <c r="E129" s="83">
        <v>8920.7999999999993</v>
      </c>
      <c r="F129" s="4">
        <v>3</v>
      </c>
      <c r="G129" s="3">
        <f t="shared" ref="G129:G130" si="15">E129*F129</f>
        <v>26762.399999999998</v>
      </c>
      <c r="H129" s="3"/>
      <c r="I129" s="3"/>
      <c r="J129" s="2"/>
      <c r="K129" s="2"/>
      <c r="L129" s="60"/>
      <c r="M129" s="69"/>
      <c r="N129" s="69"/>
      <c r="O129" s="69"/>
      <c r="P129" s="19">
        <f t="shared" si="10"/>
        <v>26762.399999999998</v>
      </c>
    </row>
    <row r="130" spans="1:16" ht="38.25">
      <c r="A130" s="66">
        <v>8</v>
      </c>
      <c r="B130" s="66" t="s">
        <v>571</v>
      </c>
      <c r="C130" s="15" t="s">
        <v>572</v>
      </c>
      <c r="D130" s="3" t="s">
        <v>121</v>
      </c>
      <c r="E130" s="83">
        <v>8920.7999999999993</v>
      </c>
      <c r="F130" s="4">
        <v>3</v>
      </c>
      <c r="G130" s="3">
        <f t="shared" si="15"/>
        <v>26762.399999999998</v>
      </c>
      <c r="H130" s="3"/>
      <c r="I130" s="3"/>
      <c r="J130" s="2"/>
      <c r="K130" s="2"/>
      <c r="L130" s="60"/>
      <c r="M130" s="69"/>
      <c r="N130" s="69"/>
      <c r="O130" s="69"/>
      <c r="P130" s="19">
        <f t="shared" si="10"/>
        <v>26762.399999999998</v>
      </c>
    </row>
    <row r="131" spans="1:16" ht="25.5">
      <c r="A131" s="66"/>
      <c r="B131" s="66"/>
      <c r="C131" s="11" t="s">
        <v>573</v>
      </c>
      <c r="D131" s="3"/>
      <c r="E131" s="83"/>
      <c r="F131" s="8"/>
      <c r="G131" s="68"/>
      <c r="H131" s="8"/>
      <c r="I131" s="68"/>
      <c r="J131" s="2"/>
      <c r="K131" s="2"/>
      <c r="L131" s="8"/>
      <c r="M131" s="69"/>
      <c r="N131" s="69"/>
      <c r="O131" s="69"/>
      <c r="P131" s="19"/>
    </row>
    <row r="132" spans="1:16">
      <c r="A132" s="3">
        <v>1</v>
      </c>
      <c r="B132" s="3" t="s">
        <v>574</v>
      </c>
      <c r="C132" s="15" t="s">
        <v>575</v>
      </c>
      <c r="D132" s="3" t="s">
        <v>121</v>
      </c>
      <c r="E132" s="83">
        <v>15000</v>
      </c>
      <c r="F132" s="3">
        <v>1</v>
      </c>
      <c r="G132" s="3">
        <f>F132*E132</f>
        <v>15000</v>
      </c>
      <c r="H132" s="3"/>
      <c r="I132" s="3"/>
      <c r="J132" s="2"/>
      <c r="K132" s="2"/>
      <c r="L132" s="60"/>
      <c r="M132" s="69"/>
      <c r="N132" s="69"/>
      <c r="O132" s="69"/>
      <c r="P132" s="19">
        <f t="shared" ref="P132:P153" si="16">G132+I132+K132+M132+O132</f>
        <v>15000</v>
      </c>
    </row>
    <row r="133" spans="1:16">
      <c r="A133" s="3">
        <v>2</v>
      </c>
      <c r="B133" s="3" t="s">
        <v>576</v>
      </c>
      <c r="C133" s="15" t="s">
        <v>577</v>
      </c>
      <c r="D133" s="3" t="s">
        <v>121</v>
      </c>
      <c r="E133" s="83">
        <v>5000</v>
      </c>
      <c r="F133" s="3">
        <v>1</v>
      </c>
      <c r="G133" s="3">
        <f t="shared" ref="G133:G134" si="17">F133*E133</f>
        <v>5000</v>
      </c>
      <c r="H133" s="3"/>
      <c r="I133" s="3"/>
      <c r="J133" s="2"/>
      <c r="K133" s="2"/>
      <c r="L133" s="60"/>
      <c r="M133" s="69"/>
      <c r="N133" s="69"/>
      <c r="O133" s="69"/>
      <c r="P133" s="19">
        <f t="shared" si="16"/>
        <v>5000</v>
      </c>
    </row>
    <row r="134" spans="1:16">
      <c r="A134" s="3">
        <v>3</v>
      </c>
      <c r="B134" s="3" t="s">
        <v>578</v>
      </c>
      <c r="C134" s="15" t="s">
        <v>579</v>
      </c>
      <c r="D134" s="3" t="s">
        <v>121</v>
      </c>
      <c r="E134" s="83">
        <v>1000</v>
      </c>
      <c r="F134" s="3">
        <v>1</v>
      </c>
      <c r="G134" s="3">
        <f t="shared" si="17"/>
        <v>1000</v>
      </c>
      <c r="H134" s="3"/>
      <c r="I134" s="3"/>
      <c r="J134" s="2"/>
      <c r="K134" s="2"/>
      <c r="L134" s="60"/>
      <c r="M134" s="69"/>
      <c r="N134" s="3"/>
      <c r="O134" s="3"/>
      <c r="P134" s="19">
        <f t="shared" si="16"/>
        <v>1000</v>
      </c>
    </row>
    <row r="135" spans="1:16">
      <c r="A135" s="3">
        <v>4</v>
      </c>
      <c r="B135" s="563" t="s">
        <v>580</v>
      </c>
      <c r="C135" s="15" t="s">
        <v>581</v>
      </c>
      <c r="D135" s="3" t="s">
        <v>121</v>
      </c>
      <c r="E135" s="83">
        <v>500</v>
      </c>
      <c r="F135" s="3"/>
      <c r="G135" s="3"/>
      <c r="H135" s="3"/>
      <c r="I135" s="3"/>
      <c r="J135" s="2"/>
      <c r="K135" s="2"/>
      <c r="L135" s="60"/>
      <c r="M135" s="69"/>
      <c r="N135" s="3">
        <v>2</v>
      </c>
      <c r="O135" s="3">
        <f>N135*E135</f>
        <v>1000</v>
      </c>
      <c r="P135" s="19">
        <f t="shared" si="16"/>
        <v>1000</v>
      </c>
    </row>
    <row r="136" spans="1:16">
      <c r="A136" s="3">
        <v>5</v>
      </c>
      <c r="B136" s="564"/>
      <c r="C136" s="15" t="s">
        <v>582</v>
      </c>
      <c r="D136" s="3" t="s">
        <v>121</v>
      </c>
      <c r="E136" s="83">
        <v>500</v>
      </c>
      <c r="F136" s="3"/>
      <c r="G136" s="3"/>
      <c r="H136" s="3"/>
      <c r="I136" s="3"/>
      <c r="J136" s="2"/>
      <c r="K136" s="2"/>
      <c r="L136" s="60"/>
      <c r="M136" s="69"/>
      <c r="N136" s="3">
        <v>1</v>
      </c>
      <c r="O136" s="3">
        <f t="shared" ref="O136:O137" si="18">N136*E136</f>
        <v>500</v>
      </c>
      <c r="P136" s="19">
        <f t="shared" si="16"/>
        <v>500</v>
      </c>
    </row>
    <row r="137" spans="1:16" ht="25.5">
      <c r="A137" s="3">
        <v>6</v>
      </c>
      <c r="B137" s="3" t="s">
        <v>576</v>
      </c>
      <c r="C137" s="15" t="s">
        <v>583</v>
      </c>
      <c r="D137" s="3" t="s">
        <v>121</v>
      </c>
      <c r="E137" s="83">
        <v>1000</v>
      </c>
      <c r="F137" s="3"/>
      <c r="G137" s="3"/>
      <c r="H137" s="3"/>
      <c r="I137" s="3"/>
      <c r="J137" s="2"/>
      <c r="K137" s="2"/>
      <c r="L137" s="60"/>
      <c r="M137" s="69"/>
      <c r="N137" s="3">
        <v>1</v>
      </c>
      <c r="O137" s="3">
        <f t="shared" si="18"/>
        <v>1000</v>
      </c>
      <c r="P137" s="19">
        <f t="shared" si="16"/>
        <v>1000</v>
      </c>
    </row>
    <row r="138" spans="1:16">
      <c r="A138" s="3">
        <v>7</v>
      </c>
      <c r="B138" s="3" t="s">
        <v>584</v>
      </c>
      <c r="C138" s="15" t="s">
        <v>585</v>
      </c>
      <c r="D138" s="3" t="s">
        <v>121</v>
      </c>
      <c r="E138" s="83">
        <v>350</v>
      </c>
      <c r="F138" s="3">
        <v>6</v>
      </c>
      <c r="G138" s="3">
        <f>F138*E138</f>
        <v>2100</v>
      </c>
      <c r="H138" s="3"/>
      <c r="I138" s="3"/>
      <c r="J138" s="2"/>
      <c r="K138" s="2"/>
      <c r="L138" s="60"/>
      <c r="M138" s="69"/>
      <c r="N138" s="69"/>
      <c r="O138" s="69"/>
      <c r="P138" s="19">
        <f t="shared" si="16"/>
        <v>2100</v>
      </c>
    </row>
    <row r="139" spans="1:16" ht="25.5">
      <c r="A139" s="3">
        <v>8</v>
      </c>
      <c r="B139" s="72" t="s">
        <v>586</v>
      </c>
      <c r="C139" s="15" t="s">
        <v>587</v>
      </c>
      <c r="D139" s="3" t="s">
        <v>121</v>
      </c>
      <c r="E139" s="83">
        <v>1500</v>
      </c>
      <c r="F139" s="3"/>
      <c r="G139" s="3"/>
      <c r="H139" s="3"/>
      <c r="I139" s="3"/>
      <c r="J139" s="2"/>
      <c r="K139" s="2"/>
      <c r="L139" s="3">
        <v>2</v>
      </c>
      <c r="M139" s="69">
        <f>L139*E139</f>
        <v>3000</v>
      </c>
      <c r="N139" s="69"/>
      <c r="O139" s="69"/>
      <c r="P139" s="19">
        <f t="shared" si="16"/>
        <v>3000</v>
      </c>
    </row>
    <row r="140" spans="1:16">
      <c r="A140" s="3">
        <v>9</v>
      </c>
      <c r="B140" s="3" t="s">
        <v>588</v>
      </c>
      <c r="C140" s="15" t="s">
        <v>589</v>
      </c>
      <c r="D140" s="3" t="s">
        <v>121</v>
      </c>
      <c r="E140" s="83">
        <v>1000</v>
      </c>
      <c r="F140" s="3"/>
      <c r="G140" s="3"/>
      <c r="H140" s="3"/>
      <c r="I140" s="3"/>
      <c r="J140" s="2"/>
      <c r="K140" s="2"/>
      <c r="L140" s="3">
        <v>3</v>
      </c>
      <c r="M140" s="69">
        <f t="shared" ref="M140:M151" si="19">L140*E140</f>
        <v>3000</v>
      </c>
      <c r="N140" s="69"/>
      <c r="O140" s="69"/>
      <c r="P140" s="19">
        <f t="shared" si="16"/>
        <v>3000</v>
      </c>
    </row>
    <row r="141" spans="1:16">
      <c r="A141" s="3">
        <v>10</v>
      </c>
      <c r="B141" s="3" t="s">
        <v>590</v>
      </c>
      <c r="C141" s="15" t="s">
        <v>591</v>
      </c>
      <c r="D141" s="3" t="s">
        <v>121</v>
      </c>
      <c r="E141" s="83">
        <v>200</v>
      </c>
      <c r="F141" s="3"/>
      <c r="G141" s="3"/>
      <c r="H141" s="3"/>
      <c r="I141" s="3"/>
      <c r="J141" s="2"/>
      <c r="K141" s="2"/>
      <c r="L141" s="3">
        <v>1</v>
      </c>
      <c r="M141" s="69">
        <f t="shared" si="19"/>
        <v>200</v>
      </c>
      <c r="N141" s="69"/>
      <c r="O141" s="69"/>
      <c r="P141" s="19">
        <f t="shared" si="16"/>
        <v>200</v>
      </c>
    </row>
    <row r="142" spans="1:16">
      <c r="A142" s="3">
        <v>11</v>
      </c>
      <c r="B142" s="3" t="s">
        <v>590</v>
      </c>
      <c r="C142" s="15" t="s">
        <v>592</v>
      </c>
      <c r="D142" s="3" t="s">
        <v>121</v>
      </c>
      <c r="E142" s="83">
        <v>400</v>
      </c>
      <c r="F142" s="3"/>
      <c r="G142" s="3"/>
      <c r="H142" s="3"/>
      <c r="I142" s="3"/>
      <c r="J142" s="2"/>
      <c r="K142" s="2"/>
      <c r="L142" s="3">
        <v>2</v>
      </c>
      <c r="M142" s="69">
        <f t="shared" si="19"/>
        <v>800</v>
      </c>
      <c r="N142" s="69"/>
      <c r="O142" s="69"/>
      <c r="P142" s="19">
        <f t="shared" si="16"/>
        <v>800</v>
      </c>
    </row>
    <row r="143" spans="1:16">
      <c r="A143" s="3">
        <v>12</v>
      </c>
      <c r="B143" s="3" t="s">
        <v>593</v>
      </c>
      <c r="C143" s="15" t="s">
        <v>594</v>
      </c>
      <c r="D143" s="3" t="s">
        <v>121</v>
      </c>
      <c r="E143" s="83">
        <v>100</v>
      </c>
      <c r="F143" s="3"/>
      <c r="G143" s="3"/>
      <c r="H143" s="3"/>
      <c r="I143" s="3"/>
      <c r="J143" s="2"/>
      <c r="K143" s="2"/>
      <c r="L143" s="3">
        <v>2</v>
      </c>
      <c r="M143" s="69">
        <f t="shared" si="19"/>
        <v>200</v>
      </c>
      <c r="N143" s="69"/>
      <c r="O143" s="69"/>
      <c r="P143" s="19">
        <f t="shared" si="16"/>
        <v>200</v>
      </c>
    </row>
    <row r="144" spans="1:16">
      <c r="A144" s="3">
        <v>13</v>
      </c>
      <c r="B144" s="3" t="s">
        <v>590</v>
      </c>
      <c r="C144" s="15" t="s">
        <v>595</v>
      </c>
      <c r="D144" s="3" t="s">
        <v>121</v>
      </c>
      <c r="E144" s="83">
        <v>100</v>
      </c>
      <c r="F144" s="3"/>
      <c r="G144" s="3"/>
      <c r="H144" s="3"/>
      <c r="I144" s="3"/>
      <c r="J144" s="2"/>
      <c r="K144" s="2"/>
      <c r="L144" s="3">
        <v>1</v>
      </c>
      <c r="M144" s="69">
        <f t="shared" si="19"/>
        <v>100</v>
      </c>
      <c r="N144" s="69"/>
      <c r="O144" s="69"/>
      <c r="P144" s="19">
        <f t="shared" si="16"/>
        <v>100</v>
      </c>
    </row>
    <row r="145" spans="1:16">
      <c r="A145" s="3">
        <v>14</v>
      </c>
      <c r="B145" s="3" t="s">
        <v>590</v>
      </c>
      <c r="C145" s="15" t="s">
        <v>596</v>
      </c>
      <c r="D145" s="3" t="s">
        <v>121</v>
      </c>
      <c r="E145" s="83">
        <v>150</v>
      </c>
      <c r="F145" s="3"/>
      <c r="G145" s="3"/>
      <c r="H145" s="3"/>
      <c r="I145" s="3"/>
      <c r="J145" s="2"/>
      <c r="K145" s="2"/>
      <c r="L145" s="3">
        <v>1</v>
      </c>
      <c r="M145" s="69">
        <f t="shared" si="19"/>
        <v>150</v>
      </c>
      <c r="N145" s="69"/>
      <c r="O145" s="69"/>
      <c r="P145" s="19">
        <f t="shared" si="16"/>
        <v>150</v>
      </c>
    </row>
    <row r="146" spans="1:16">
      <c r="A146" s="3">
        <v>15</v>
      </c>
      <c r="B146" s="3" t="s">
        <v>593</v>
      </c>
      <c r="C146" s="15" t="s">
        <v>597</v>
      </c>
      <c r="D146" s="3" t="s">
        <v>121</v>
      </c>
      <c r="E146" s="83">
        <v>50</v>
      </c>
      <c r="F146" s="3"/>
      <c r="G146" s="3"/>
      <c r="H146" s="3"/>
      <c r="I146" s="3"/>
      <c r="J146" s="2"/>
      <c r="K146" s="2"/>
      <c r="L146" s="3">
        <v>5</v>
      </c>
      <c r="M146" s="69">
        <f t="shared" si="19"/>
        <v>250</v>
      </c>
      <c r="N146" s="69"/>
      <c r="O146" s="69"/>
      <c r="P146" s="19">
        <f t="shared" si="16"/>
        <v>250</v>
      </c>
    </row>
    <row r="147" spans="1:16">
      <c r="A147" s="3">
        <v>16</v>
      </c>
      <c r="B147" s="3" t="s">
        <v>598</v>
      </c>
      <c r="C147" s="15" t="s">
        <v>599</v>
      </c>
      <c r="D147" s="3" t="s">
        <v>121</v>
      </c>
      <c r="E147" s="83">
        <v>25</v>
      </c>
      <c r="F147" s="3"/>
      <c r="G147" s="3"/>
      <c r="H147" s="3"/>
      <c r="I147" s="3"/>
      <c r="J147" s="2"/>
      <c r="K147" s="2"/>
      <c r="L147" s="3">
        <v>1</v>
      </c>
      <c r="M147" s="69">
        <f t="shared" si="19"/>
        <v>25</v>
      </c>
      <c r="N147" s="69"/>
      <c r="O147" s="69"/>
      <c r="P147" s="19">
        <f t="shared" si="16"/>
        <v>25</v>
      </c>
    </row>
    <row r="148" spans="1:16">
      <c r="A148" s="3">
        <v>17</v>
      </c>
      <c r="B148" s="3" t="s">
        <v>600</v>
      </c>
      <c r="C148" s="15" t="s">
        <v>601</v>
      </c>
      <c r="D148" s="3" t="s">
        <v>121</v>
      </c>
      <c r="E148" s="83">
        <v>15</v>
      </c>
      <c r="F148" s="3"/>
      <c r="G148" s="3"/>
      <c r="H148" s="3"/>
      <c r="I148" s="3"/>
      <c r="J148" s="2"/>
      <c r="K148" s="2"/>
      <c r="L148" s="3">
        <v>5</v>
      </c>
      <c r="M148" s="69">
        <f t="shared" si="19"/>
        <v>75</v>
      </c>
      <c r="N148" s="69"/>
      <c r="O148" s="69"/>
      <c r="P148" s="19">
        <f t="shared" si="16"/>
        <v>75</v>
      </c>
    </row>
    <row r="149" spans="1:16">
      <c r="A149" s="3">
        <v>18</v>
      </c>
      <c r="B149" s="3" t="s">
        <v>602</v>
      </c>
      <c r="C149" s="15" t="s">
        <v>603</v>
      </c>
      <c r="D149" s="3" t="s">
        <v>121</v>
      </c>
      <c r="E149" s="83">
        <v>1000</v>
      </c>
      <c r="F149" s="3"/>
      <c r="G149" s="3"/>
      <c r="H149" s="3"/>
      <c r="I149" s="3"/>
      <c r="J149" s="2"/>
      <c r="K149" s="2"/>
      <c r="L149" s="3">
        <v>1</v>
      </c>
      <c r="M149" s="69">
        <f t="shared" si="19"/>
        <v>1000</v>
      </c>
      <c r="N149" s="69"/>
      <c r="O149" s="69"/>
      <c r="P149" s="19">
        <f t="shared" si="16"/>
        <v>1000</v>
      </c>
    </row>
    <row r="150" spans="1:16">
      <c r="A150" s="3">
        <v>19</v>
      </c>
      <c r="B150" s="3" t="s">
        <v>604</v>
      </c>
      <c r="C150" s="15" t="s">
        <v>605</v>
      </c>
      <c r="D150" s="3" t="s">
        <v>121</v>
      </c>
      <c r="E150" s="83">
        <v>100</v>
      </c>
      <c r="F150" s="3"/>
      <c r="G150" s="3"/>
      <c r="H150" s="3"/>
      <c r="I150" s="3"/>
      <c r="J150" s="2"/>
      <c r="K150" s="2"/>
      <c r="L150" s="3">
        <v>1</v>
      </c>
      <c r="M150" s="69">
        <f t="shared" si="19"/>
        <v>100</v>
      </c>
      <c r="N150" s="69"/>
      <c r="O150" s="69"/>
      <c r="P150" s="19">
        <f t="shared" si="16"/>
        <v>100</v>
      </c>
    </row>
    <row r="151" spans="1:16">
      <c r="A151" s="3">
        <v>20</v>
      </c>
      <c r="B151" s="3" t="s">
        <v>606</v>
      </c>
      <c r="C151" s="15" t="s">
        <v>607</v>
      </c>
      <c r="D151" s="3" t="s">
        <v>121</v>
      </c>
      <c r="E151" s="83">
        <v>100</v>
      </c>
      <c r="F151" s="3"/>
      <c r="G151" s="3"/>
      <c r="H151" s="3"/>
      <c r="I151" s="3"/>
      <c r="J151" s="2"/>
      <c r="K151" s="2"/>
      <c r="L151" s="3">
        <v>2</v>
      </c>
      <c r="M151" s="69">
        <f t="shared" si="19"/>
        <v>200</v>
      </c>
      <c r="N151" s="69"/>
      <c r="O151" s="69"/>
      <c r="P151" s="19">
        <f t="shared" si="16"/>
        <v>200</v>
      </c>
    </row>
    <row r="152" spans="1:16" ht="25.5">
      <c r="A152" s="66"/>
      <c r="B152" s="66"/>
      <c r="C152" s="12" t="s">
        <v>608</v>
      </c>
      <c r="D152" s="3"/>
      <c r="E152" s="83"/>
      <c r="F152" s="8"/>
      <c r="G152" s="68"/>
      <c r="H152" s="8"/>
      <c r="I152" s="68"/>
      <c r="J152" s="2"/>
      <c r="K152" s="2"/>
      <c r="L152" s="60"/>
      <c r="M152" s="69"/>
      <c r="N152" s="69"/>
      <c r="O152" s="69"/>
      <c r="P152" s="19"/>
    </row>
    <row r="153" spans="1:16">
      <c r="A153" s="3">
        <v>1</v>
      </c>
      <c r="B153" s="19" t="s">
        <v>609</v>
      </c>
      <c r="C153" s="81" t="s">
        <v>610</v>
      </c>
      <c r="D153" s="3" t="s">
        <v>121</v>
      </c>
      <c r="E153" s="86">
        <v>100000</v>
      </c>
      <c r="F153" s="3"/>
      <c r="G153" s="3"/>
      <c r="H153" s="3"/>
      <c r="I153" s="3"/>
      <c r="J153" s="2"/>
      <c r="K153" s="2"/>
      <c r="L153" s="8">
        <v>5</v>
      </c>
      <c r="M153" s="69">
        <f t="shared" ref="M153" si="20">L153*E153</f>
        <v>500000</v>
      </c>
      <c r="N153" s="69"/>
      <c r="O153" s="69"/>
      <c r="P153" s="19">
        <f t="shared" si="16"/>
        <v>500000</v>
      </c>
    </row>
    <row r="154" spans="1:16">
      <c r="A154" s="82"/>
      <c r="B154" s="82"/>
      <c r="C154" s="13" t="s">
        <v>611</v>
      </c>
      <c r="D154" s="5"/>
      <c r="E154" s="78"/>
      <c r="F154" s="8"/>
      <c r="G154" s="68"/>
      <c r="H154" s="8"/>
      <c r="I154" s="68"/>
      <c r="J154" s="2"/>
      <c r="K154" s="2"/>
      <c r="L154" s="87"/>
      <c r="M154" s="69"/>
      <c r="N154" s="69"/>
      <c r="O154" s="69"/>
      <c r="P154" s="19"/>
    </row>
    <row r="155" spans="1:16">
      <c r="A155" s="19">
        <v>1</v>
      </c>
      <c r="B155" s="19" t="s">
        <v>609</v>
      </c>
      <c r="C155" s="15" t="s">
        <v>610</v>
      </c>
      <c r="D155" s="3" t="s">
        <v>121</v>
      </c>
      <c r="E155" s="83">
        <v>10000</v>
      </c>
      <c r="F155" s="3"/>
      <c r="G155" s="3"/>
      <c r="H155" s="3"/>
      <c r="I155" s="3"/>
      <c r="J155" s="2"/>
      <c r="K155" s="2"/>
      <c r="L155" s="60">
        <v>1</v>
      </c>
      <c r="M155" s="3">
        <f>L155*E155</f>
        <v>10000</v>
      </c>
      <c r="N155" s="69"/>
      <c r="O155" s="69"/>
      <c r="P155" s="19">
        <f t="shared" ref="P155:P161" si="21">G155+I155+K155+M155+O155</f>
        <v>10000</v>
      </c>
    </row>
    <row r="156" spans="1:16">
      <c r="A156" s="82"/>
      <c r="B156" s="82"/>
      <c r="C156" s="13" t="s">
        <v>612</v>
      </c>
      <c r="D156" s="3"/>
      <c r="E156" s="83"/>
      <c r="F156" s="8"/>
      <c r="G156" s="68"/>
      <c r="H156" s="8"/>
      <c r="I156" s="68"/>
      <c r="J156" s="2"/>
      <c r="K156" s="2"/>
      <c r="L156" s="60"/>
      <c r="M156" s="3"/>
      <c r="N156" s="69"/>
      <c r="O156" s="69"/>
      <c r="P156" s="19"/>
    </row>
    <row r="157" spans="1:16">
      <c r="A157" s="19">
        <v>1</v>
      </c>
      <c r="B157" s="19" t="s">
        <v>609</v>
      </c>
      <c r="C157" s="15" t="s">
        <v>610</v>
      </c>
      <c r="D157" s="3" t="s">
        <v>121</v>
      </c>
      <c r="E157" s="83">
        <v>10000</v>
      </c>
      <c r="F157" s="3"/>
      <c r="G157" s="3"/>
      <c r="H157" s="3"/>
      <c r="I157" s="3"/>
      <c r="J157" s="2"/>
      <c r="K157" s="2"/>
      <c r="L157" s="8">
        <v>1</v>
      </c>
      <c r="M157" s="69">
        <f>L157*E157</f>
        <v>10000</v>
      </c>
      <c r="N157" s="69"/>
      <c r="O157" s="69"/>
      <c r="P157" s="19">
        <f t="shared" si="21"/>
        <v>10000</v>
      </c>
    </row>
    <row r="158" spans="1:16">
      <c r="A158" s="82"/>
      <c r="B158" s="82"/>
      <c r="C158" s="14" t="s">
        <v>613</v>
      </c>
      <c r="D158" s="3"/>
      <c r="E158" s="83"/>
      <c r="F158" s="8"/>
      <c r="G158" s="68"/>
      <c r="H158" s="8"/>
      <c r="I158" s="68"/>
      <c r="J158" s="2"/>
      <c r="K158" s="2"/>
      <c r="L158" s="8"/>
      <c r="M158" s="69"/>
      <c r="N158" s="69"/>
      <c r="O158" s="69"/>
      <c r="P158" s="19"/>
    </row>
    <row r="159" spans="1:16">
      <c r="A159" s="3">
        <v>1</v>
      </c>
      <c r="B159" s="3" t="s">
        <v>614</v>
      </c>
      <c r="C159" s="15" t="s">
        <v>615</v>
      </c>
      <c r="D159" s="3" t="s">
        <v>399</v>
      </c>
      <c r="E159" s="83">
        <v>5126</v>
      </c>
      <c r="F159" s="3"/>
      <c r="G159" s="3"/>
      <c r="H159" s="3"/>
      <c r="I159" s="3"/>
      <c r="J159" s="2"/>
      <c r="K159" s="2"/>
      <c r="L159" s="8">
        <v>1</v>
      </c>
      <c r="M159" s="69">
        <f t="shared" ref="M159" si="22">L159*E159</f>
        <v>5126</v>
      </c>
      <c r="N159" s="69"/>
      <c r="O159" s="69"/>
      <c r="P159" s="19">
        <f t="shared" si="21"/>
        <v>5126</v>
      </c>
    </row>
    <row r="160" spans="1:16">
      <c r="A160" s="82"/>
      <c r="B160" s="82"/>
      <c r="C160" s="13" t="s">
        <v>616</v>
      </c>
      <c r="D160" s="3"/>
      <c r="E160" s="83"/>
      <c r="F160" s="8"/>
      <c r="G160" s="68"/>
      <c r="H160" s="8"/>
      <c r="I160" s="68"/>
      <c r="J160" s="2"/>
      <c r="K160" s="2"/>
      <c r="L160" s="8"/>
      <c r="M160" s="69"/>
      <c r="N160" s="69"/>
      <c r="O160" s="69"/>
      <c r="P160" s="19"/>
    </row>
    <row r="161" spans="1:16">
      <c r="A161" s="19">
        <v>1</v>
      </c>
      <c r="B161" s="19" t="s">
        <v>604</v>
      </c>
      <c r="C161" s="81" t="s">
        <v>617</v>
      </c>
      <c r="D161" s="3" t="s">
        <v>121</v>
      </c>
      <c r="E161" s="83">
        <v>17000</v>
      </c>
      <c r="F161" s="3"/>
      <c r="G161" s="3"/>
      <c r="H161" s="3"/>
      <c r="I161" s="3"/>
      <c r="J161" s="2"/>
      <c r="K161" s="2"/>
      <c r="L161" s="8">
        <v>1</v>
      </c>
      <c r="M161" s="69">
        <f t="shared" ref="M161" si="23">L161*E161</f>
        <v>17000</v>
      </c>
      <c r="N161" s="69"/>
      <c r="O161" s="69"/>
      <c r="P161" s="19">
        <f t="shared" si="21"/>
        <v>17000</v>
      </c>
    </row>
    <row r="162" spans="1:16">
      <c r="A162" s="82"/>
      <c r="B162" s="82"/>
      <c r="C162" s="13" t="s">
        <v>618</v>
      </c>
      <c r="D162" s="3"/>
      <c r="E162" s="83"/>
      <c r="F162" s="8"/>
      <c r="G162" s="68"/>
      <c r="H162" s="8"/>
      <c r="I162" s="68"/>
      <c r="J162" s="2"/>
      <c r="K162" s="2"/>
      <c r="L162" s="8"/>
      <c r="M162" s="69"/>
      <c r="N162" s="69"/>
      <c r="O162" s="69"/>
      <c r="P162" s="19"/>
    </row>
    <row r="163" spans="1:16">
      <c r="A163" s="79">
        <v>1</v>
      </c>
      <c r="B163" s="79" t="s">
        <v>619</v>
      </c>
      <c r="C163" s="15" t="s">
        <v>620</v>
      </c>
      <c r="D163" s="3" t="s">
        <v>121</v>
      </c>
      <c r="E163" s="83">
        <v>7800</v>
      </c>
      <c r="F163" s="3"/>
      <c r="G163" s="3"/>
      <c r="H163" s="3"/>
      <c r="I163" s="3"/>
      <c r="J163" s="2"/>
      <c r="K163" s="2"/>
      <c r="L163" s="8">
        <v>10</v>
      </c>
      <c r="M163" s="69">
        <f t="shared" ref="M163:M165" si="24">L163*E163</f>
        <v>78000</v>
      </c>
      <c r="N163" s="69"/>
      <c r="O163" s="69"/>
      <c r="P163" s="19">
        <f t="shared" ref="P163:P177" si="25">G163+I163+K163+M163+O163</f>
        <v>78000</v>
      </c>
    </row>
    <row r="164" spans="1:16">
      <c r="A164" s="3">
        <v>2</v>
      </c>
      <c r="B164" s="3" t="s">
        <v>621</v>
      </c>
      <c r="C164" s="15" t="s">
        <v>622</v>
      </c>
      <c r="D164" s="3" t="s">
        <v>121</v>
      </c>
      <c r="E164" s="83">
        <v>7000</v>
      </c>
      <c r="F164" s="3"/>
      <c r="G164" s="3"/>
      <c r="H164" s="3"/>
      <c r="I164" s="3"/>
      <c r="J164" s="2"/>
      <c r="K164" s="2"/>
      <c r="L164" s="8">
        <v>6</v>
      </c>
      <c r="M164" s="69">
        <f t="shared" si="24"/>
        <v>42000</v>
      </c>
      <c r="N164" s="69"/>
      <c r="O164" s="69"/>
      <c r="P164" s="19">
        <f t="shared" si="25"/>
        <v>42000</v>
      </c>
    </row>
    <row r="165" spans="1:16">
      <c r="A165" s="3">
        <v>3</v>
      </c>
      <c r="B165" s="3" t="s">
        <v>623</v>
      </c>
      <c r="C165" s="15" t="s">
        <v>624</v>
      </c>
      <c r="D165" s="3" t="s">
        <v>121</v>
      </c>
      <c r="E165" s="83">
        <v>5000</v>
      </c>
      <c r="F165" s="3"/>
      <c r="G165" s="3"/>
      <c r="H165" s="3"/>
      <c r="I165" s="3"/>
      <c r="J165" s="2"/>
      <c r="K165" s="2"/>
      <c r="L165" s="8">
        <v>3</v>
      </c>
      <c r="M165" s="69">
        <f t="shared" si="24"/>
        <v>15000</v>
      </c>
      <c r="N165" s="69"/>
      <c r="O165" s="69"/>
      <c r="P165" s="19">
        <f t="shared" si="25"/>
        <v>15000</v>
      </c>
    </row>
    <row r="166" spans="1:16">
      <c r="A166" s="66"/>
      <c r="B166" s="66"/>
      <c r="C166" s="15" t="s">
        <v>625</v>
      </c>
      <c r="D166" s="3"/>
      <c r="E166" s="83"/>
      <c r="F166" s="8"/>
      <c r="G166" s="68"/>
      <c r="H166" s="8"/>
      <c r="I166" s="68"/>
      <c r="J166" s="2"/>
      <c r="K166" s="2"/>
      <c r="L166" s="8"/>
      <c r="M166" s="69"/>
      <c r="N166" s="69"/>
      <c r="O166" s="69"/>
      <c r="P166" s="19"/>
    </row>
    <row r="167" spans="1:16">
      <c r="A167" s="4">
        <v>1</v>
      </c>
      <c r="B167" s="3" t="s">
        <v>422</v>
      </c>
      <c r="C167" s="15" t="s">
        <v>626</v>
      </c>
      <c r="D167" s="4" t="s">
        <v>121</v>
      </c>
      <c r="E167" s="83">
        <v>10</v>
      </c>
      <c r="F167" s="4"/>
      <c r="G167" s="4"/>
      <c r="H167" s="4"/>
      <c r="I167" s="4"/>
      <c r="J167" s="2"/>
      <c r="K167" s="2"/>
      <c r="L167" s="60"/>
      <c r="M167" s="69"/>
      <c r="N167" s="4">
        <v>7</v>
      </c>
      <c r="O167" s="19">
        <f t="shared" ref="O167:O169" si="26">N167*E167</f>
        <v>70</v>
      </c>
      <c r="P167" s="19">
        <f t="shared" si="25"/>
        <v>70</v>
      </c>
    </row>
    <row r="168" spans="1:16">
      <c r="A168" s="4">
        <v>2</v>
      </c>
      <c r="B168" s="3" t="s">
        <v>422</v>
      </c>
      <c r="C168" s="15" t="s">
        <v>627</v>
      </c>
      <c r="D168" s="4" t="s">
        <v>121</v>
      </c>
      <c r="E168" s="83">
        <v>10</v>
      </c>
      <c r="F168" s="4"/>
      <c r="G168" s="4"/>
      <c r="H168" s="4"/>
      <c r="I168" s="4"/>
      <c r="J168" s="2"/>
      <c r="K168" s="2"/>
      <c r="L168" s="60"/>
      <c r="M168" s="69"/>
      <c r="N168" s="4">
        <v>6</v>
      </c>
      <c r="O168" s="19">
        <f t="shared" si="26"/>
        <v>60</v>
      </c>
      <c r="P168" s="19">
        <f t="shared" si="25"/>
        <v>60</v>
      </c>
    </row>
    <row r="169" spans="1:16">
      <c r="A169" s="4">
        <v>3</v>
      </c>
      <c r="B169" s="3" t="s">
        <v>422</v>
      </c>
      <c r="C169" s="15" t="s">
        <v>628</v>
      </c>
      <c r="D169" s="4" t="s">
        <v>121</v>
      </c>
      <c r="E169" s="83">
        <v>5</v>
      </c>
      <c r="F169" s="4"/>
      <c r="G169" s="4"/>
      <c r="H169" s="4"/>
      <c r="I169" s="4"/>
      <c r="J169" s="2"/>
      <c r="K169" s="2"/>
      <c r="L169" s="60"/>
      <c r="M169" s="69"/>
      <c r="N169" s="4">
        <v>16</v>
      </c>
      <c r="O169" s="19">
        <f t="shared" si="26"/>
        <v>80</v>
      </c>
      <c r="P169" s="19">
        <f t="shared" si="25"/>
        <v>80</v>
      </c>
    </row>
    <row r="170" spans="1:16">
      <c r="A170" s="88"/>
      <c r="B170" s="88"/>
      <c r="C170" s="15" t="s">
        <v>629</v>
      </c>
      <c r="D170" s="4"/>
      <c r="E170" s="83"/>
      <c r="F170" s="75"/>
      <c r="G170" s="89"/>
      <c r="H170" s="75"/>
      <c r="I170" s="89"/>
      <c r="J170" s="2"/>
      <c r="K170" s="2"/>
      <c r="L170" s="60"/>
      <c r="M170" s="4"/>
      <c r="N170" s="19"/>
      <c r="O170" s="19"/>
      <c r="P170" s="19"/>
    </row>
    <row r="171" spans="1:16">
      <c r="A171" s="4">
        <v>1</v>
      </c>
      <c r="B171" s="90" t="s">
        <v>630</v>
      </c>
      <c r="C171" s="15" t="s">
        <v>631</v>
      </c>
      <c r="D171" s="4" t="s">
        <v>121</v>
      </c>
      <c r="E171" s="83">
        <v>50</v>
      </c>
      <c r="F171" s="4"/>
      <c r="G171" s="4"/>
      <c r="H171" s="4"/>
      <c r="I171" s="4"/>
      <c r="J171" s="2"/>
      <c r="K171" s="2"/>
      <c r="L171" s="8">
        <v>6</v>
      </c>
      <c r="M171" s="69">
        <f>L171*E171</f>
        <v>300</v>
      </c>
      <c r="N171" s="19"/>
      <c r="O171" s="19"/>
      <c r="P171" s="19">
        <f t="shared" si="25"/>
        <v>300</v>
      </c>
    </row>
    <row r="172" spans="1:16">
      <c r="A172" s="4">
        <v>2</v>
      </c>
      <c r="B172" s="90" t="s">
        <v>630</v>
      </c>
      <c r="C172" s="15" t="s">
        <v>632</v>
      </c>
      <c r="D172" s="4" t="s">
        <v>121</v>
      </c>
      <c r="E172" s="83">
        <v>10</v>
      </c>
      <c r="F172" s="4"/>
      <c r="G172" s="4"/>
      <c r="H172" s="4"/>
      <c r="I172" s="4"/>
      <c r="J172" s="2"/>
      <c r="K172" s="2"/>
      <c r="L172" s="8">
        <v>54</v>
      </c>
      <c r="M172" s="69">
        <f t="shared" ref="M172:M177" si="27">L172*E172</f>
        <v>540</v>
      </c>
      <c r="N172" s="19"/>
      <c r="O172" s="19"/>
      <c r="P172" s="19">
        <f t="shared" si="25"/>
        <v>540</v>
      </c>
    </row>
    <row r="173" spans="1:16">
      <c r="A173" s="4">
        <v>3</v>
      </c>
      <c r="B173" s="90" t="s">
        <v>630</v>
      </c>
      <c r="C173" s="15" t="s">
        <v>633</v>
      </c>
      <c r="D173" s="4" t="s">
        <v>121</v>
      </c>
      <c r="E173" s="83">
        <v>20</v>
      </c>
      <c r="F173" s="4"/>
      <c r="G173" s="4"/>
      <c r="H173" s="4"/>
      <c r="I173" s="4"/>
      <c r="J173" s="2"/>
      <c r="K173" s="2"/>
      <c r="L173" s="8">
        <v>5</v>
      </c>
      <c r="M173" s="69">
        <f t="shared" si="27"/>
        <v>100</v>
      </c>
      <c r="N173" s="19"/>
      <c r="O173" s="19"/>
      <c r="P173" s="19">
        <f t="shared" si="25"/>
        <v>100</v>
      </c>
    </row>
    <row r="174" spans="1:16">
      <c r="A174" s="4">
        <v>4</v>
      </c>
      <c r="B174" s="90" t="s">
        <v>630</v>
      </c>
      <c r="C174" s="15" t="s">
        <v>634</v>
      </c>
      <c r="D174" s="4" t="s">
        <v>121</v>
      </c>
      <c r="E174" s="83">
        <v>20</v>
      </c>
      <c r="F174" s="4"/>
      <c r="G174" s="4"/>
      <c r="H174" s="4"/>
      <c r="I174" s="4"/>
      <c r="J174" s="2"/>
      <c r="K174" s="2"/>
      <c r="L174" s="8">
        <v>36</v>
      </c>
      <c r="M174" s="69">
        <f t="shared" si="27"/>
        <v>720</v>
      </c>
      <c r="N174" s="19"/>
      <c r="O174" s="19"/>
      <c r="P174" s="19">
        <f t="shared" si="25"/>
        <v>720</v>
      </c>
    </row>
    <row r="175" spans="1:16">
      <c r="A175" s="4">
        <v>5</v>
      </c>
      <c r="B175" s="90" t="s">
        <v>630</v>
      </c>
      <c r="C175" s="15" t="s">
        <v>635</v>
      </c>
      <c r="D175" s="4" t="s">
        <v>121</v>
      </c>
      <c r="E175" s="83">
        <v>20</v>
      </c>
      <c r="F175" s="4"/>
      <c r="G175" s="4"/>
      <c r="H175" s="4"/>
      <c r="I175" s="4"/>
      <c r="J175" s="2"/>
      <c r="K175" s="2"/>
      <c r="L175" s="8">
        <v>60</v>
      </c>
      <c r="M175" s="69">
        <f t="shared" si="27"/>
        <v>1200</v>
      </c>
      <c r="N175" s="19"/>
      <c r="O175" s="19"/>
      <c r="P175" s="19">
        <f t="shared" si="25"/>
        <v>1200</v>
      </c>
    </row>
    <row r="176" spans="1:16">
      <c r="A176" s="4">
        <v>6</v>
      </c>
      <c r="B176" s="90" t="s">
        <v>630</v>
      </c>
      <c r="C176" s="15" t="s">
        <v>636</v>
      </c>
      <c r="D176" s="4" t="s">
        <v>121</v>
      </c>
      <c r="E176" s="83">
        <v>20</v>
      </c>
      <c r="F176" s="4"/>
      <c r="G176" s="4"/>
      <c r="H176" s="4"/>
      <c r="I176" s="4"/>
      <c r="J176" s="2"/>
      <c r="K176" s="2"/>
      <c r="L176" s="8">
        <v>87</v>
      </c>
      <c r="M176" s="69">
        <f t="shared" si="27"/>
        <v>1740</v>
      </c>
      <c r="N176" s="19"/>
      <c r="O176" s="19"/>
      <c r="P176" s="19">
        <f t="shared" si="25"/>
        <v>1740</v>
      </c>
    </row>
    <row r="177" spans="1:16">
      <c r="A177" s="4">
        <v>7</v>
      </c>
      <c r="B177" s="90" t="s">
        <v>630</v>
      </c>
      <c r="C177" s="15" t="s">
        <v>637</v>
      </c>
      <c r="D177" s="4" t="s">
        <v>121</v>
      </c>
      <c r="E177" s="83">
        <v>50</v>
      </c>
      <c r="F177" s="4"/>
      <c r="G177" s="4"/>
      <c r="H177" s="4"/>
      <c r="I177" s="4"/>
      <c r="J177" s="2"/>
      <c r="K177" s="2"/>
      <c r="L177" s="8">
        <v>142</v>
      </c>
      <c r="M177" s="69">
        <f t="shared" si="27"/>
        <v>7100</v>
      </c>
      <c r="N177" s="19"/>
      <c r="O177" s="19"/>
      <c r="P177" s="19">
        <f t="shared" si="25"/>
        <v>7100</v>
      </c>
    </row>
    <row r="178" spans="1:16">
      <c r="A178" s="77"/>
      <c r="B178" s="77"/>
      <c r="C178" s="11" t="s">
        <v>638</v>
      </c>
      <c r="D178" s="3"/>
      <c r="E178" s="83"/>
      <c r="F178" s="8"/>
      <c r="G178" s="68"/>
      <c r="H178" s="8"/>
      <c r="I178" s="68"/>
      <c r="J178" s="2"/>
      <c r="K178" s="2"/>
      <c r="L178" s="60"/>
      <c r="M178" s="69"/>
      <c r="N178" s="3"/>
      <c r="O178" s="3"/>
      <c r="P178" s="19"/>
    </row>
    <row r="179" spans="1:16" ht="25.5">
      <c r="A179" s="3">
        <v>1</v>
      </c>
      <c r="B179" s="3" t="s">
        <v>639</v>
      </c>
      <c r="C179" s="15" t="s">
        <v>640</v>
      </c>
      <c r="D179" s="3" t="s">
        <v>121</v>
      </c>
      <c r="E179" s="83">
        <v>120</v>
      </c>
      <c r="F179" s="3"/>
      <c r="G179" s="3"/>
      <c r="H179" s="3"/>
      <c r="I179" s="3"/>
      <c r="J179" s="2"/>
      <c r="K179" s="2"/>
      <c r="L179" s="60"/>
      <c r="M179" s="69"/>
      <c r="N179" s="3">
        <v>1</v>
      </c>
      <c r="O179" s="3">
        <f t="shared" ref="O179:O180" si="28">N179*E179</f>
        <v>120</v>
      </c>
      <c r="P179" s="19">
        <f t="shared" ref="P179:P187" si="29">G179+I179+K179+M179+O179</f>
        <v>120</v>
      </c>
    </row>
    <row r="180" spans="1:16" ht="25.5">
      <c r="A180" s="3">
        <v>2</v>
      </c>
      <c r="B180" s="3" t="s">
        <v>641</v>
      </c>
      <c r="C180" s="15" t="s">
        <v>642</v>
      </c>
      <c r="D180" s="3" t="s">
        <v>121</v>
      </c>
      <c r="E180" s="83">
        <v>25</v>
      </c>
      <c r="F180" s="3"/>
      <c r="G180" s="3"/>
      <c r="H180" s="3"/>
      <c r="I180" s="3"/>
      <c r="J180" s="2"/>
      <c r="K180" s="2"/>
      <c r="L180" s="60"/>
      <c r="M180" s="69"/>
      <c r="N180" s="3">
        <v>11</v>
      </c>
      <c r="O180" s="3">
        <f t="shared" si="28"/>
        <v>275</v>
      </c>
      <c r="P180" s="19">
        <f t="shared" si="29"/>
        <v>275</v>
      </c>
    </row>
    <row r="181" spans="1:16">
      <c r="A181" s="66"/>
      <c r="B181" s="66"/>
      <c r="C181" s="11" t="s">
        <v>643</v>
      </c>
      <c r="D181" s="3"/>
      <c r="E181" s="83"/>
      <c r="F181" s="8"/>
      <c r="G181" s="68"/>
      <c r="H181" s="8"/>
      <c r="I181" s="68"/>
      <c r="J181" s="2"/>
      <c r="K181" s="2"/>
      <c r="L181" s="60"/>
      <c r="M181" s="69"/>
      <c r="N181" s="3"/>
      <c r="O181" s="3"/>
      <c r="P181" s="19"/>
    </row>
    <row r="182" spans="1:16">
      <c r="A182" s="4">
        <v>1</v>
      </c>
      <c r="B182" s="4" t="s">
        <v>644</v>
      </c>
      <c r="C182" s="15" t="s">
        <v>645</v>
      </c>
      <c r="D182" s="4" t="s">
        <v>121</v>
      </c>
      <c r="E182" s="83">
        <v>2</v>
      </c>
      <c r="F182" s="4">
        <v>180</v>
      </c>
      <c r="G182" s="4">
        <f>F182*E182</f>
        <v>360</v>
      </c>
      <c r="H182" s="4"/>
      <c r="I182" s="4"/>
      <c r="J182" s="2"/>
      <c r="K182" s="2"/>
      <c r="L182" s="60"/>
      <c r="M182" s="4"/>
      <c r="N182" s="19"/>
      <c r="O182" s="19"/>
      <c r="P182" s="19">
        <f t="shared" si="29"/>
        <v>360</v>
      </c>
    </row>
    <row r="183" spans="1:16">
      <c r="A183" s="66"/>
      <c r="B183" s="66"/>
      <c r="C183" s="16" t="s">
        <v>646</v>
      </c>
      <c r="D183" s="3"/>
      <c r="E183" s="83"/>
      <c r="F183" s="8"/>
      <c r="G183" s="68"/>
      <c r="H183" s="8"/>
      <c r="I183" s="68"/>
      <c r="J183" s="17"/>
      <c r="K183" s="17"/>
      <c r="L183" s="8"/>
      <c r="M183" s="69"/>
      <c r="N183" s="69"/>
      <c r="O183" s="69"/>
      <c r="P183" s="19"/>
    </row>
    <row r="184" spans="1:16">
      <c r="A184" s="4">
        <v>1</v>
      </c>
      <c r="B184" s="15" t="s">
        <v>647</v>
      </c>
      <c r="C184" s="15" t="s">
        <v>648</v>
      </c>
      <c r="D184" s="4" t="s">
        <v>121</v>
      </c>
      <c r="E184" s="83">
        <v>10</v>
      </c>
      <c r="F184" s="4">
        <v>44</v>
      </c>
      <c r="G184" s="4">
        <f>F184*E184</f>
        <v>440</v>
      </c>
      <c r="H184" s="4"/>
      <c r="I184" s="4"/>
      <c r="J184" s="17"/>
      <c r="K184" s="17"/>
      <c r="L184" s="18"/>
      <c r="M184" s="4"/>
      <c r="N184" s="19"/>
      <c r="O184" s="19"/>
      <c r="P184" s="19">
        <f t="shared" si="29"/>
        <v>440</v>
      </c>
    </row>
    <row r="185" spans="1:16">
      <c r="A185" s="4">
        <v>2</v>
      </c>
      <c r="B185" s="15" t="s">
        <v>649</v>
      </c>
      <c r="C185" s="15" t="s">
        <v>650</v>
      </c>
      <c r="D185" s="4" t="s">
        <v>121</v>
      </c>
      <c r="E185" s="83">
        <v>70</v>
      </c>
      <c r="F185" s="4">
        <v>106</v>
      </c>
      <c r="G185" s="4">
        <f t="shared" ref="G185:G187" si="30">F185*E185</f>
        <v>7420</v>
      </c>
      <c r="H185" s="4"/>
      <c r="I185" s="4"/>
      <c r="J185" s="2"/>
      <c r="K185" s="2"/>
      <c r="L185" s="60"/>
      <c r="M185" s="4"/>
      <c r="N185" s="19"/>
      <c r="O185" s="19"/>
      <c r="P185" s="19">
        <f t="shared" si="29"/>
        <v>7420</v>
      </c>
    </row>
    <row r="186" spans="1:16">
      <c r="A186" s="4">
        <v>3</v>
      </c>
      <c r="B186" s="15" t="s">
        <v>651</v>
      </c>
      <c r="C186" s="15" t="s">
        <v>652</v>
      </c>
      <c r="D186" s="4" t="s">
        <v>121</v>
      </c>
      <c r="E186" s="83">
        <v>80</v>
      </c>
      <c r="F186" s="4">
        <v>44</v>
      </c>
      <c r="G186" s="4">
        <f t="shared" si="30"/>
        <v>3520</v>
      </c>
      <c r="H186" s="4"/>
      <c r="I186" s="4"/>
      <c r="J186" s="2"/>
      <c r="K186" s="2"/>
      <c r="L186" s="60"/>
      <c r="M186" s="4"/>
      <c r="N186" s="19"/>
      <c r="O186" s="19"/>
      <c r="P186" s="19">
        <f t="shared" si="29"/>
        <v>3520</v>
      </c>
    </row>
    <row r="187" spans="1:16">
      <c r="A187" s="4">
        <v>4</v>
      </c>
      <c r="B187" s="4" t="s">
        <v>653</v>
      </c>
      <c r="C187" s="15" t="s">
        <v>654</v>
      </c>
      <c r="D187" s="4" t="s">
        <v>121</v>
      </c>
      <c r="E187" s="83">
        <v>10</v>
      </c>
      <c r="F187" s="4">
        <v>12</v>
      </c>
      <c r="G187" s="4">
        <f t="shared" si="30"/>
        <v>120</v>
      </c>
      <c r="H187" s="4"/>
      <c r="I187" s="4"/>
      <c r="J187" s="2"/>
      <c r="K187" s="2"/>
      <c r="L187" s="60"/>
      <c r="M187" s="4"/>
      <c r="N187" s="19"/>
      <c r="O187" s="19"/>
      <c r="P187" s="19">
        <f t="shared" si="29"/>
        <v>120</v>
      </c>
    </row>
    <row r="188" spans="1:16">
      <c r="A188" s="88"/>
      <c r="B188" s="88"/>
      <c r="C188" s="11" t="s">
        <v>655</v>
      </c>
      <c r="D188" s="4"/>
      <c r="E188" s="83"/>
      <c r="F188" s="75"/>
      <c r="G188" s="89"/>
      <c r="H188" s="75"/>
      <c r="I188" s="89"/>
      <c r="J188" s="2"/>
      <c r="K188" s="2"/>
      <c r="L188" s="60"/>
      <c r="M188" s="4"/>
      <c r="N188" s="19"/>
      <c r="O188" s="19"/>
      <c r="P188" s="19"/>
    </row>
    <row r="189" spans="1:16">
      <c r="A189" s="4">
        <v>1</v>
      </c>
      <c r="B189" s="4" t="s">
        <v>656</v>
      </c>
      <c r="C189" s="15" t="s">
        <v>657</v>
      </c>
      <c r="D189" s="4" t="s">
        <v>121</v>
      </c>
      <c r="E189" s="83">
        <v>20</v>
      </c>
      <c r="F189" s="4">
        <v>10</v>
      </c>
      <c r="G189" s="4">
        <f>F189*E189</f>
        <v>200</v>
      </c>
      <c r="H189" s="4"/>
      <c r="I189" s="4"/>
      <c r="J189" s="2"/>
      <c r="K189" s="2"/>
      <c r="L189" s="60"/>
      <c r="M189" s="4"/>
      <c r="N189" s="19"/>
      <c r="O189" s="19"/>
      <c r="P189" s="19">
        <f t="shared" ref="P189:P252" si="31">G189+I189+K189+M189+O189</f>
        <v>200</v>
      </c>
    </row>
    <row r="190" spans="1:16">
      <c r="A190" s="4">
        <v>2</v>
      </c>
      <c r="B190" s="4" t="s">
        <v>658</v>
      </c>
      <c r="C190" s="15" t="s">
        <v>659</v>
      </c>
      <c r="D190" s="4" t="s">
        <v>121</v>
      </c>
      <c r="E190" s="83">
        <v>25</v>
      </c>
      <c r="F190" s="4">
        <v>31</v>
      </c>
      <c r="G190" s="4">
        <f t="shared" ref="G190:G191" si="32">F190*E190</f>
        <v>775</v>
      </c>
      <c r="H190" s="4"/>
      <c r="I190" s="4"/>
      <c r="J190" s="2"/>
      <c r="K190" s="2"/>
      <c r="L190" s="60"/>
      <c r="M190" s="4"/>
      <c r="N190" s="19"/>
      <c r="O190" s="19"/>
      <c r="P190" s="19">
        <f t="shared" si="31"/>
        <v>775</v>
      </c>
    </row>
    <row r="191" spans="1:16">
      <c r="A191" s="4">
        <v>3</v>
      </c>
      <c r="B191" s="4" t="s">
        <v>660</v>
      </c>
      <c r="C191" s="15" t="s">
        <v>661</v>
      </c>
      <c r="D191" s="4" t="s">
        <v>121</v>
      </c>
      <c r="E191" s="83">
        <v>15</v>
      </c>
      <c r="F191" s="4">
        <v>2</v>
      </c>
      <c r="G191" s="4">
        <f t="shared" si="32"/>
        <v>30</v>
      </c>
      <c r="H191" s="4"/>
      <c r="I191" s="4"/>
      <c r="J191" s="2"/>
      <c r="K191" s="2"/>
      <c r="L191" s="60"/>
      <c r="M191" s="4"/>
      <c r="N191" s="19"/>
      <c r="O191" s="19"/>
      <c r="P191" s="19">
        <f t="shared" si="31"/>
        <v>30</v>
      </c>
    </row>
    <row r="192" spans="1:16">
      <c r="A192" s="88"/>
      <c r="B192" s="88"/>
      <c r="C192" s="11" t="s">
        <v>662</v>
      </c>
      <c r="D192" s="4"/>
      <c r="E192" s="83"/>
      <c r="F192" s="75"/>
      <c r="G192" s="89"/>
      <c r="H192" s="75"/>
      <c r="I192" s="89"/>
      <c r="J192" s="2"/>
      <c r="K192" s="2"/>
      <c r="L192" s="60"/>
      <c r="M192" s="4"/>
      <c r="N192" s="19"/>
      <c r="O192" s="19"/>
      <c r="P192" s="19"/>
    </row>
    <row r="193" spans="1:16">
      <c r="A193" s="4">
        <v>1</v>
      </c>
      <c r="B193" s="4" t="s">
        <v>663</v>
      </c>
      <c r="C193" s="15" t="s">
        <v>664</v>
      </c>
      <c r="D193" s="4" t="s">
        <v>121</v>
      </c>
      <c r="E193" s="91">
        <v>25</v>
      </c>
      <c r="F193" s="4"/>
      <c r="G193" s="4"/>
      <c r="H193" s="4"/>
      <c r="I193" s="4"/>
      <c r="J193" s="2"/>
      <c r="K193" s="2"/>
      <c r="L193" s="60"/>
      <c r="M193" s="4"/>
      <c r="N193" s="92">
        <v>2</v>
      </c>
      <c r="O193" s="92">
        <f>N193*E193</f>
        <v>50</v>
      </c>
      <c r="P193" s="19">
        <f t="shared" si="31"/>
        <v>50</v>
      </c>
    </row>
    <row r="194" spans="1:16">
      <c r="A194" s="4">
        <v>2</v>
      </c>
      <c r="B194" s="4" t="s">
        <v>665</v>
      </c>
      <c r="C194" s="15" t="s">
        <v>666</v>
      </c>
      <c r="D194" s="4" t="s">
        <v>121</v>
      </c>
      <c r="E194" s="91">
        <v>40</v>
      </c>
      <c r="F194" s="4"/>
      <c r="G194" s="4"/>
      <c r="H194" s="4"/>
      <c r="I194" s="4"/>
      <c r="J194" s="2"/>
      <c r="K194" s="2"/>
      <c r="L194" s="60"/>
      <c r="M194" s="4"/>
      <c r="N194" s="92">
        <v>2</v>
      </c>
      <c r="O194" s="92">
        <f t="shared" ref="O194:O198" si="33">N194*E194</f>
        <v>80</v>
      </c>
      <c r="P194" s="19">
        <f t="shared" si="31"/>
        <v>80</v>
      </c>
    </row>
    <row r="195" spans="1:16">
      <c r="A195" s="4">
        <v>3</v>
      </c>
      <c r="B195" s="4" t="s">
        <v>667</v>
      </c>
      <c r="C195" s="15" t="s">
        <v>668</v>
      </c>
      <c r="D195" s="4" t="s">
        <v>121</v>
      </c>
      <c r="E195" s="91">
        <v>40</v>
      </c>
      <c r="F195" s="4"/>
      <c r="G195" s="4"/>
      <c r="H195" s="4"/>
      <c r="I195" s="4"/>
      <c r="J195" s="2"/>
      <c r="K195" s="2"/>
      <c r="L195" s="60"/>
      <c r="M195" s="4"/>
      <c r="N195" s="92">
        <v>3</v>
      </c>
      <c r="O195" s="92">
        <f t="shared" si="33"/>
        <v>120</v>
      </c>
      <c r="P195" s="19">
        <f t="shared" si="31"/>
        <v>120</v>
      </c>
    </row>
    <row r="196" spans="1:16">
      <c r="A196" s="4">
        <v>4</v>
      </c>
      <c r="B196" s="4" t="s">
        <v>663</v>
      </c>
      <c r="C196" s="15" t="s">
        <v>669</v>
      </c>
      <c r="D196" s="4" t="s">
        <v>121</v>
      </c>
      <c r="E196" s="91">
        <v>20</v>
      </c>
      <c r="F196" s="4"/>
      <c r="G196" s="4"/>
      <c r="H196" s="4"/>
      <c r="I196" s="4"/>
      <c r="J196" s="2"/>
      <c r="K196" s="2"/>
      <c r="L196" s="60"/>
      <c r="M196" s="4"/>
      <c r="N196" s="92">
        <v>4</v>
      </c>
      <c r="O196" s="92">
        <f t="shared" si="33"/>
        <v>80</v>
      </c>
      <c r="P196" s="19">
        <f t="shared" si="31"/>
        <v>80</v>
      </c>
    </row>
    <row r="197" spans="1:16">
      <c r="A197" s="4">
        <v>5</v>
      </c>
      <c r="B197" s="4" t="s">
        <v>663</v>
      </c>
      <c r="C197" s="15" t="s">
        <v>670</v>
      </c>
      <c r="D197" s="4" t="s">
        <v>121</v>
      </c>
      <c r="E197" s="91">
        <v>30</v>
      </c>
      <c r="F197" s="4"/>
      <c r="G197" s="4"/>
      <c r="H197" s="4"/>
      <c r="I197" s="4"/>
      <c r="J197" s="2"/>
      <c r="K197" s="2"/>
      <c r="L197" s="60"/>
      <c r="M197" s="4"/>
      <c r="N197" s="92">
        <v>4</v>
      </c>
      <c r="O197" s="92">
        <f t="shared" si="33"/>
        <v>120</v>
      </c>
      <c r="P197" s="19">
        <f t="shared" si="31"/>
        <v>120</v>
      </c>
    </row>
    <row r="198" spans="1:16">
      <c r="A198" s="4">
        <v>6</v>
      </c>
      <c r="B198" s="4" t="s">
        <v>671</v>
      </c>
      <c r="C198" s="15" t="s">
        <v>672</v>
      </c>
      <c r="D198" s="4" t="s">
        <v>121</v>
      </c>
      <c r="E198" s="91">
        <v>25</v>
      </c>
      <c r="F198" s="4"/>
      <c r="G198" s="4"/>
      <c r="H198" s="4"/>
      <c r="I198" s="4"/>
      <c r="J198" s="2"/>
      <c r="K198" s="2"/>
      <c r="L198" s="60"/>
      <c r="M198" s="4"/>
      <c r="N198" s="92">
        <v>4</v>
      </c>
      <c r="O198" s="92">
        <f t="shared" si="33"/>
        <v>100</v>
      </c>
      <c r="P198" s="19">
        <f t="shared" si="31"/>
        <v>100</v>
      </c>
    </row>
    <row r="199" spans="1:16">
      <c r="A199" s="88"/>
      <c r="B199" s="88"/>
      <c r="C199" s="11" t="s">
        <v>673</v>
      </c>
      <c r="D199" s="4"/>
      <c r="E199" s="91"/>
      <c r="F199" s="75"/>
      <c r="G199" s="89"/>
      <c r="H199" s="75"/>
      <c r="I199" s="89"/>
      <c r="J199" s="2"/>
      <c r="K199" s="2"/>
      <c r="L199" s="60"/>
      <c r="M199" s="4"/>
      <c r="N199" s="92"/>
      <c r="O199" s="92"/>
      <c r="P199" s="19"/>
    </row>
    <row r="200" spans="1:16">
      <c r="A200" s="4">
        <v>1</v>
      </c>
      <c r="B200" s="4" t="s">
        <v>674</v>
      </c>
      <c r="C200" s="15" t="s">
        <v>675</v>
      </c>
      <c r="D200" s="4" t="s">
        <v>121</v>
      </c>
      <c r="E200" s="83">
        <v>200</v>
      </c>
      <c r="F200" s="4">
        <v>170</v>
      </c>
      <c r="G200" s="4">
        <f>F200*E200</f>
        <v>34000</v>
      </c>
      <c r="H200" s="3"/>
      <c r="I200" s="4">
        <f>H200*E200</f>
        <v>0</v>
      </c>
      <c r="J200" s="2"/>
      <c r="K200" s="2"/>
      <c r="L200" s="60"/>
      <c r="M200" s="4"/>
      <c r="N200" s="69"/>
      <c r="O200" s="3"/>
      <c r="P200" s="19">
        <f t="shared" si="31"/>
        <v>34000</v>
      </c>
    </row>
    <row r="201" spans="1:16">
      <c r="A201" s="4">
        <v>2</v>
      </c>
      <c r="B201" s="4" t="s">
        <v>676</v>
      </c>
      <c r="C201" s="15" t="s">
        <v>677</v>
      </c>
      <c r="D201" s="4" t="s">
        <v>121</v>
      </c>
      <c r="E201" s="83">
        <v>250</v>
      </c>
      <c r="F201" s="4"/>
      <c r="G201" s="4">
        <f>F201*E201</f>
        <v>0</v>
      </c>
      <c r="H201" s="4">
        <v>3</v>
      </c>
      <c r="I201" s="4">
        <v>750</v>
      </c>
      <c r="J201" s="3"/>
      <c r="K201" s="3"/>
      <c r="L201" s="8"/>
      <c r="M201" s="4"/>
      <c r="N201" s="19"/>
      <c r="O201" s="19"/>
      <c r="P201" s="19">
        <f t="shared" si="31"/>
        <v>750</v>
      </c>
    </row>
    <row r="202" spans="1:16">
      <c r="A202" s="88"/>
      <c r="B202" s="88"/>
      <c r="C202" s="11" t="s">
        <v>678</v>
      </c>
      <c r="D202" s="4"/>
      <c r="E202" s="83"/>
      <c r="F202" s="75"/>
      <c r="G202" s="89"/>
      <c r="H202" s="75"/>
      <c r="I202" s="89"/>
      <c r="J202" s="3"/>
      <c r="K202" s="3"/>
      <c r="L202" s="8"/>
      <c r="M202" s="4"/>
      <c r="N202" s="19"/>
      <c r="O202" s="19"/>
      <c r="P202" s="19"/>
    </row>
    <row r="203" spans="1:16">
      <c r="A203" s="4">
        <v>1</v>
      </c>
      <c r="B203" s="4" t="s">
        <v>679</v>
      </c>
      <c r="C203" s="15" t="s">
        <v>680</v>
      </c>
      <c r="D203" s="4" t="s">
        <v>123</v>
      </c>
      <c r="E203" s="83">
        <v>40</v>
      </c>
      <c r="F203" s="69"/>
      <c r="G203" s="3"/>
      <c r="H203" s="3"/>
      <c r="I203" s="3"/>
      <c r="J203" s="3">
        <v>321</v>
      </c>
      <c r="K203" s="2">
        <f>J203*E203</f>
        <v>12840</v>
      </c>
      <c r="L203" s="60"/>
      <c r="M203" s="3"/>
      <c r="N203" s="19"/>
      <c r="O203" s="19"/>
      <c r="P203" s="19">
        <f t="shared" si="31"/>
        <v>12840</v>
      </c>
    </row>
    <row r="204" spans="1:16">
      <c r="A204" s="4">
        <v>2</v>
      </c>
      <c r="B204" s="4" t="s">
        <v>681</v>
      </c>
      <c r="C204" s="15" t="s">
        <v>682</v>
      </c>
      <c r="D204" s="4" t="s">
        <v>123</v>
      </c>
      <c r="E204" s="83">
        <v>30</v>
      </c>
      <c r="F204" s="69"/>
      <c r="G204" s="3"/>
      <c r="H204" s="3"/>
      <c r="I204" s="3"/>
      <c r="J204" s="3">
        <v>659</v>
      </c>
      <c r="K204" s="2">
        <f t="shared" ref="K204:K205" si="34">J204*E204</f>
        <v>19770</v>
      </c>
      <c r="L204" s="60"/>
      <c r="M204" s="3"/>
      <c r="N204" s="19"/>
      <c r="O204" s="19"/>
      <c r="P204" s="19">
        <f t="shared" si="31"/>
        <v>19770</v>
      </c>
    </row>
    <row r="205" spans="1:16">
      <c r="A205" s="4">
        <v>3</v>
      </c>
      <c r="B205" s="4" t="s">
        <v>679</v>
      </c>
      <c r="C205" s="15" t="s">
        <v>683</v>
      </c>
      <c r="D205" s="4" t="s">
        <v>123</v>
      </c>
      <c r="E205" s="83">
        <v>30</v>
      </c>
      <c r="F205" s="69"/>
      <c r="G205" s="3"/>
      <c r="H205" s="3"/>
      <c r="I205" s="3"/>
      <c r="J205" s="3">
        <v>131</v>
      </c>
      <c r="K205" s="2">
        <f t="shared" si="34"/>
        <v>3930</v>
      </c>
      <c r="L205" s="60"/>
      <c r="M205" s="3"/>
      <c r="N205" s="19"/>
      <c r="O205" s="19"/>
      <c r="P205" s="19">
        <f t="shared" si="31"/>
        <v>3930</v>
      </c>
    </row>
    <row r="206" spans="1:16">
      <c r="A206" s="88"/>
      <c r="B206" s="88"/>
      <c r="C206" s="11" t="s">
        <v>684</v>
      </c>
      <c r="D206" s="4"/>
      <c r="E206" s="83"/>
      <c r="F206" s="85"/>
      <c r="G206" s="68"/>
      <c r="H206" s="8"/>
      <c r="I206" s="68"/>
      <c r="J206" s="3"/>
      <c r="K206" s="2"/>
      <c r="L206" s="60"/>
      <c r="M206" s="3"/>
      <c r="N206" s="19"/>
      <c r="O206" s="19"/>
      <c r="P206" s="19"/>
    </row>
    <row r="207" spans="1:16" ht="25.5">
      <c r="A207" s="4">
        <v>1</v>
      </c>
      <c r="B207" s="565" t="s">
        <v>685</v>
      </c>
      <c r="C207" s="15" t="s">
        <v>686</v>
      </c>
      <c r="D207" s="3" t="s">
        <v>399</v>
      </c>
      <c r="E207" s="83">
        <v>50</v>
      </c>
      <c r="F207" s="4">
        <v>6</v>
      </c>
      <c r="G207" s="4">
        <f>F207*E207</f>
        <v>300</v>
      </c>
      <c r="H207" s="4"/>
      <c r="I207" s="4"/>
      <c r="J207" s="2"/>
      <c r="K207" s="2"/>
      <c r="L207" s="60"/>
      <c r="M207" s="3"/>
      <c r="N207" s="19"/>
      <c r="O207" s="19"/>
      <c r="P207" s="19">
        <f t="shared" si="31"/>
        <v>300</v>
      </c>
    </row>
    <row r="208" spans="1:16">
      <c r="A208" s="4">
        <v>2</v>
      </c>
      <c r="B208" s="564"/>
      <c r="C208" s="15" t="s">
        <v>687</v>
      </c>
      <c r="D208" s="4" t="s">
        <v>121</v>
      </c>
      <c r="E208" s="83">
        <v>50</v>
      </c>
      <c r="F208" s="4">
        <v>21</v>
      </c>
      <c r="G208" s="4">
        <f>F208*E208</f>
        <v>1050</v>
      </c>
      <c r="H208" s="4"/>
      <c r="I208" s="4"/>
      <c r="J208" s="2"/>
      <c r="K208" s="2"/>
      <c r="L208" s="60"/>
      <c r="M208" s="3"/>
      <c r="N208" s="19"/>
      <c r="O208" s="19"/>
      <c r="P208" s="19">
        <f t="shared" si="31"/>
        <v>1050</v>
      </c>
    </row>
    <row r="209" spans="1:16">
      <c r="A209" s="4">
        <v>3</v>
      </c>
      <c r="B209" s="4" t="s">
        <v>688</v>
      </c>
      <c r="C209" s="15" t="s">
        <v>689</v>
      </c>
      <c r="D209" s="4" t="s">
        <v>121</v>
      </c>
      <c r="E209" s="83">
        <v>11</v>
      </c>
      <c r="F209" s="4">
        <v>63</v>
      </c>
      <c r="G209" s="4">
        <f t="shared" ref="G209:G211" si="35">F209*E209</f>
        <v>693</v>
      </c>
      <c r="H209" s="4"/>
      <c r="I209" s="4"/>
      <c r="J209" s="2"/>
      <c r="K209" s="2"/>
      <c r="L209" s="60"/>
      <c r="M209" s="3"/>
      <c r="N209" s="19"/>
      <c r="O209" s="19"/>
      <c r="P209" s="19">
        <f t="shared" si="31"/>
        <v>693</v>
      </c>
    </row>
    <row r="210" spans="1:16">
      <c r="A210" s="4">
        <v>4</v>
      </c>
      <c r="B210" s="4" t="s">
        <v>690</v>
      </c>
      <c r="C210" s="15" t="s">
        <v>691</v>
      </c>
      <c r="D210" s="4" t="s">
        <v>121</v>
      </c>
      <c r="E210" s="83">
        <v>650</v>
      </c>
      <c r="F210" s="4">
        <v>7</v>
      </c>
      <c r="G210" s="4">
        <f t="shared" si="35"/>
        <v>4550</v>
      </c>
      <c r="H210" s="4"/>
      <c r="I210" s="4"/>
      <c r="J210" s="2"/>
      <c r="K210" s="2"/>
      <c r="L210" s="60"/>
      <c r="M210" s="3"/>
      <c r="N210" s="19"/>
      <c r="O210" s="19"/>
      <c r="P210" s="19">
        <f t="shared" si="31"/>
        <v>4550</v>
      </c>
    </row>
    <row r="211" spans="1:16">
      <c r="A211" s="4">
        <v>5</v>
      </c>
      <c r="B211" s="4" t="s">
        <v>692</v>
      </c>
      <c r="C211" s="15" t="s">
        <v>693</v>
      </c>
      <c r="D211" s="4" t="s">
        <v>121</v>
      </c>
      <c r="E211" s="83">
        <v>550</v>
      </c>
      <c r="F211" s="4">
        <v>3</v>
      </c>
      <c r="G211" s="4">
        <f t="shared" si="35"/>
        <v>1650</v>
      </c>
      <c r="H211" s="4"/>
      <c r="I211" s="4"/>
      <c r="J211" s="2"/>
      <c r="K211" s="2"/>
      <c r="L211" s="60"/>
      <c r="M211" s="3"/>
      <c r="N211" s="19"/>
      <c r="O211" s="19"/>
      <c r="P211" s="19">
        <f t="shared" si="31"/>
        <v>1650</v>
      </c>
    </row>
    <row r="212" spans="1:16">
      <c r="A212" s="88"/>
      <c r="B212" s="88"/>
      <c r="C212" s="11" t="s">
        <v>694</v>
      </c>
      <c r="D212" s="4"/>
      <c r="E212" s="83"/>
      <c r="F212" s="75"/>
      <c r="G212" s="89"/>
      <c r="H212" s="75"/>
      <c r="I212" s="89"/>
      <c r="J212" s="2"/>
      <c r="K212" s="2"/>
      <c r="L212" s="60"/>
      <c r="M212" s="3"/>
      <c r="N212" s="19"/>
      <c r="O212" s="19"/>
      <c r="P212" s="19"/>
    </row>
    <row r="213" spans="1:16">
      <c r="A213" s="4">
        <v>1</v>
      </c>
      <c r="B213" s="4" t="s">
        <v>231</v>
      </c>
      <c r="C213" s="15" t="s">
        <v>695</v>
      </c>
      <c r="D213" s="4" t="s">
        <v>28</v>
      </c>
      <c r="E213" s="91">
        <v>50</v>
      </c>
      <c r="F213" s="4"/>
      <c r="G213" s="4"/>
      <c r="H213" s="4"/>
      <c r="I213" s="4"/>
      <c r="J213" s="2" t="s">
        <v>696</v>
      </c>
      <c r="K213" s="2"/>
      <c r="L213" s="60"/>
      <c r="M213" s="3"/>
      <c r="N213" s="92">
        <v>245</v>
      </c>
      <c r="O213" s="92">
        <f>N213*E213</f>
        <v>12250</v>
      </c>
      <c r="P213" s="19">
        <f t="shared" si="31"/>
        <v>12250</v>
      </c>
    </row>
    <row r="214" spans="1:16">
      <c r="A214" s="4">
        <v>2</v>
      </c>
      <c r="B214" s="4" t="s">
        <v>215</v>
      </c>
      <c r="C214" s="15" t="s">
        <v>697</v>
      </c>
      <c r="D214" s="4" t="s">
        <v>59</v>
      </c>
      <c r="E214" s="83">
        <v>40</v>
      </c>
      <c r="F214" s="53"/>
      <c r="G214" s="4"/>
      <c r="H214" s="4"/>
      <c r="I214" s="4"/>
      <c r="J214" s="2"/>
      <c r="K214" s="2"/>
      <c r="L214" s="60"/>
      <c r="M214" s="3"/>
      <c r="N214" s="4">
        <v>75</v>
      </c>
      <c r="O214" s="92">
        <f t="shared" ref="O214" si="36">N214*E214</f>
        <v>3000</v>
      </c>
      <c r="P214" s="19">
        <f t="shared" si="31"/>
        <v>3000</v>
      </c>
    </row>
    <row r="215" spans="1:16">
      <c r="A215" s="88"/>
      <c r="B215" s="88"/>
      <c r="C215" s="11" t="s">
        <v>698</v>
      </c>
      <c r="D215" s="4"/>
      <c r="E215" s="83"/>
      <c r="F215" s="75"/>
      <c r="G215" s="89"/>
      <c r="H215" s="75"/>
      <c r="I215" s="89"/>
      <c r="J215" s="2"/>
      <c r="K215" s="2"/>
      <c r="L215" s="60"/>
      <c r="M215" s="4"/>
      <c r="N215" s="19"/>
      <c r="O215" s="92"/>
      <c r="P215" s="19"/>
    </row>
    <row r="216" spans="1:16">
      <c r="A216" s="4">
        <v>1</v>
      </c>
      <c r="B216" s="4" t="s">
        <v>699</v>
      </c>
      <c r="C216" s="15" t="s">
        <v>700</v>
      </c>
      <c r="D216" s="4" t="s">
        <v>59</v>
      </c>
      <c r="E216" s="93">
        <v>700</v>
      </c>
      <c r="F216" s="4">
        <v>98</v>
      </c>
      <c r="G216" s="4">
        <f>F216*E216</f>
        <v>68600</v>
      </c>
      <c r="H216" s="4"/>
      <c r="I216" s="4"/>
      <c r="J216" s="2"/>
      <c r="K216" s="2"/>
      <c r="L216" s="60"/>
      <c r="M216" s="3"/>
      <c r="N216" s="19"/>
      <c r="O216" s="19"/>
      <c r="P216" s="19">
        <f t="shared" si="31"/>
        <v>68600</v>
      </c>
    </row>
    <row r="217" spans="1:16">
      <c r="A217" s="4">
        <v>2</v>
      </c>
      <c r="B217" s="61" t="s">
        <v>701</v>
      </c>
      <c r="C217" s="15" t="s">
        <v>702</v>
      </c>
      <c r="D217" s="4" t="s">
        <v>59</v>
      </c>
      <c r="E217" s="83">
        <v>50</v>
      </c>
      <c r="F217" s="53"/>
      <c r="G217" s="3"/>
      <c r="H217" s="4"/>
      <c r="I217" s="4"/>
      <c r="J217" s="3">
        <v>1367</v>
      </c>
      <c r="K217" s="94">
        <f>J217*E217</f>
        <v>68350</v>
      </c>
      <c r="L217" s="94"/>
      <c r="M217" s="69"/>
      <c r="N217" s="19"/>
      <c r="O217" s="19"/>
      <c r="P217" s="19">
        <f t="shared" si="31"/>
        <v>68350</v>
      </c>
    </row>
    <row r="218" spans="1:16">
      <c r="A218" s="4">
        <v>3</v>
      </c>
      <c r="B218" s="61" t="s">
        <v>703</v>
      </c>
      <c r="C218" s="15" t="s">
        <v>704</v>
      </c>
      <c r="D218" s="4" t="s">
        <v>59</v>
      </c>
      <c r="E218" s="83">
        <v>75</v>
      </c>
      <c r="F218" s="4">
        <v>171</v>
      </c>
      <c r="G218" s="4">
        <f>F218*E218</f>
        <v>12825</v>
      </c>
      <c r="H218" s="4"/>
      <c r="I218" s="4"/>
      <c r="J218" s="2"/>
      <c r="K218" s="2"/>
      <c r="L218" s="60"/>
      <c r="M218" s="3"/>
      <c r="N218" s="19"/>
      <c r="O218" s="19"/>
      <c r="P218" s="19">
        <f t="shared" si="31"/>
        <v>12825</v>
      </c>
    </row>
    <row r="219" spans="1:16">
      <c r="A219" s="4">
        <v>4</v>
      </c>
      <c r="B219" s="4" t="s">
        <v>705</v>
      </c>
      <c r="C219" s="15" t="s">
        <v>706</v>
      </c>
      <c r="D219" s="4" t="s">
        <v>59</v>
      </c>
      <c r="E219" s="83">
        <v>30</v>
      </c>
      <c r="F219" s="4">
        <v>239</v>
      </c>
      <c r="G219" s="4">
        <f>F219*E219</f>
        <v>7170</v>
      </c>
      <c r="H219" s="4"/>
      <c r="I219" s="4"/>
      <c r="J219" s="2"/>
      <c r="K219" s="2"/>
      <c r="L219" s="60"/>
      <c r="M219" s="3"/>
      <c r="N219" s="19"/>
      <c r="O219" s="19"/>
      <c r="P219" s="19">
        <f t="shared" si="31"/>
        <v>7170</v>
      </c>
    </row>
    <row r="220" spans="1:16">
      <c r="A220" s="4">
        <v>5</v>
      </c>
      <c r="B220" s="4" t="s">
        <v>707</v>
      </c>
      <c r="C220" s="15" t="s">
        <v>708</v>
      </c>
      <c r="D220" s="4" t="s">
        <v>59</v>
      </c>
      <c r="E220" s="83">
        <v>25</v>
      </c>
      <c r="F220" s="4"/>
      <c r="G220" s="4"/>
      <c r="H220" s="4"/>
      <c r="I220" s="4"/>
      <c r="J220" s="3">
        <v>58</v>
      </c>
      <c r="K220" s="94">
        <f>J220*E220</f>
        <v>1450</v>
      </c>
      <c r="L220" s="60"/>
      <c r="M220" s="3"/>
      <c r="N220" s="19"/>
      <c r="O220" s="19"/>
      <c r="P220" s="19">
        <f t="shared" si="31"/>
        <v>1450</v>
      </c>
    </row>
    <row r="221" spans="1:16" ht="25.5">
      <c r="A221" s="4">
        <v>6</v>
      </c>
      <c r="B221" s="4" t="s">
        <v>709</v>
      </c>
      <c r="C221" s="15" t="s">
        <v>710</v>
      </c>
      <c r="D221" s="4" t="s">
        <v>59</v>
      </c>
      <c r="E221" s="83">
        <v>700</v>
      </c>
      <c r="F221" s="69"/>
      <c r="G221" s="4"/>
      <c r="H221" s="4"/>
      <c r="I221" s="4"/>
      <c r="J221" s="4">
        <v>170</v>
      </c>
      <c r="K221" s="2">
        <f>J221*E221</f>
        <v>119000</v>
      </c>
      <c r="L221" s="60"/>
      <c r="M221" s="3"/>
      <c r="N221" s="19"/>
      <c r="O221" s="19"/>
      <c r="P221" s="19">
        <f t="shared" si="31"/>
        <v>119000</v>
      </c>
    </row>
    <row r="222" spans="1:16" ht="25.5">
      <c r="A222" s="4">
        <v>7</v>
      </c>
      <c r="B222" s="4" t="s">
        <v>711</v>
      </c>
      <c r="C222" s="15" t="s">
        <v>712</v>
      </c>
      <c r="D222" s="4" t="s">
        <v>59</v>
      </c>
      <c r="E222" s="83">
        <v>800</v>
      </c>
      <c r="F222" s="69"/>
      <c r="G222" s="4"/>
      <c r="H222" s="4"/>
      <c r="I222" s="4"/>
      <c r="J222" s="4">
        <v>180</v>
      </c>
      <c r="K222" s="2">
        <f>J222*E222</f>
        <v>144000</v>
      </c>
      <c r="L222" s="60"/>
      <c r="M222" s="3"/>
      <c r="N222" s="19"/>
      <c r="O222" s="19"/>
      <c r="P222" s="19">
        <f t="shared" si="31"/>
        <v>144000</v>
      </c>
    </row>
    <row r="223" spans="1:16">
      <c r="A223" s="88"/>
      <c r="B223" s="88"/>
      <c r="C223" s="11" t="s">
        <v>713</v>
      </c>
      <c r="D223" s="4"/>
      <c r="E223" s="95"/>
      <c r="F223" s="75"/>
      <c r="G223" s="89"/>
      <c r="H223" s="75"/>
      <c r="I223" s="89"/>
      <c r="J223" s="2"/>
      <c r="K223" s="2"/>
      <c r="L223" s="60"/>
      <c r="M223" s="3"/>
      <c r="N223" s="19"/>
      <c r="O223" s="19"/>
      <c r="P223" s="19"/>
    </row>
    <row r="224" spans="1:16">
      <c r="A224" s="4">
        <v>1</v>
      </c>
      <c r="B224" s="3" t="s">
        <v>454</v>
      </c>
      <c r="C224" s="11" t="s">
        <v>714</v>
      </c>
      <c r="D224" s="4" t="s">
        <v>121</v>
      </c>
      <c r="E224" s="83">
        <v>10</v>
      </c>
      <c r="F224" s="4">
        <v>20</v>
      </c>
      <c r="G224" s="4">
        <f>F224*E224</f>
        <v>200</v>
      </c>
      <c r="H224" s="4"/>
      <c r="I224" s="4"/>
      <c r="J224" s="2"/>
      <c r="K224" s="2"/>
      <c r="L224" s="60"/>
      <c r="M224" s="3"/>
      <c r="N224" s="19"/>
      <c r="O224" s="19"/>
      <c r="P224" s="19">
        <f t="shared" si="31"/>
        <v>200</v>
      </c>
    </row>
    <row r="225" spans="1:16">
      <c r="A225" s="4">
        <v>2</v>
      </c>
      <c r="B225" s="3" t="s">
        <v>422</v>
      </c>
      <c r="C225" s="15" t="s">
        <v>715</v>
      </c>
      <c r="D225" s="4" t="s">
        <v>121</v>
      </c>
      <c r="E225" s="83">
        <v>50</v>
      </c>
      <c r="F225" s="4"/>
      <c r="G225" s="4"/>
      <c r="H225" s="4"/>
      <c r="I225" s="4"/>
      <c r="J225" s="2"/>
      <c r="K225" s="2"/>
      <c r="L225" s="75">
        <v>1</v>
      </c>
      <c r="M225" s="69">
        <f t="shared" ref="M225:M228" si="37">L225*E225</f>
        <v>50</v>
      </c>
      <c r="N225" s="19"/>
      <c r="O225" s="19"/>
      <c r="P225" s="19">
        <f t="shared" si="31"/>
        <v>50</v>
      </c>
    </row>
    <row r="226" spans="1:16">
      <c r="A226" s="4">
        <v>3</v>
      </c>
      <c r="B226" s="4" t="s">
        <v>716</v>
      </c>
      <c r="C226" s="15" t="s">
        <v>717</v>
      </c>
      <c r="D226" s="4" t="s">
        <v>121</v>
      </c>
      <c r="E226" s="83">
        <v>5</v>
      </c>
      <c r="F226" s="4"/>
      <c r="G226" s="4"/>
      <c r="H226" s="4"/>
      <c r="I226" s="4"/>
      <c r="J226" s="2"/>
      <c r="K226" s="2"/>
      <c r="L226" s="75">
        <v>1</v>
      </c>
      <c r="M226" s="69">
        <f t="shared" si="37"/>
        <v>5</v>
      </c>
      <c r="N226" s="19"/>
      <c r="O226" s="19"/>
      <c r="P226" s="19">
        <f t="shared" si="31"/>
        <v>5</v>
      </c>
    </row>
    <row r="227" spans="1:16">
      <c r="A227" s="4">
        <v>4</v>
      </c>
      <c r="B227" s="4" t="s">
        <v>718</v>
      </c>
      <c r="C227" s="15" t="s">
        <v>719</v>
      </c>
      <c r="D227" s="4" t="s">
        <v>121</v>
      </c>
      <c r="E227" s="83">
        <v>75</v>
      </c>
      <c r="F227" s="4"/>
      <c r="G227" s="4"/>
      <c r="H227" s="4"/>
      <c r="I227" s="4"/>
      <c r="J227" s="2"/>
      <c r="K227" s="2"/>
      <c r="L227" s="75">
        <v>3</v>
      </c>
      <c r="M227" s="69">
        <f t="shared" si="37"/>
        <v>225</v>
      </c>
      <c r="N227" s="19"/>
      <c r="O227" s="19"/>
      <c r="P227" s="19">
        <f t="shared" si="31"/>
        <v>225</v>
      </c>
    </row>
    <row r="228" spans="1:16">
      <c r="A228" s="4">
        <v>5</v>
      </c>
      <c r="B228" s="3" t="s">
        <v>454</v>
      </c>
      <c r="C228" s="15" t="s">
        <v>720</v>
      </c>
      <c r="D228" s="4" t="s">
        <v>121</v>
      </c>
      <c r="E228" s="83">
        <v>50</v>
      </c>
      <c r="F228" s="4"/>
      <c r="G228" s="4"/>
      <c r="H228" s="4"/>
      <c r="I228" s="4"/>
      <c r="J228" s="2"/>
      <c r="K228" s="2"/>
      <c r="L228" s="75">
        <v>5</v>
      </c>
      <c r="M228" s="69">
        <f t="shared" si="37"/>
        <v>250</v>
      </c>
      <c r="N228" s="19"/>
      <c r="O228" s="19"/>
      <c r="P228" s="19">
        <f t="shared" si="31"/>
        <v>250</v>
      </c>
    </row>
    <row r="229" spans="1:16">
      <c r="A229" s="4">
        <v>6</v>
      </c>
      <c r="B229" s="4" t="s">
        <v>721</v>
      </c>
      <c r="C229" s="15" t="s">
        <v>722</v>
      </c>
      <c r="D229" s="4" t="s">
        <v>121</v>
      </c>
      <c r="E229" s="83">
        <v>300</v>
      </c>
      <c r="F229" s="4">
        <v>6</v>
      </c>
      <c r="G229" s="4">
        <f>F229*E229</f>
        <v>1800</v>
      </c>
      <c r="H229" s="4"/>
      <c r="I229" s="4"/>
      <c r="J229" s="2"/>
      <c r="K229" s="2"/>
      <c r="L229" s="60"/>
      <c r="M229" s="4"/>
      <c r="N229" s="19"/>
      <c r="O229" s="19"/>
      <c r="P229" s="19">
        <f t="shared" si="31"/>
        <v>1800</v>
      </c>
    </row>
    <row r="230" spans="1:16" ht="25.5">
      <c r="A230" s="4">
        <v>7</v>
      </c>
      <c r="B230" s="566" t="s">
        <v>723</v>
      </c>
      <c r="C230" s="15" t="s">
        <v>724</v>
      </c>
      <c r="D230" s="4" t="s">
        <v>121</v>
      </c>
      <c r="E230" s="83">
        <v>200</v>
      </c>
      <c r="F230" s="4">
        <v>8</v>
      </c>
      <c r="G230" s="4">
        <f t="shared" ref="G230:G233" si="38">F230*E230</f>
        <v>1600</v>
      </c>
      <c r="H230" s="4"/>
      <c r="I230" s="4"/>
      <c r="J230" s="2"/>
      <c r="K230" s="2"/>
      <c r="L230" s="60"/>
      <c r="M230" s="4"/>
      <c r="N230" s="19"/>
      <c r="O230" s="19"/>
      <c r="P230" s="19">
        <f t="shared" si="31"/>
        <v>1600</v>
      </c>
    </row>
    <row r="231" spans="1:16">
      <c r="A231" s="4">
        <v>8</v>
      </c>
      <c r="B231" s="567"/>
      <c r="C231" s="15" t="s">
        <v>725</v>
      </c>
      <c r="D231" s="4" t="s">
        <v>121</v>
      </c>
      <c r="E231" s="83">
        <v>75</v>
      </c>
      <c r="F231" s="4">
        <v>5</v>
      </c>
      <c r="G231" s="4">
        <f t="shared" si="38"/>
        <v>375</v>
      </c>
      <c r="H231" s="4"/>
      <c r="I231" s="4"/>
      <c r="J231" s="2"/>
      <c r="K231" s="2"/>
      <c r="L231" s="60"/>
      <c r="M231" s="4"/>
      <c r="N231" s="19"/>
      <c r="O231" s="19"/>
      <c r="P231" s="19">
        <f t="shared" si="31"/>
        <v>375</v>
      </c>
    </row>
    <row r="232" spans="1:16">
      <c r="A232" s="4">
        <v>9</v>
      </c>
      <c r="B232" s="4" t="s">
        <v>726</v>
      </c>
      <c r="C232" s="15" t="s">
        <v>727</v>
      </c>
      <c r="D232" s="4" t="s">
        <v>121</v>
      </c>
      <c r="E232" s="83">
        <v>1000</v>
      </c>
      <c r="F232" s="4">
        <v>1</v>
      </c>
      <c r="G232" s="4">
        <f t="shared" si="38"/>
        <v>1000</v>
      </c>
      <c r="H232" s="4"/>
      <c r="I232" s="4"/>
      <c r="J232" s="2"/>
      <c r="K232" s="2"/>
      <c r="L232" s="60"/>
      <c r="M232" s="4"/>
      <c r="N232" s="19"/>
      <c r="O232" s="19"/>
      <c r="P232" s="19">
        <f t="shared" si="31"/>
        <v>1000</v>
      </c>
    </row>
    <row r="233" spans="1:16">
      <c r="A233" s="4">
        <v>10</v>
      </c>
      <c r="B233" s="4" t="s">
        <v>728</v>
      </c>
      <c r="C233" s="15" t="s">
        <v>729</v>
      </c>
      <c r="D233" s="4" t="s">
        <v>121</v>
      </c>
      <c r="E233" s="83">
        <v>5000</v>
      </c>
      <c r="F233" s="4">
        <v>1</v>
      </c>
      <c r="G233" s="4">
        <f t="shared" si="38"/>
        <v>5000</v>
      </c>
      <c r="H233" s="4"/>
      <c r="I233" s="4"/>
      <c r="J233" s="2"/>
      <c r="K233" s="2"/>
      <c r="L233" s="60"/>
      <c r="M233" s="4"/>
      <c r="N233" s="19"/>
      <c r="O233" s="19"/>
      <c r="P233" s="19">
        <f t="shared" si="31"/>
        <v>5000</v>
      </c>
    </row>
    <row r="234" spans="1:16">
      <c r="A234" s="4">
        <v>11</v>
      </c>
      <c r="B234" s="4" t="s">
        <v>730</v>
      </c>
      <c r="C234" s="15" t="s">
        <v>731</v>
      </c>
      <c r="D234" s="4" t="s">
        <v>121</v>
      </c>
      <c r="E234" s="83">
        <v>50</v>
      </c>
      <c r="F234" s="4">
        <v>1</v>
      </c>
      <c r="G234" s="4">
        <f>F234*E234</f>
        <v>50</v>
      </c>
      <c r="H234" s="4"/>
      <c r="I234" s="4"/>
      <c r="J234" s="2"/>
      <c r="K234" s="2"/>
      <c r="L234" s="60"/>
      <c r="M234" s="4"/>
      <c r="N234" s="19"/>
      <c r="O234" s="19"/>
      <c r="P234" s="19">
        <f t="shared" si="31"/>
        <v>50</v>
      </c>
    </row>
    <row r="235" spans="1:16">
      <c r="A235" s="4">
        <v>12</v>
      </c>
      <c r="B235" s="4" t="s">
        <v>732</v>
      </c>
      <c r="C235" s="15" t="s">
        <v>733</v>
      </c>
      <c r="D235" s="4" t="s">
        <v>121</v>
      </c>
      <c r="E235" s="83">
        <v>75</v>
      </c>
      <c r="F235" s="4">
        <v>1</v>
      </c>
      <c r="G235" s="4">
        <f t="shared" ref="G235:G236" si="39">F235*E235</f>
        <v>75</v>
      </c>
      <c r="H235" s="4"/>
      <c r="I235" s="4"/>
      <c r="J235" s="2"/>
      <c r="K235" s="2"/>
      <c r="L235" s="60"/>
      <c r="M235" s="4"/>
      <c r="N235" s="19"/>
      <c r="O235" s="19"/>
      <c r="P235" s="19">
        <f t="shared" si="31"/>
        <v>75</v>
      </c>
    </row>
    <row r="236" spans="1:16">
      <c r="A236" s="4">
        <v>13</v>
      </c>
      <c r="B236" s="4" t="s">
        <v>734</v>
      </c>
      <c r="C236" s="15" t="s">
        <v>735</v>
      </c>
      <c r="D236" s="4" t="s">
        <v>121</v>
      </c>
      <c r="E236" s="83">
        <v>100</v>
      </c>
      <c r="F236" s="4">
        <v>3</v>
      </c>
      <c r="G236" s="4">
        <f t="shared" si="39"/>
        <v>300</v>
      </c>
      <c r="H236" s="4"/>
      <c r="I236" s="4"/>
      <c r="J236" s="2"/>
      <c r="K236" s="2"/>
      <c r="L236" s="60"/>
      <c r="M236" s="4"/>
      <c r="N236" s="19"/>
      <c r="O236" s="19"/>
      <c r="P236" s="19">
        <f t="shared" si="31"/>
        <v>300</v>
      </c>
    </row>
    <row r="237" spans="1:16">
      <c r="A237" s="4">
        <v>14</v>
      </c>
      <c r="B237" s="4" t="s">
        <v>736</v>
      </c>
      <c r="C237" s="15" t="s">
        <v>737</v>
      </c>
      <c r="D237" s="4" t="s">
        <v>121</v>
      </c>
      <c r="E237" s="83">
        <v>30</v>
      </c>
      <c r="F237" s="4">
        <v>1</v>
      </c>
      <c r="G237" s="4">
        <f>F237*E237</f>
        <v>30</v>
      </c>
      <c r="H237" s="4"/>
      <c r="I237" s="4"/>
      <c r="J237" s="2"/>
      <c r="K237" s="2"/>
      <c r="L237" s="60"/>
      <c r="M237" s="4"/>
      <c r="N237" s="19"/>
      <c r="O237" s="19"/>
      <c r="P237" s="19">
        <f t="shared" si="31"/>
        <v>30</v>
      </c>
    </row>
    <row r="238" spans="1:16">
      <c r="A238" s="4">
        <v>15</v>
      </c>
      <c r="B238" s="88" t="s">
        <v>738</v>
      </c>
      <c r="C238" s="96" t="s">
        <v>739</v>
      </c>
      <c r="D238" s="66" t="s">
        <v>121</v>
      </c>
      <c r="E238" s="93">
        <v>100</v>
      </c>
      <c r="F238" s="66"/>
      <c r="G238" s="66"/>
      <c r="H238" s="66">
        <v>28</v>
      </c>
      <c r="I238" s="66">
        <f>H238*E238</f>
        <v>2800</v>
      </c>
      <c r="J238" s="73"/>
      <c r="K238" s="73"/>
      <c r="L238" s="97"/>
      <c r="M238" s="69"/>
      <c r="N238" s="19"/>
      <c r="O238" s="19"/>
      <c r="P238" s="19">
        <f t="shared" si="31"/>
        <v>2800</v>
      </c>
    </row>
    <row r="239" spans="1:16" ht="25.5">
      <c r="A239" s="4">
        <v>16</v>
      </c>
      <c r="B239" s="4" t="s">
        <v>740</v>
      </c>
      <c r="C239" s="15" t="s">
        <v>741</v>
      </c>
      <c r="D239" s="3" t="s">
        <v>121</v>
      </c>
      <c r="E239" s="83">
        <v>700</v>
      </c>
      <c r="F239" s="3"/>
      <c r="G239" s="3"/>
      <c r="H239" s="3"/>
      <c r="I239" s="3"/>
      <c r="J239" s="2"/>
      <c r="K239" s="2"/>
      <c r="L239" s="60"/>
      <c r="M239" s="3"/>
      <c r="N239" s="3">
        <v>1</v>
      </c>
      <c r="O239" s="3">
        <f>N239*E239</f>
        <v>700</v>
      </c>
      <c r="P239" s="19">
        <f t="shared" si="31"/>
        <v>700</v>
      </c>
    </row>
    <row r="240" spans="1:16">
      <c r="A240" s="88"/>
      <c r="B240" s="88"/>
      <c r="C240" s="13" t="s">
        <v>742</v>
      </c>
      <c r="D240" s="3"/>
      <c r="E240" s="83"/>
      <c r="F240" s="8"/>
      <c r="G240" s="68"/>
      <c r="H240" s="8"/>
      <c r="I240" s="68"/>
      <c r="J240" s="2"/>
      <c r="K240" s="2"/>
      <c r="L240" s="60"/>
      <c r="M240" s="3"/>
      <c r="N240" s="3"/>
      <c r="O240" s="3"/>
      <c r="P240" s="19"/>
    </row>
    <row r="241" spans="1:16">
      <c r="A241" s="3">
        <v>1</v>
      </c>
      <c r="B241" s="3" t="s">
        <v>743</v>
      </c>
      <c r="C241" s="15" t="s">
        <v>744</v>
      </c>
      <c r="D241" s="3" t="s">
        <v>121</v>
      </c>
      <c r="E241" s="86">
        <v>75</v>
      </c>
      <c r="F241" s="3"/>
      <c r="G241" s="3"/>
      <c r="H241" s="3"/>
      <c r="I241" s="3"/>
      <c r="J241" s="2"/>
      <c r="K241" s="2"/>
      <c r="L241" s="8">
        <v>3</v>
      </c>
      <c r="M241" s="69">
        <f t="shared" ref="M241:M243" si="40">L241*E241</f>
        <v>225</v>
      </c>
      <c r="N241" s="69"/>
      <c r="O241" s="69"/>
      <c r="P241" s="19">
        <f t="shared" si="31"/>
        <v>225</v>
      </c>
    </row>
    <row r="242" spans="1:16">
      <c r="A242" s="3">
        <v>2</v>
      </c>
      <c r="B242" s="3" t="s">
        <v>745</v>
      </c>
      <c r="C242" s="15" t="s">
        <v>746</v>
      </c>
      <c r="D242" s="3" t="s">
        <v>121</v>
      </c>
      <c r="E242" s="86">
        <v>100</v>
      </c>
      <c r="F242" s="3"/>
      <c r="G242" s="3"/>
      <c r="H242" s="3"/>
      <c r="I242" s="3"/>
      <c r="J242" s="2"/>
      <c r="K242" s="2"/>
      <c r="L242" s="8">
        <v>6</v>
      </c>
      <c r="M242" s="69">
        <f t="shared" si="40"/>
        <v>600</v>
      </c>
      <c r="N242" s="69"/>
      <c r="O242" s="69"/>
      <c r="P242" s="19">
        <f t="shared" si="31"/>
        <v>600</v>
      </c>
    </row>
    <row r="243" spans="1:16">
      <c r="A243" s="3">
        <v>3</v>
      </c>
      <c r="B243" s="3" t="s">
        <v>747</v>
      </c>
      <c r="C243" s="15" t="s">
        <v>748</v>
      </c>
      <c r="D243" s="3" t="s">
        <v>121</v>
      </c>
      <c r="E243" s="86">
        <v>120</v>
      </c>
      <c r="F243" s="3"/>
      <c r="G243" s="3"/>
      <c r="H243" s="3"/>
      <c r="I243" s="3"/>
      <c r="J243" s="2"/>
      <c r="K243" s="2"/>
      <c r="L243" s="8">
        <v>4</v>
      </c>
      <c r="M243" s="69">
        <f t="shared" si="40"/>
        <v>480</v>
      </c>
      <c r="N243" s="69"/>
      <c r="O243" s="69"/>
      <c r="P243" s="19">
        <f t="shared" si="31"/>
        <v>480</v>
      </c>
    </row>
    <row r="244" spans="1:16">
      <c r="A244" s="66"/>
      <c r="B244" s="66"/>
      <c r="C244" s="11" t="s">
        <v>749</v>
      </c>
      <c r="D244" s="3"/>
      <c r="E244" s="86"/>
      <c r="F244" s="8"/>
      <c r="G244" s="68"/>
      <c r="H244" s="8"/>
      <c r="I244" s="68"/>
      <c r="J244" s="2"/>
      <c r="K244" s="2"/>
      <c r="L244" s="98"/>
      <c r="M244" s="69"/>
      <c r="N244" s="69"/>
      <c r="O244" s="69"/>
      <c r="P244" s="19"/>
    </row>
    <row r="245" spans="1:16" ht="25.5">
      <c r="A245" s="3">
        <v>1</v>
      </c>
      <c r="B245" s="73" t="s">
        <v>750</v>
      </c>
      <c r="C245" s="15" t="s">
        <v>751</v>
      </c>
      <c r="D245" s="3" t="s">
        <v>121</v>
      </c>
      <c r="E245" s="83">
        <v>500</v>
      </c>
      <c r="F245" s="69"/>
      <c r="G245" s="3"/>
      <c r="H245" s="3"/>
      <c r="I245" s="3"/>
      <c r="J245" s="3">
        <v>16</v>
      </c>
      <c r="K245" s="2">
        <f>J245*E245</f>
        <v>8000</v>
      </c>
      <c r="L245" s="60"/>
      <c r="M245" s="3"/>
      <c r="N245" s="19"/>
      <c r="O245" s="19"/>
      <c r="P245" s="19">
        <f t="shared" si="31"/>
        <v>8000</v>
      </c>
    </row>
    <row r="246" spans="1:16">
      <c r="A246" s="3">
        <v>2</v>
      </c>
      <c r="B246" s="73" t="s">
        <v>750</v>
      </c>
      <c r="C246" s="15" t="s">
        <v>752</v>
      </c>
      <c r="D246" s="3" t="s">
        <v>121</v>
      </c>
      <c r="E246" s="83">
        <v>450</v>
      </c>
      <c r="F246" s="69"/>
      <c r="G246" s="3"/>
      <c r="H246" s="3"/>
      <c r="I246" s="3"/>
      <c r="J246" s="3">
        <v>9</v>
      </c>
      <c r="K246" s="2">
        <f t="shared" ref="K246:K268" si="41">J246*E246</f>
        <v>4050</v>
      </c>
      <c r="L246" s="60"/>
      <c r="M246" s="3"/>
      <c r="N246" s="19"/>
      <c r="O246" s="19"/>
      <c r="P246" s="19">
        <f t="shared" si="31"/>
        <v>4050</v>
      </c>
    </row>
    <row r="247" spans="1:16">
      <c r="A247" s="3">
        <v>3</v>
      </c>
      <c r="B247" s="73" t="s">
        <v>750</v>
      </c>
      <c r="C247" s="15" t="s">
        <v>753</v>
      </c>
      <c r="D247" s="3" t="s">
        <v>121</v>
      </c>
      <c r="E247" s="83">
        <v>450</v>
      </c>
      <c r="F247" s="69"/>
      <c r="G247" s="3"/>
      <c r="H247" s="3"/>
      <c r="I247" s="3"/>
      <c r="J247" s="3">
        <v>1</v>
      </c>
      <c r="K247" s="2">
        <f t="shared" si="41"/>
        <v>450</v>
      </c>
      <c r="L247" s="60"/>
      <c r="M247" s="3"/>
      <c r="N247" s="19"/>
      <c r="O247" s="19"/>
      <c r="P247" s="19">
        <f t="shared" si="31"/>
        <v>450</v>
      </c>
    </row>
    <row r="248" spans="1:16" ht="25.5">
      <c r="A248" s="3">
        <v>4</v>
      </c>
      <c r="B248" s="73" t="s">
        <v>754</v>
      </c>
      <c r="C248" s="15" t="s">
        <v>755</v>
      </c>
      <c r="D248" s="3" t="s">
        <v>121</v>
      </c>
      <c r="E248" s="83">
        <v>6000</v>
      </c>
      <c r="F248" s="69"/>
      <c r="G248" s="3"/>
      <c r="H248" s="3"/>
      <c r="I248" s="3"/>
      <c r="J248" s="3">
        <v>2</v>
      </c>
      <c r="K248" s="2">
        <f t="shared" si="41"/>
        <v>12000</v>
      </c>
      <c r="L248" s="60"/>
      <c r="M248" s="3"/>
      <c r="N248" s="19"/>
      <c r="O248" s="19"/>
      <c r="P248" s="19">
        <f t="shared" si="31"/>
        <v>12000</v>
      </c>
    </row>
    <row r="249" spans="1:16" s="1" customFormat="1" ht="25.5">
      <c r="A249" s="3">
        <v>5</v>
      </c>
      <c r="B249" s="73" t="s">
        <v>754</v>
      </c>
      <c r="C249" s="15" t="s">
        <v>756</v>
      </c>
      <c r="D249" s="4" t="s">
        <v>121</v>
      </c>
      <c r="E249" s="91">
        <v>4000</v>
      </c>
      <c r="F249" s="99"/>
      <c r="G249" s="4"/>
      <c r="H249" s="4"/>
      <c r="I249" s="4"/>
      <c r="J249" s="4">
        <v>13</v>
      </c>
      <c r="K249" s="2">
        <f t="shared" si="41"/>
        <v>52000</v>
      </c>
      <c r="L249" s="18"/>
      <c r="M249" s="4"/>
      <c r="N249" s="92"/>
      <c r="O249" s="92"/>
      <c r="P249" s="19">
        <f t="shared" si="31"/>
        <v>52000</v>
      </c>
    </row>
    <row r="250" spans="1:16" s="1" customFormat="1" ht="25.5">
      <c r="A250" s="3">
        <v>6</v>
      </c>
      <c r="B250" s="90" t="s">
        <v>757</v>
      </c>
      <c r="C250" s="15" t="s">
        <v>758</v>
      </c>
      <c r="D250" s="4" t="s">
        <v>121</v>
      </c>
      <c r="E250" s="91">
        <v>4000</v>
      </c>
      <c r="F250" s="99"/>
      <c r="G250" s="4"/>
      <c r="H250" s="4"/>
      <c r="I250" s="4"/>
      <c r="J250" s="4">
        <v>1</v>
      </c>
      <c r="K250" s="2">
        <f t="shared" si="41"/>
        <v>4000</v>
      </c>
      <c r="L250" s="18"/>
      <c r="M250" s="4"/>
      <c r="N250" s="92"/>
      <c r="O250" s="92"/>
      <c r="P250" s="19">
        <f t="shared" si="31"/>
        <v>4000</v>
      </c>
    </row>
    <row r="251" spans="1:16" ht="25.5">
      <c r="A251" s="3">
        <v>7</v>
      </c>
      <c r="B251" s="90" t="s">
        <v>757</v>
      </c>
      <c r="C251" s="15" t="s">
        <v>759</v>
      </c>
      <c r="D251" s="3" t="s">
        <v>121</v>
      </c>
      <c r="E251" s="83">
        <v>100</v>
      </c>
      <c r="F251" s="69"/>
      <c r="G251" s="3"/>
      <c r="H251" s="3"/>
      <c r="I251" s="3"/>
      <c r="J251" s="3">
        <v>1</v>
      </c>
      <c r="K251" s="2">
        <f t="shared" si="41"/>
        <v>100</v>
      </c>
      <c r="L251" s="60"/>
      <c r="M251" s="3"/>
      <c r="N251" s="19"/>
      <c r="O251" s="19"/>
      <c r="P251" s="19">
        <f t="shared" si="31"/>
        <v>100</v>
      </c>
    </row>
    <row r="252" spans="1:16">
      <c r="A252" s="3">
        <v>8</v>
      </c>
      <c r="B252" s="90" t="s">
        <v>757</v>
      </c>
      <c r="C252" s="15" t="s">
        <v>760</v>
      </c>
      <c r="D252" s="3" t="s">
        <v>121</v>
      </c>
      <c r="E252" s="83">
        <v>100</v>
      </c>
      <c r="F252" s="69"/>
      <c r="G252" s="3"/>
      <c r="H252" s="3"/>
      <c r="I252" s="3"/>
      <c r="J252" s="3">
        <v>8</v>
      </c>
      <c r="K252" s="2">
        <f t="shared" si="41"/>
        <v>800</v>
      </c>
      <c r="L252" s="60"/>
      <c r="M252" s="3"/>
      <c r="N252" s="19"/>
      <c r="O252" s="19"/>
      <c r="P252" s="19">
        <f t="shared" si="31"/>
        <v>800</v>
      </c>
    </row>
    <row r="253" spans="1:16" ht="25.5">
      <c r="A253" s="3">
        <v>9</v>
      </c>
      <c r="B253" s="73" t="s">
        <v>761</v>
      </c>
      <c r="C253" s="15" t="s">
        <v>762</v>
      </c>
      <c r="D253" s="3" t="s">
        <v>121</v>
      </c>
      <c r="E253" s="83">
        <v>100</v>
      </c>
      <c r="F253" s="69"/>
      <c r="G253" s="3"/>
      <c r="H253" s="3"/>
      <c r="I253" s="3"/>
      <c r="J253" s="3">
        <v>128</v>
      </c>
      <c r="K253" s="2">
        <f t="shared" si="41"/>
        <v>12800</v>
      </c>
      <c r="L253" s="60"/>
      <c r="M253" s="3"/>
      <c r="N253" s="19"/>
      <c r="O253" s="19"/>
      <c r="P253" s="19">
        <f t="shared" ref="P253:P311" si="42">G253+I253+K253+M253+O253</f>
        <v>12800</v>
      </c>
    </row>
    <row r="254" spans="1:16" ht="25.5">
      <c r="A254" s="3">
        <v>10</v>
      </c>
      <c r="B254" s="73" t="s">
        <v>761</v>
      </c>
      <c r="C254" s="15" t="s">
        <v>763</v>
      </c>
      <c r="D254" s="3" t="s">
        <v>121</v>
      </c>
      <c r="E254" s="83">
        <v>200</v>
      </c>
      <c r="F254" s="69"/>
      <c r="G254" s="3"/>
      <c r="H254" s="3"/>
      <c r="I254" s="3"/>
      <c r="J254" s="3">
        <v>35</v>
      </c>
      <c r="K254" s="2">
        <f t="shared" si="41"/>
        <v>7000</v>
      </c>
      <c r="L254" s="60"/>
      <c r="M254" s="3"/>
      <c r="N254" s="19"/>
      <c r="O254" s="19"/>
      <c r="P254" s="19">
        <f t="shared" si="42"/>
        <v>7000</v>
      </c>
    </row>
    <row r="255" spans="1:16">
      <c r="A255" s="3">
        <v>11</v>
      </c>
      <c r="B255" s="73" t="s">
        <v>761</v>
      </c>
      <c r="C255" s="15" t="s">
        <v>764</v>
      </c>
      <c r="D255" s="3" t="s">
        <v>121</v>
      </c>
      <c r="E255" s="83">
        <v>100</v>
      </c>
      <c r="F255" s="69"/>
      <c r="G255" s="3"/>
      <c r="H255" s="3"/>
      <c r="I255" s="3"/>
      <c r="J255" s="3">
        <v>30</v>
      </c>
      <c r="K255" s="2">
        <f t="shared" si="41"/>
        <v>3000</v>
      </c>
      <c r="L255" s="60"/>
      <c r="M255" s="3"/>
      <c r="N255" s="19"/>
      <c r="O255" s="19"/>
      <c r="P255" s="19">
        <f t="shared" si="42"/>
        <v>3000</v>
      </c>
    </row>
    <row r="256" spans="1:16">
      <c r="A256" s="3">
        <v>12</v>
      </c>
      <c r="B256" s="100" t="s">
        <v>765</v>
      </c>
      <c r="C256" s="15" t="s">
        <v>766</v>
      </c>
      <c r="D256" s="3" t="s">
        <v>121</v>
      </c>
      <c r="E256" s="83">
        <v>200</v>
      </c>
      <c r="F256" s="69"/>
      <c r="G256" s="3"/>
      <c r="H256" s="3"/>
      <c r="I256" s="3"/>
      <c r="J256" s="3">
        <v>29</v>
      </c>
      <c r="K256" s="2">
        <f t="shared" si="41"/>
        <v>5800</v>
      </c>
      <c r="L256" s="60"/>
      <c r="M256" s="3"/>
      <c r="N256" s="19"/>
      <c r="O256" s="19"/>
      <c r="P256" s="19">
        <f t="shared" si="42"/>
        <v>5800</v>
      </c>
    </row>
    <row r="257" spans="1:16">
      <c r="A257" s="3">
        <v>13</v>
      </c>
      <c r="B257" s="3" t="s">
        <v>767</v>
      </c>
      <c r="C257" s="15" t="s">
        <v>768</v>
      </c>
      <c r="D257" s="3" t="s">
        <v>121</v>
      </c>
      <c r="E257" s="83">
        <v>500</v>
      </c>
      <c r="F257" s="69"/>
      <c r="G257" s="3"/>
      <c r="H257" s="3"/>
      <c r="I257" s="3"/>
      <c r="J257" s="3">
        <v>10</v>
      </c>
      <c r="K257" s="2">
        <f t="shared" si="41"/>
        <v>5000</v>
      </c>
      <c r="L257" s="60"/>
      <c r="M257" s="3"/>
      <c r="N257" s="19"/>
      <c r="O257" s="19"/>
      <c r="P257" s="19">
        <f t="shared" si="42"/>
        <v>5000</v>
      </c>
    </row>
    <row r="258" spans="1:16" ht="25.5">
      <c r="A258" s="3">
        <v>14</v>
      </c>
      <c r="B258" s="3" t="s">
        <v>769</v>
      </c>
      <c r="C258" s="15" t="s">
        <v>770</v>
      </c>
      <c r="D258" s="3" t="s">
        <v>121</v>
      </c>
      <c r="E258" s="83">
        <v>1000</v>
      </c>
      <c r="F258" s="69"/>
      <c r="G258" s="3"/>
      <c r="H258" s="3"/>
      <c r="I258" s="3"/>
      <c r="J258" s="3">
        <v>6</v>
      </c>
      <c r="K258" s="2">
        <f t="shared" si="41"/>
        <v>6000</v>
      </c>
      <c r="L258" s="60"/>
      <c r="M258" s="3"/>
      <c r="N258" s="19"/>
      <c r="O258" s="19"/>
      <c r="P258" s="19">
        <f t="shared" si="42"/>
        <v>6000</v>
      </c>
    </row>
    <row r="259" spans="1:16">
      <c r="A259" s="3">
        <v>15</v>
      </c>
      <c r="B259" s="3" t="s">
        <v>771</v>
      </c>
      <c r="C259" s="15" t="s">
        <v>772</v>
      </c>
      <c r="D259" s="3" t="s">
        <v>121</v>
      </c>
      <c r="E259" s="83">
        <v>100</v>
      </c>
      <c r="F259" s="69"/>
      <c r="G259" s="3"/>
      <c r="H259" s="3"/>
      <c r="I259" s="3"/>
      <c r="J259" s="3">
        <v>119</v>
      </c>
      <c r="K259" s="2">
        <f t="shared" si="41"/>
        <v>11900</v>
      </c>
      <c r="L259" s="60"/>
      <c r="M259" s="3"/>
      <c r="N259" s="19"/>
      <c r="O259" s="19"/>
      <c r="P259" s="19">
        <f t="shared" si="42"/>
        <v>11900</v>
      </c>
    </row>
    <row r="260" spans="1:16">
      <c r="A260" s="3">
        <v>16</v>
      </c>
      <c r="B260" s="3" t="s">
        <v>773</v>
      </c>
      <c r="C260" s="15" t="s">
        <v>774</v>
      </c>
      <c r="D260" s="3" t="s">
        <v>121</v>
      </c>
      <c r="E260" s="83">
        <v>200</v>
      </c>
      <c r="F260" s="69"/>
      <c r="G260" s="3"/>
      <c r="H260" s="3"/>
      <c r="I260" s="3"/>
      <c r="J260" s="3">
        <v>560</v>
      </c>
      <c r="K260" s="2">
        <f t="shared" si="41"/>
        <v>112000</v>
      </c>
      <c r="L260" s="60"/>
      <c r="M260" s="3"/>
      <c r="N260" s="19"/>
      <c r="O260" s="19"/>
      <c r="P260" s="19">
        <f t="shared" si="42"/>
        <v>112000</v>
      </c>
    </row>
    <row r="261" spans="1:16">
      <c r="A261" s="3">
        <v>17</v>
      </c>
      <c r="B261" s="3" t="s">
        <v>775</v>
      </c>
      <c r="C261" s="15" t="s">
        <v>776</v>
      </c>
      <c r="D261" s="3" t="s">
        <v>399</v>
      </c>
      <c r="E261" s="83">
        <v>100</v>
      </c>
      <c r="F261" s="69"/>
      <c r="G261" s="3"/>
      <c r="H261" s="3"/>
      <c r="I261" s="3"/>
      <c r="J261" s="3">
        <v>5</v>
      </c>
      <c r="K261" s="2">
        <f t="shared" si="41"/>
        <v>500</v>
      </c>
      <c r="L261" s="60"/>
      <c r="M261" s="3"/>
      <c r="N261" s="19"/>
      <c r="O261" s="19"/>
      <c r="P261" s="19">
        <f t="shared" si="42"/>
        <v>500</v>
      </c>
    </row>
    <row r="262" spans="1:16">
      <c r="A262" s="3">
        <v>18</v>
      </c>
      <c r="B262" s="3" t="s">
        <v>777</v>
      </c>
      <c r="C262" s="15" t="s">
        <v>778</v>
      </c>
      <c r="D262" s="3" t="s">
        <v>121</v>
      </c>
      <c r="E262" s="83">
        <v>500</v>
      </c>
      <c r="F262" s="69"/>
      <c r="G262" s="3"/>
      <c r="H262" s="3"/>
      <c r="I262" s="3"/>
      <c r="J262" s="3">
        <v>2</v>
      </c>
      <c r="K262" s="2">
        <f t="shared" si="41"/>
        <v>1000</v>
      </c>
      <c r="L262" s="60"/>
      <c r="M262" s="3"/>
      <c r="N262" s="19"/>
      <c r="O262" s="19"/>
      <c r="P262" s="19">
        <f t="shared" si="42"/>
        <v>1000</v>
      </c>
    </row>
    <row r="263" spans="1:16">
      <c r="A263" s="3">
        <v>19</v>
      </c>
      <c r="B263" s="3" t="s">
        <v>779</v>
      </c>
      <c r="C263" s="15" t="s">
        <v>780</v>
      </c>
      <c r="D263" s="3" t="s">
        <v>121</v>
      </c>
      <c r="E263" s="83">
        <v>500</v>
      </c>
      <c r="F263" s="69"/>
      <c r="G263" s="3"/>
      <c r="H263" s="3"/>
      <c r="I263" s="3"/>
      <c r="J263" s="3">
        <v>3</v>
      </c>
      <c r="K263" s="2">
        <f t="shared" si="41"/>
        <v>1500</v>
      </c>
      <c r="L263" s="60"/>
      <c r="M263" s="3"/>
      <c r="N263" s="19"/>
      <c r="O263" s="19"/>
      <c r="P263" s="19">
        <f t="shared" si="42"/>
        <v>1500</v>
      </c>
    </row>
    <row r="264" spans="1:16" ht="25.5">
      <c r="A264" s="3">
        <v>20</v>
      </c>
      <c r="B264" s="73" t="s">
        <v>781</v>
      </c>
      <c r="C264" s="15" t="s">
        <v>782</v>
      </c>
      <c r="D264" s="3" t="s">
        <v>121</v>
      </c>
      <c r="E264" s="83">
        <v>10000</v>
      </c>
      <c r="F264" s="69"/>
      <c r="G264" s="3"/>
      <c r="H264" s="3"/>
      <c r="I264" s="3"/>
      <c r="J264" s="3">
        <v>3</v>
      </c>
      <c r="K264" s="2">
        <f t="shared" si="41"/>
        <v>30000</v>
      </c>
      <c r="L264" s="60"/>
      <c r="M264" s="3"/>
      <c r="N264" s="19"/>
      <c r="O264" s="19"/>
      <c r="P264" s="19">
        <f t="shared" si="42"/>
        <v>30000</v>
      </c>
    </row>
    <row r="265" spans="1:16">
      <c r="A265" s="3">
        <v>21</v>
      </c>
      <c r="B265" s="73" t="s">
        <v>781</v>
      </c>
      <c r="C265" s="15" t="s">
        <v>783</v>
      </c>
      <c r="D265" s="3" t="s">
        <v>121</v>
      </c>
      <c r="E265" s="83">
        <v>1000</v>
      </c>
      <c r="F265" s="69"/>
      <c r="G265" s="3"/>
      <c r="H265" s="3"/>
      <c r="I265" s="3"/>
      <c r="J265" s="3">
        <v>2</v>
      </c>
      <c r="K265" s="2">
        <f t="shared" si="41"/>
        <v>2000</v>
      </c>
      <c r="L265" s="60"/>
      <c r="M265" s="3"/>
      <c r="N265" s="19"/>
      <c r="O265" s="19"/>
      <c r="P265" s="19">
        <f t="shared" si="42"/>
        <v>2000</v>
      </c>
    </row>
    <row r="266" spans="1:16">
      <c r="A266" s="3">
        <v>22</v>
      </c>
      <c r="B266" s="3" t="s">
        <v>777</v>
      </c>
      <c r="C266" s="15" t="s">
        <v>784</v>
      </c>
      <c r="D266" s="3" t="s">
        <v>121</v>
      </c>
      <c r="E266" s="83">
        <v>750</v>
      </c>
      <c r="F266" s="69"/>
      <c r="G266" s="3"/>
      <c r="H266" s="3"/>
      <c r="I266" s="3"/>
      <c r="J266" s="3">
        <v>9</v>
      </c>
      <c r="K266" s="2">
        <f t="shared" si="41"/>
        <v>6750</v>
      </c>
      <c r="L266" s="60"/>
      <c r="M266" s="3"/>
      <c r="N266" s="19"/>
      <c r="O266" s="19"/>
      <c r="P266" s="19">
        <f t="shared" si="42"/>
        <v>6750</v>
      </c>
    </row>
    <row r="267" spans="1:16" ht="25.5">
      <c r="A267" s="3">
        <v>23</v>
      </c>
      <c r="B267" s="3" t="s">
        <v>785</v>
      </c>
      <c r="C267" s="15" t="s">
        <v>786</v>
      </c>
      <c r="D267" s="3" t="s">
        <v>121</v>
      </c>
      <c r="E267" s="83">
        <v>100</v>
      </c>
      <c r="F267" s="69"/>
      <c r="G267" s="3"/>
      <c r="H267" s="3"/>
      <c r="I267" s="3"/>
      <c r="J267" s="3">
        <v>21</v>
      </c>
      <c r="K267" s="2">
        <f t="shared" si="41"/>
        <v>2100</v>
      </c>
      <c r="L267" s="60"/>
      <c r="M267" s="3"/>
      <c r="N267" s="19"/>
      <c r="O267" s="19"/>
      <c r="P267" s="19">
        <f t="shared" si="42"/>
        <v>2100</v>
      </c>
    </row>
    <row r="268" spans="1:16" ht="25.5">
      <c r="A268" s="3">
        <v>24</v>
      </c>
      <c r="B268" s="3" t="s">
        <v>767</v>
      </c>
      <c r="C268" s="15" t="s">
        <v>787</v>
      </c>
      <c r="D268" s="3" t="s">
        <v>121</v>
      </c>
      <c r="E268" s="83">
        <v>200</v>
      </c>
      <c r="F268" s="69"/>
      <c r="G268" s="3"/>
      <c r="H268" s="3"/>
      <c r="I268" s="3"/>
      <c r="J268" s="3">
        <v>18</v>
      </c>
      <c r="K268" s="2">
        <f t="shared" si="41"/>
        <v>3600</v>
      </c>
      <c r="L268" s="60"/>
      <c r="M268" s="3"/>
      <c r="N268" s="19"/>
      <c r="O268" s="19"/>
      <c r="P268" s="19">
        <f t="shared" si="42"/>
        <v>3600</v>
      </c>
    </row>
    <row r="269" spans="1:16">
      <c r="A269" s="66"/>
      <c r="B269" s="66"/>
      <c r="C269" s="11" t="s">
        <v>788</v>
      </c>
      <c r="D269" s="3"/>
      <c r="E269" s="83"/>
      <c r="F269" s="85"/>
      <c r="G269" s="68"/>
      <c r="H269" s="8"/>
      <c r="I269" s="68"/>
      <c r="J269" s="3"/>
      <c r="K269" s="2"/>
      <c r="L269" s="60"/>
      <c r="M269" s="3"/>
      <c r="N269" s="19"/>
      <c r="O269" s="19"/>
      <c r="P269" s="19"/>
    </row>
    <row r="270" spans="1:16" ht="25.5">
      <c r="A270" s="3">
        <v>1</v>
      </c>
      <c r="B270" s="3" t="s">
        <v>789</v>
      </c>
      <c r="C270" s="15" t="s">
        <v>790</v>
      </c>
      <c r="D270" s="3" t="s">
        <v>399</v>
      </c>
      <c r="E270" s="83">
        <v>500</v>
      </c>
      <c r="F270" s="69"/>
      <c r="G270" s="3"/>
      <c r="H270" s="3"/>
      <c r="I270" s="3"/>
      <c r="J270" s="3">
        <v>20</v>
      </c>
      <c r="K270" s="2">
        <f>J270*E270</f>
        <v>10000</v>
      </c>
      <c r="L270" s="60"/>
      <c r="M270" s="3"/>
      <c r="N270" s="19"/>
      <c r="O270" s="19"/>
      <c r="P270" s="19">
        <f t="shared" si="42"/>
        <v>10000</v>
      </c>
    </row>
    <row r="271" spans="1:16" ht="25.5">
      <c r="A271" s="3">
        <v>2</v>
      </c>
      <c r="B271" s="3" t="s">
        <v>791</v>
      </c>
      <c r="C271" s="15" t="s">
        <v>792</v>
      </c>
      <c r="D271" s="3" t="s">
        <v>121</v>
      </c>
      <c r="E271" s="83">
        <v>700</v>
      </c>
      <c r="F271" s="69"/>
      <c r="G271" s="3"/>
      <c r="H271" s="3"/>
      <c r="I271" s="3"/>
      <c r="J271" s="3">
        <v>15</v>
      </c>
      <c r="K271" s="2">
        <f t="shared" ref="K271:K311" si="43">J271*E271</f>
        <v>10500</v>
      </c>
      <c r="L271" s="60"/>
      <c r="M271" s="3"/>
      <c r="N271" s="19"/>
      <c r="O271" s="19"/>
      <c r="P271" s="19">
        <f t="shared" si="42"/>
        <v>10500</v>
      </c>
    </row>
    <row r="272" spans="1:16">
      <c r="A272" s="3">
        <v>3</v>
      </c>
      <c r="B272" s="3" t="s">
        <v>793</v>
      </c>
      <c r="C272" s="15" t="s">
        <v>794</v>
      </c>
      <c r="D272" s="3" t="s">
        <v>121</v>
      </c>
      <c r="E272" s="83">
        <v>800</v>
      </c>
      <c r="F272" s="69"/>
      <c r="G272" s="53"/>
      <c r="H272" s="3"/>
      <c r="I272" s="3"/>
      <c r="J272" s="3">
        <v>3</v>
      </c>
      <c r="K272" s="2">
        <f t="shared" si="43"/>
        <v>2400</v>
      </c>
      <c r="L272" s="60"/>
      <c r="M272" s="3"/>
      <c r="N272" s="19"/>
      <c r="O272" s="19"/>
      <c r="P272" s="19">
        <f t="shared" si="42"/>
        <v>2400</v>
      </c>
    </row>
    <row r="273" spans="1:16">
      <c r="A273" s="3">
        <v>4</v>
      </c>
      <c r="B273" s="3" t="s">
        <v>795</v>
      </c>
      <c r="C273" s="15" t="s">
        <v>796</v>
      </c>
      <c r="D273" s="3" t="s">
        <v>399</v>
      </c>
      <c r="E273" s="83">
        <v>1000</v>
      </c>
      <c r="F273" s="69"/>
      <c r="G273" s="3"/>
      <c r="H273" s="3"/>
      <c r="I273" s="3"/>
      <c r="J273" s="3">
        <v>20</v>
      </c>
      <c r="K273" s="2">
        <f t="shared" si="43"/>
        <v>20000</v>
      </c>
      <c r="L273" s="60"/>
      <c r="M273" s="3"/>
      <c r="N273" s="19"/>
      <c r="O273" s="19"/>
      <c r="P273" s="19">
        <f t="shared" si="42"/>
        <v>20000</v>
      </c>
    </row>
    <row r="274" spans="1:16" ht="25.5">
      <c r="A274" s="3">
        <v>5</v>
      </c>
      <c r="B274" s="3" t="s">
        <v>793</v>
      </c>
      <c r="C274" s="15" t="s">
        <v>797</v>
      </c>
      <c r="D274" s="3" t="s">
        <v>121</v>
      </c>
      <c r="E274" s="83">
        <v>1000</v>
      </c>
      <c r="F274" s="69"/>
      <c r="G274" s="3"/>
      <c r="H274" s="3"/>
      <c r="I274" s="3"/>
      <c r="J274" s="3">
        <v>6</v>
      </c>
      <c r="K274" s="2">
        <f t="shared" si="43"/>
        <v>6000</v>
      </c>
      <c r="L274" s="60"/>
      <c r="M274" s="3"/>
      <c r="N274" s="19"/>
      <c r="O274" s="19"/>
      <c r="P274" s="19">
        <f t="shared" si="42"/>
        <v>6000</v>
      </c>
    </row>
    <row r="275" spans="1:16" ht="25.5">
      <c r="A275" s="3">
        <v>6</v>
      </c>
      <c r="B275" s="3" t="s">
        <v>798</v>
      </c>
      <c r="C275" s="15" t="s">
        <v>799</v>
      </c>
      <c r="D275" s="3" t="s">
        <v>399</v>
      </c>
      <c r="E275" s="83">
        <v>1500</v>
      </c>
      <c r="F275" s="69"/>
      <c r="G275" s="3"/>
      <c r="H275" s="3"/>
      <c r="I275" s="3"/>
      <c r="J275" s="3">
        <v>27</v>
      </c>
      <c r="K275" s="2">
        <f t="shared" si="43"/>
        <v>40500</v>
      </c>
      <c r="L275" s="60"/>
      <c r="M275" s="3"/>
      <c r="N275" s="19"/>
      <c r="O275" s="19"/>
      <c r="P275" s="19">
        <f t="shared" si="42"/>
        <v>40500</v>
      </c>
    </row>
    <row r="276" spans="1:16" ht="25.5">
      <c r="A276" s="3">
        <v>7</v>
      </c>
      <c r="B276" s="3" t="s">
        <v>798</v>
      </c>
      <c r="C276" s="15" t="s">
        <v>800</v>
      </c>
      <c r="D276" s="3" t="s">
        <v>399</v>
      </c>
      <c r="E276" s="83">
        <v>800</v>
      </c>
      <c r="F276" s="69"/>
      <c r="G276" s="3"/>
      <c r="H276" s="3"/>
      <c r="I276" s="3"/>
      <c r="J276" s="3">
        <v>124</v>
      </c>
      <c r="K276" s="2">
        <f t="shared" si="43"/>
        <v>99200</v>
      </c>
      <c r="L276" s="60"/>
      <c r="M276" s="3"/>
      <c r="N276" s="19"/>
      <c r="O276" s="19"/>
      <c r="P276" s="19">
        <f t="shared" si="42"/>
        <v>99200</v>
      </c>
    </row>
    <row r="277" spans="1:16" ht="25.5">
      <c r="A277" s="3">
        <v>8</v>
      </c>
      <c r="B277" s="3" t="s">
        <v>801</v>
      </c>
      <c r="C277" s="15" t="s">
        <v>802</v>
      </c>
      <c r="D277" s="3" t="s">
        <v>399</v>
      </c>
      <c r="E277" s="83">
        <v>800</v>
      </c>
      <c r="F277" s="69"/>
      <c r="G277" s="3"/>
      <c r="H277" s="3"/>
      <c r="I277" s="3"/>
      <c r="J277" s="3">
        <v>103</v>
      </c>
      <c r="K277" s="2">
        <f t="shared" si="43"/>
        <v>82400</v>
      </c>
      <c r="L277" s="60"/>
      <c r="M277" s="3"/>
      <c r="N277" s="19"/>
      <c r="O277" s="19"/>
      <c r="P277" s="19">
        <f t="shared" si="42"/>
        <v>82400</v>
      </c>
    </row>
    <row r="278" spans="1:16" ht="25.5">
      <c r="A278" s="3">
        <v>9</v>
      </c>
      <c r="B278" s="3" t="s">
        <v>803</v>
      </c>
      <c r="C278" s="15" t="s">
        <v>804</v>
      </c>
      <c r="D278" s="3" t="s">
        <v>399</v>
      </c>
      <c r="E278" s="83">
        <v>300</v>
      </c>
      <c r="F278" s="69"/>
      <c r="G278" s="3"/>
      <c r="H278" s="3"/>
      <c r="I278" s="3"/>
      <c r="J278" s="3">
        <v>140</v>
      </c>
      <c r="K278" s="2">
        <f t="shared" si="43"/>
        <v>42000</v>
      </c>
      <c r="L278" s="60"/>
      <c r="M278" s="3"/>
      <c r="N278" s="19"/>
      <c r="O278" s="19"/>
      <c r="P278" s="19">
        <f t="shared" si="42"/>
        <v>42000</v>
      </c>
    </row>
    <row r="279" spans="1:16" ht="25.5">
      <c r="A279" s="3">
        <v>10</v>
      </c>
      <c r="B279" s="3" t="s">
        <v>798</v>
      </c>
      <c r="C279" s="15" t="s">
        <v>805</v>
      </c>
      <c r="D279" s="3" t="s">
        <v>121</v>
      </c>
      <c r="E279" s="83">
        <v>1500</v>
      </c>
      <c r="F279" s="69"/>
      <c r="G279" s="3"/>
      <c r="H279" s="3"/>
      <c r="I279" s="3"/>
      <c r="J279" s="3">
        <v>153</v>
      </c>
      <c r="K279" s="2">
        <f t="shared" si="43"/>
        <v>229500</v>
      </c>
      <c r="L279" s="60"/>
      <c r="M279" s="3"/>
      <c r="N279" s="19"/>
      <c r="O279" s="19"/>
      <c r="P279" s="19">
        <f t="shared" si="42"/>
        <v>229500</v>
      </c>
    </row>
    <row r="280" spans="1:16" ht="25.5">
      <c r="A280" s="3">
        <v>11</v>
      </c>
      <c r="B280" s="3" t="s">
        <v>806</v>
      </c>
      <c r="C280" s="15" t="s">
        <v>807</v>
      </c>
      <c r="D280" s="3" t="s">
        <v>121</v>
      </c>
      <c r="E280" s="83">
        <v>1200</v>
      </c>
      <c r="F280" s="69"/>
      <c r="G280" s="3"/>
      <c r="H280" s="3"/>
      <c r="I280" s="3"/>
      <c r="J280" s="3">
        <v>115</v>
      </c>
      <c r="K280" s="2">
        <f t="shared" si="43"/>
        <v>138000</v>
      </c>
      <c r="L280" s="60"/>
      <c r="M280" s="3"/>
      <c r="N280" s="19"/>
      <c r="O280" s="19"/>
      <c r="P280" s="19">
        <f t="shared" si="42"/>
        <v>138000</v>
      </c>
    </row>
    <row r="281" spans="1:16">
      <c r="A281" s="3">
        <v>12</v>
      </c>
      <c r="B281" s="3" t="s">
        <v>808</v>
      </c>
      <c r="C281" s="15" t="s">
        <v>809</v>
      </c>
      <c r="D281" s="3" t="s">
        <v>121</v>
      </c>
      <c r="E281" s="83">
        <v>1500</v>
      </c>
      <c r="F281" s="69"/>
      <c r="G281" s="3"/>
      <c r="H281" s="3"/>
      <c r="I281" s="3"/>
      <c r="J281" s="3">
        <v>21</v>
      </c>
      <c r="K281" s="2">
        <f t="shared" si="43"/>
        <v>31500</v>
      </c>
      <c r="L281" s="60"/>
      <c r="M281" s="3"/>
      <c r="N281" s="19"/>
      <c r="O281" s="19"/>
      <c r="P281" s="19">
        <f t="shared" si="42"/>
        <v>31500</v>
      </c>
    </row>
    <row r="282" spans="1:16">
      <c r="A282" s="3">
        <v>13</v>
      </c>
      <c r="B282" s="3" t="s">
        <v>810</v>
      </c>
      <c r="C282" s="15" t="s">
        <v>811</v>
      </c>
      <c r="D282" s="3" t="s">
        <v>121</v>
      </c>
      <c r="E282" s="83">
        <v>400</v>
      </c>
      <c r="F282" s="69"/>
      <c r="G282" s="3"/>
      <c r="H282" s="3"/>
      <c r="I282" s="3"/>
      <c r="J282" s="3">
        <v>1</v>
      </c>
      <c r="K282" s="2">
        <f t="shared" si="43"/>
        <v>400</v>
      </c>
      <c r="L282" s="60"/>
      <c r="M282" s="3"/>
      <c r="N282" s="19"/>
      <c r="O282" s="19"/>
      <c r="P282" s="19">
        <f t="shared" si="42"/>
        <v>400</v>
      </c>
    </row>
    <row r="283" spans="1:16">
      <c r="A283" s="3">
        <v>14</v>
      </c>
      <c r="B283" s="3" t="s">
        <v>812</v>
      </c>
      <c r="C283" s="15" t="s">
        <v>813</v>
      </c>
      <c r="D283" s="3" t="s">
        <v>121</v>
      </c>
      <c r="E283" s="83">
        <v>100</v>
      </c>
      <c r="F283" s="69"/>
      <c r="G283" s="3"/>
      <c r="H283" s="3"/>
      <c r="I283" s="3"/>
      <c r="J283" s="3">
        <v>42</v>
      </c>
      <c r="K283" s="2">
        <f t="shared" si="43"/>
        <v>4200</v>
      </c>
      <c r="L283" s="60"/>
      <c r="M283" s="3"/>
      <c r="N283" s="19"/>
      <c r="O283" s="19"/>
      <c r="P283" s="19">
        <f t="shared" si="42"/>
        <v>4200</v>
      </c>
    </row>
    <row r="284" spans="1:16" ht="25.5">
      <c r="A284" s="3">
        <v>15</v>
      </c>
      <c r="B284" s="3" t="s">
        <v>191</v>
      </c>
      <c r="C284" s="15" t="s">
        <v>814</v>
      </c>
      <c r="D284" s="3" t="s">
        <v>121</v>
      </c>
      <c r="E284" s="83">
        <v>100</v>
      </c>
      <c r="F284" s="69"/>
      <c r="G284" s="3"/>
      <c r="H284" s="3"/>
      <c r="I284" s="3"/>
      <c r="J284" s="3">
        <v>41</v>
      </c>
      <c r="K284" s="2">
        <f t="shared" si="43"/>
        <v>4100</v>
      </c>
      <c r="L284" s="60"/>
      <c r="M284" s="3"/>
      <c r="N284" s="19"/>
      <c r="O284" s="19"/>
      <c r="P284" s="19">
        <f t="shared" si="42"/>
        <v>4100</v>
      </c>
    </row>
    <row r="285" spans="1:16">
      <c r="A285" s="3">
        <v>16</v>
      </c>
      <c r="B285" s="3" t="s">
        <v>815</v>
      </c>
      <c r="C285" s="15" t="s">
        <v>816</v>
      </c>
      <c r="D285" s="3" t="s">
        <v>121</v>
      </c>
      <c r="E285" s="83">
        <v>100</v>
      </c>
      <c r="F285" s="69"/>
      <c r="G285" s="3"/>
      <c r="H285" s="3"/>
      <c r="I285" s="3"/>
      <c r="J285" s="3">
        <v>9</v>
      </c>
      <c r="K285" s="2">
        <f t="shared" si="43"/>
        <v>900</v>
      </c>
      <c r="L285" s="60"/>
      <c r="M285" s="3"/>
      <c r="N285" s="19"/>
      <c r="O285" s="19"/>
      <c r="P285" s="19">
        <f t="shared" si="42"/>
        <v>900</v>
      </c>
    </row>
    <row r="286" spans="1:16">
      <c r="A286" s="3">
        <v>17</v>
      </c>
      <c r="B286" s="3" t="s">
        <v>817</v>
      </c>
      <c r="C286" s="15" t="s">
        <v>818</v>
      </c>
      <c r="D286" s="3" t="s">
        <v>121</v>
      </c>
      <c r="E286" s="83">
        <v>100</v>
      </c>
      <c r="F286" s="69"/>
      <c r="G286" s="3"/>
      <c r="H286" s="3"/>
      <c r="I286" s="3"/>
      <c r="J286" s="3">
        <v>33</v>
      </c>
      <c r="K286" s="2">
        <f t="shared" si="43"/>
        <v>3300</v>
      </c>
      <c r="L286" s="60"/>
      <c r="M286" s="3"/>
      <c r="N286" s="19"/>
      <c r="O286" s="19"/>
      <c r="P286" s="19">
        <f t="shared" si="42"/>
        <v>3300</v>
      </c>
    </row>
    <row r="287" spans="1:16">
      <c r="A287" s="3">
        <v>18</v>
      </c>
      <c r="B287" s="563" t="s">
        <v>819</v>
      </c>
      <c r="C287" s="15" t="s">
        <v>820</v>
      </c>
      <c r="D287" s="3" t="s">
        <v>121</v>
      </c>
      <c r="E287" s="83">
        <v>50</v>
      </c>
      <c r="F287" s="69"/>
      <c r="G287" s="3"/>
      <c r="H287" s="3"/>
      <c r="I287" s="3"/>
      <c r="J287" s="3">
        <v>12</v>
      </c>
      <c r="K287" s="2">
        <f t="shared" si="43"/>
        <v>600</v>
      </c>
      <c r="L287" s="60"/>
      <c r="M287" s="3"/>
      <c r="N287" s="19"/>
      <c r="O287" s="19"/>
      <c r="P287" s="19">
        <f t="shared" si="42"/>
        <v>600</v>
      </c>
    </row>
    <row r="288" spans="1:16">
      <c r="A288" s="3">
        <v>19</v>
      </c>
      <c r="B288" s="564"/>
      <c r="C288" s="15" t="s">
        <v>821</v>
      </c>
      <c r="D288" s="3" t="s">
        <v>121</v>
      </c>
      <c r="E288" s="83">
        <v>100</v>
      </c>
      <c r="F288" s="69"/>
      <c r="G288" s="3"/>
      <c r="H288" s="3"/>
      <c r="I288" s="3"/>
      <c r="J288" s="3">
        <v>24</v>
      </c>
      <c r="K288" s="2">
        <f t="shared" si="43"/>
        <v>2400</v>
      </c>
      <c r="L288" s="60"/>
      <c r="M288" s="3"/>
      <c r="N288" s="19"/>
      <c r="O288" s="19"/>
      <c r="P288" s="19">
        <f t="shared" si="42"/>
        <v>2400</v>
      </c>
    </row>
    <row r="289" spans="1:16">
      <c r="A289" s="3">
        <v>20</v>
      </c>
      <c r="B289" s="563" t="s">
        <v>822</v>
      </c>
      <c r="C289" s="15" t="s">
        <v>823</v>
      </c>
      <c r="D289" s="3" t="s">
        <v>121</v>
      </c>
      <c r="E289" s="83">
        <v>201</v>
      </c>
      <c r="F289" s="69"/>
      <c r="G289" s="3"/>
      <c r="H289" s="3"/>
      <c r="I289" s="3"/>
      <c r="J289" s="3">
        <v>188</v>
      </c>
      <c r="K289" s="2">
        <f t="shared" si="43"/>
        <v>37788</v>
      </c>
      <c r="L289" s="60"/>
      <c r="M289" s="3"/>
      <c r="N289" s="19"/>
      <c r="O289" s="19"/>
      <c r="P289" s="19">
        <f t="shared" si="42"/>
        <v>37788</v>
      </c>
    </row>
    <row r="290" spans="1:16">
      <c r="A290" s="3">
        <v>21</v>
      </c>
      <c r="B290" s="564"/>
      <c r="C290" s="15" t="s">
        <v>824</v>
      </c>
      <c r="D290" s="3" t="s">
        <v>121</v>
      </c>
      <c r="E290" s="83">
        <v>52</v>
      </c>
      <c r="F290" s="69"/>
      <c r="G290" s="3"/>
      <c r="H290" s="3"/>
      <c r="I290" s="3"/>
      <c r="J290" s="3">
        <v>79</v>
      </c>
      <c r="K290" s="2">
        <f t="shared" si="43"/>
        <v>4108</v>
      </c>
      <c r="L290" s="60"/>
      <c r="M290" s="3"/>
      <c r="N290" s="19"/>
      <c r="O290" s="19"/>
      <c r="P290" s="19">
        <f t="shared" si="42"/>
        <v>4108</v>
      </c>
    </row>
    <row r="291" spans="1:16">
      <c r="A291" s="3">
        <v>22</v>
      </c>
      <c r="B291" s="3" t="s">
        <v>825</v>
      </c>
      <c r="C291" s="15" t="s">
        <v>826</v>
      </c>
      <c r="D291" s="3" t="s">
        <v>121</v>
      </c>
      <c r="E291" s="83">
        <v>51</v>
      </c>
      <c r="F291" s="69"/>
      <c r="G291" s="3"/>
      <c r="H291" s="3"/>
      <c r="I291" s="3"/>
      <c r="J291" s="3">
        <v>76</v>
      </c>
      <c r="K291" s="2">
        <f t="shared" si="43"/>
        <v>3876</v>
      </c>
      <c r="L291" s="60"/>
      <c r="M291" s="3"/>
      <c r="N291" s="19"/>
      <c r="O291" s="19"/>
      <c r="P291" s="19">
        <f t="shared" si="42"/>
        <v>3876</v>
      </c>
    </row>
    <row r="292" spans="1:16">
      <c r="A292" s="3">
        <v>23</v>
      </c>
      <c r="B292" s="3" t="s">
        <v>827</v>
      </c>
      <c r="C292" s="15" t="s">
        <v>828</v>
      </c>
      <c r="D292" s="3" t="s">
        <v>121</v>
      </c>
      <c r="E292" s="83">
        <v>50</v>
      </c>
      <c r="F292" s="69"/>
      <c r="G292" s="3"/>
      <c r="H292" s="3"/>
      <c r="I292" s="3"/>
      <c r="J292" s="3">
        <v>6</v>
      </c>
      <c r="K292" s="2">
        <f t="shared" si="43"/>
        <v>300</v>
      </c>
      <c r="L292" s="60"/>
      <c r="M292" s="3"/>
      <c r="N292" s="19"/>
      <c r="O292" s="19"/>
      <c r="P292" s="19">
        <f t="shared" si="42"/>
        <v>300</v>
      </c>
    </row>
    <row r="293" spans="1:16">
      <c r="A293" s="3">
        <v>24</v>
      </c>
      <c r="B293" s="3" t="s">
        <v>798</v>
      </c>
      <c r="C293" s="15" t="s">
        <v>829</v>
      </c>
      <c r="D293" s="3" t="s">
        <v>121</v>
      </c>
      <c r="E293" s="83">
        <v>98</v>
      </c>
      <c r="F293" s="69"/>
      <c r="G293" s="3"/>
      <c r="H293" s="3"/>
      <c r="I293" s="3"/>
      <c r="J293" s="3">
        <v>53</v>
      </c>
      <c r="K293" s="2">
        <f t="shared" si="43"/>
        <v>5194</v>
      </c>
      <c r="L293" s="60"/>
      <c r="M293" s="3"/>
      <c r="N293" s="19"/>
      <c r="O293" s="19"/>
      <c r="P293" s="19">
        <f t="shared" si="42"/>
        <v>5194</v>
      </c>
    </row>
    <row r="294" spans="1:16">
      <c r="A294" s="3">
        <v>25</v>
      </c>
      <c r="B294" s="3" t="s">
        <v>830</v>
      </c>
      <c r="C294" s="15" t="s">
        <v>831</v>
      </c>
      <c r="D294" s="3" t="s">
        <v>121</v>
      </c>
      <c r="E294" s="83">
        <v>100</v>
      </c>
      <c r="F294" s="69"/>
      <c r="G294" s="3"/>
      <c r="H294" s="3"/>
      <c r="I294" s="3"/>
      <c r="J294" s="3">
        <v>166</v>
      </c>
      <c r="K294" s="2">
        <f t="shared" si="43"/>
        <v>16600</v>
      </c>
      <c r="L294" s="60"/>
      <c r="M294" s="3"/>
      <c r="N294" s="19"/>
      <c r="O294" s="19"/>
      <c r="P294" s="19">
        <f t="shared" si="42"/>
        <v>16600</v>
      </c>
    </row>
    <row r="295" spans="1:16">
      <c r="A295" s="3">
        <v>26</v>
      </c>
      <c r="B295" s="3" t="s">
        <v>832</v>
      </c>
      <c r="C295" s="15" t="s">
        <v>833</v>
      </c>
      <c r="D295" s="3" t="s">
        <v>399</v>
      </c>
      <c r="E295" s="83">
        <v>102</v>
      </c>
      <c r="F295" s="69"/>
      <c r="G295" s="3"/>
      <c r="H295" s="3"/>
      <c r="I295" s="3"/>
      <c r="J295" s="3">
        <v>1</v>
      </c>
      <c r="K295" s="2">
        <f t="shared" si="43"/>
        <v>102</v>
      </c>
      <c r="L295" s="60"/>
      <c r="M295" s="3"/>
      <c r="N295" s="19"/>
      <c r="O295" s="19"/>
      <c r="P295" s="19">
        <f t="shared" si="42"/>
        <v>102</v>
      </c>
    </row>
    <row r="296" spans="1:16">
      <c r="A296" s="3">
        <v>27</v>
      </c>
      <c r="B296" s="3" t="s">
        <v>834</v>
      </c>
      <c r="C296" s="15" t="s">
        <v>835</v>
      </c>
      <c r="D296" s="3" t="s">
        <v>121</v>
      </c>
      <c r="E296" s="83">
        <v>222</v>
      </c>
      <c r="F296" s="69"/>
      <c r="G296" s="3"/>
      <c r="H296" s="3"/>
      <c r="I296" s="3"/>
      <c r="J296" s="3">
        <v>23</v>
      </c>
      <c r="K296" s="2">
        <f t="shared" si="43"/>
        <v>5106</v>
      </c>
      <c r="L296" s="60"/>
      <c r="M296" s="3"/>
      <c r="N296" s="19"/>
      <c r="O296" s="19"/>
      <c r="P296" s="19">
        <f t="shared" si="42"/>
        <v>5106</v>
      </c>
    </row>
    <row r="297" spans="1:16">
      <c r="A297" s="3">
        <v>28</v>
      </c>
      <c r="B297" s="3" t="s">
        <v>836</v>
      </c>
      <c r="C297" s="15" t="s">
        <v>837</v>
      </c>
      <c r="D297" s="3" t="s">
        <v>121</v>
      </c>
      <c r="E297" s="83">
        <v>800</v>
      </c>
      <c r="F297" s="69"/>
      <c r="G297" s="3"/>
      <c r="H297" s="3"/>
      <c r="I297" s="3"/>
      <c r="J297" s="3">
        <v>1</v>
      </c>
      <c r="K297" s="2">
        <f t="shared" si="43"/>
        <v>800</v>
      </c>
      <c r="L297" s="60"/>
      <c r="M297" s="3"/>
      <c r="N297" s="19"/>
      <c r="O297" s="19"/>
      <c r="P297" s="19">
        <f t="shared" si="42"/>
        <v>800</v>
      </c>
    </row>
    <row r="298" spans="1:16">
      <c r="A298" s="3">
        <v>29</v>
      </c>
      <c r="B298" s="3" t="s">
        <v>838</v>
      </c>
      <c r="C298" s="15" t="s">
        <v>839</v>
      </c>
      <c r="D298" s="3" t="s">
        <v>121</v>
      </c>
      <c r="E298" s="83">
        <v>700</v>
      </c>
      <c r="F298" s="69"/>
      <c r="G298" s="3"/>
      <c r="H298" s="3"/>
      <c r="I298" s="3"/>
      <c r="J298" s="3">
        <v>1</v>
      </c>
      <c r="K298" s="2">
        <f t="shared" si="43"/>
        <v>700</v>
      </c>
      <c r="L298" s="60"/>
      <c r="M298" s="3"/>
      <c r="N298" s="19"/>
      <c r="O298" s="19"/>
      <c r="P298" s="19">
        <f t="shared" si="42"/>
        <v>700</v>
      </c>
    </row>
    <row r="299" spans="1:16">
      <c r="A299" s="3">
        <v>30</v>
      </c>
      <c r="B299" s="3" t="s">
        <v>840</v>
      </c>
      <c r="C299" s="15" t="s">
        <v>841</v>
      </c>
      <c r="D299" s="3" t="s">
        <v>121</v>
      </c>
      <c r="E299" s="83">
        <v>800</v>
      </c>
      <c r="F299" s="69"/>
      <c r="G299" s="3"/>
      <c r="H299" s="3"/>
      <c r="I299" s="3"/>
      <c r="J299" s="3">
        <v>1</v>
      </c>
      <c r="K299" s="2">
        <f t="shared" si="43"/>
        <v>800</v>
      </c>
      <c r="L299" s="60"/>
      <c r="M299" s="3"/>
      <c r="N299" s="19"/>
      <c r="O299" s="19"/>
      <c r="P299" s="19">
        <f t="shared" si="42"/>
        <v>800</v>
      </c>
    </row>
    <row r="300" spans="1:16">
      <c r="A300" s="3">
        <v>31</v>
      </c>
      <c r="B300" s="3" t="s">
        <v>842</v>
      </c>
      <c r="C300" s="15" t="s">
        <v>843</v>
      </c>
      <c r="D300" s="3" t="s">
        <v>121</v>
      </c>
      <c r="E300" s="83">
        <v>700</v>
      </c>
      <c r="F300" s="69"/>
      <c r="G300" s="3"/>
      <c r="H300" s="3"/>
      <c r="I300" s="3"/>
      <c r="J300" s="3">
        <v>1</v>
      </c>
      <c r="K300" s="2">
        <f t="shared" si="43"/>
        <v>700</v>
      </c>
      <c r="L300" s="60"/>
      <c r="M300" s="3"/>
      <c r="N300" s="19"/>
      <c r="O300" s="19"/>
      <c r="P300" s="19">
        <f t="shared" si="42"/>
        <v>700</v>
      </c>
    </row>
    <row r="301" spans="1:16">
      <c r="A301" s="3">
        <v>32</v>
      </c>
      <c r="B301" s="3" t="s">
        <v>844</v>
      </c>
      <c r="C301" s="15" t="s">
        <v>845</v>
      </c>
      <c r="D301" s="3" t="s">
        <v>121</v>
      </c>
      <c r="E301" s="83">
        <v>600</v>
      </c>
      <c r="F301" s="69"/>
      <c r="G301" s="3"/>
      <c r="H301" s="3"/>
      <c r="I301" s="3"/>
      <c r="J301" s="3">
        <v>1</v>
      </c>
      <c r="K301" s="2">
        <f t="shared" si="43"/>
        <v>600</v>
      </c>
      <c r="L301" s="60"/>
      <c r="M301" s="3"/>
      <c r="N301" s="19"/>
      <c r="O301" s="19"/>
      <c r="P301" s="19">
        <f t="shared" si="42"/>
        <v>600</v>
      </c>
    </row>
    <row r="302" spans="1:16">
      <c r="A302" s="3">
        <v>33</v>
      </c>
      <c r="B302" s="3" t="s">
        <v>846</v>
      </c>
      <c r="C302" s="15" t="s">
        <v>847</v>
      </c>
      <c r="D302" s="3" t="s">
        <v>121</v>
      </c>
      <c r="E302" s="83">
        <v>600</v>
      </c>
      <c r="F302" s="69"/>
      <c r="G302" s="3"/>
      <c r="H302" s="3"/>
      <c r="I302" s="3"/>
      <c r="J302" s="3">
        <v>1</v>
      </c>
      <c r="K302" s="2">
        <f t="shared" si="43"/>
        <v>600</v>
      </c>
      <c r="L302" s="60"/>
      <c r="M302" s="3"/>
      <c r="N302" s="19"/>
      <c r="O302" s="19"/>
      <c r="P302" s="19">
        <f t="shared" si="42"/>
        <v>600</v>
      </c>
    </row>
    <row r="303" spans="1:16">
      <c r="A303" s="3">
        <v>34</v>
      </c>
      <c r="B303" s="3" t="s">
        <v>848</v>
      </c>
      <c r="C303" s="15" t="s">
        <v>849</v>
      </c>
      <c r="D303" s="3" t="s">
        <v>121</v>
      </c>
      <c r="E303" s="83">
        <v>500</v>
      </c>
      <c r="F303" s="69"/>
      <c r="G303" s="3"/>
      <c r="H303" s="3"/>
      <c r="I303" s="3"/>
      <c r="J303" s="3">
        <v>2</v>
      </c>
      <c r="K303" s="2">
        <f t="shared" si="43"/>
        <v>1000</v>
      </c>
      <c r="L303" s="60"/>
      <c r="M303" s="3"/>
      <c r="N303" s="19"/>
      <c r="O303" s="19"/>
      <c r="P303" s="19">
        <f t="shared" si="42"/>
        <v>1000</v>
      </c>
    </row>
    <row r="304" spans="1:16">
      <c r="A304" s="3">
        <v>35</v>
      </c>
      <c r="B304" s="3" t="s">
        <v>850</v>
      </c>
      <c r="C304" s="15" t="s">
        <v>851</v>
      </c>
      <c r="D304" s="3" t="s">
        <v>121</v>
      </c>
      <c r="E304" s="83">
        <v>25</v>
      </c>
      <c r="F304" s="69"/>
      <c r="G304" s="3"/>
      <c r="H304" s="3"/>
      <c r="I304" s="3"/>
      <c r="J304" s="3">
        <v>1</v>
      </c>
      <c r="K304" s="2">
        <f t="shared" si="43"/>
        <v>25</v>
      </c>
      <c r="L304" s="60"/>
      <c r="M304" s="3"/>
      <c r="N304" s="19"/>
      <c r="O304" s="19"/>
      <c r="P304" s="19">
        <f t="shared" si="42"/>
        <v>25</v>
      </c>
    </row>
    <row r="305" spans="1:16">
      <c r="A305" s="3">
        <v>36</v>
      </c>
      <c r="B305" s="3" t="s">
        <v>798</v>
      </c>
      <c r="C305" s="15" t="s">
        <v>852</v>
      </c>
      <c r="D305" s="3" t="s">
        <v>121</v>
      </c>
      <c r="E305" s="83">
        <v>95</v>
      </c>
      <c r="F305" s="69"/>
      <c r="G305" s="3"/>
      <c r="H305" s="3"/>
      <c r="I305" s="3"/>
      <c r="J305" s="3">
        <v>12</v>
      </c>
      <c r="K305" s="2">
        <f t="shared" si="43"/>
        <v>1140</v>
      </c>
      <c r="L305" s="60"/>
      <c r="M305" s="3"/>
      <c r="N305" s="19"/>
      <c r="O305" s="19"/>
      <c r="P305" s="19">
        <f t="shared" si="42"/>
        <v>1140</v>
      </c>
    </row>
    <row r="306" spans="1:16">
      <c r="A306" s="3">
        <v>37</v>
      </c>
      <c r="B306" s="3" t="s">
        <v>798</v>
      </c>
      <c r="C306" s="15" t="s">
        <v>853</v>
      </c>
      <c r="D306" s="3" t="s">
        <v>121</v>
      </c>
      <c r="E306" s="83">
        <v>65</v>
      </c>
      <c r="F306" s="69"/>
      <c r="G306" s="3"/>
      <c r="H306" s="3"/>
      <c r="I306" s="3"/>
      <c r="J306" s="3">
        <v>4</v>
      </c>
      <c r="K306" s="2">
        <f t="shared" si="43"/>
        <v>260</v>
      </c>
      <c r="L306" s="60"/>
      <c r="M306" s="3"/>
      <c r="N306" s="19"/>
      <c r="O306" s="19"/>
      <c r="P306" s="19">
        <f t="shared" si="42"/>
        <v>260</v>
      </c>
    </row>
    <row r="307" spans="1:16">
      <c r="A307" s="3">
        <v>38</v>
      </c>
      <c r="B307" s="3" t="s">
        <v>854</v>
      </c>
      <c r="C307" s="15" t="s">
        <v>855</v>
      </c>
      <c r="D307" s="3" t="s">
        <v>121</v>
      </c>
      <c r="E307" s="83">
        <v>55</v>
      </c>
      <c r="F307" s="69"/>
      <c r="G307" s="3"/>
      <c r="H307" s="3"/>
      <c r="I307" s="3"/>
      <c r="J307" s="3">
        <v>3</v>
      </c>
      <c r="K307" s="2">
        <f t="shared" si="43"/>
        <v>165</v>
      </c>
      <c r="L307" s="60"/>
      <c r="M307" s="3"/>
      <c r="N307" s="19"/>
      <c r="O307" s="19"/>
      <c r="P307" s="19">
        <f t="shared" si="42"/>
        <v>165</v>
      </c>
    </row>
    <row r="308" spans="1:16">
      <c r="A308" s="3">
        <v>39</v>
      </c>
      <c r="B308" s="3" t="s">
        <v>856</v>
      </c>
      <c r="C308" s="15" t="s">
        <v>857</v>
      </c>
      <c r="D308" s="3" t="s">
        <v>121</v>
      </c>
      <c r="E308" s="83">
        <v>500</v>
      </c>
      <c r="F308" s="69"/>
      <c r="G308" s="3"/>
      <c r="H308" s="3"/>
      <c r="I308" s="3"/>
      <c r="J308" s="3">
        <v>30</v>
      </c>
      <c r="K308" s="2">
        <f t="shared" si="43"/>
        <v>15000</v>
      </c>
      <c r="L308" s="60"/>
      <c r="M308" s="3"/>
      <c r="N308" s="19"/>
      <c r="O308" s="19"/>
      <c r="P308" s="19">
        <f t="shared" si="42"/>
        <v>15000</v>
      </c>
    </row>
    <row r="309" spans="1:16">
      <c r="A309" s="3">
        <v>40</v>
      </c>
      <c r="B309" s="3" t="s">
        <v>858</v>
      </c>
      <c r="C309" s="15" t="s">
        <v>859</v>
      </c>
      <c r="D309" s="3" t="s">
        <v>121</v>
      </c>
      <c r="E309" s="83">
        <v>100</v>
      </c>
      <c r="F309" s="69"/>
      <c r="G309" s="3"/>
      <c r="H309" s="3"/>
      <c r="I309" s="3"/>
      <c r="J309" s="3">
        <v>10</v>
      </c>
      <c r="K309" s="2">
        <f t="shared" si="43"/>
        <v>1000</v>
      </c>
      <c r="L309" s="60"/>
      <c r="M309" s="3"/>
      <c r="N309" s="19"/>
      <c r="O309" s="19"/>
      <c r="P309" s="19">
        <f t="shared" si="42"/>
        <v>1000</v>
      </c>
    </row>
    <row r="310" spans="1:16">
      <c r="A310" s="3">
        <v>41</v>
      </c>
      <c r="B310" s="3" t="s">
        <v>834</v>
      </c>
      <c r="C310" s="15" t="s">
        <v>860</v>
      </c>
      <c r="D310" s="3" t="s">
        <v>121</v>
      </c>
      <c r="E310" s="83">
        <v>25</v>
      </c>
      <c r="F310" s="69"/>
      <c r="G310" s="3"/>
      <c r="H310" s="3"/>
      <c r="I310" s="3"/>
      <c r="J310" s="3">
        <v>2</v>
      </c>
      <c r="K310" s="2">
        <f t="shared" si="43"/>
        <v>50</v>
      </c>
      <c r="L310" s="60"/>
      <c r="M310" s="3"/>
      <c r="N310" s="19"/>
      <c r="O310" s="19"/>
      <c r="P310" s="19">
        <f t="shared" si="42"/>
        <v>50</v>
      </c>
    </row>
    <row r="311" spans="1:16">
      <c r="A311" s="3">
        <v>42</v>
      </c>
      <c r="B311" s="3" t="s">
        <v>861</v>
      </c>
      <c r="C311" s="15" t="s">
        <v>862</v>
      </c>
      <c r="D311" s="3" t="s">
        <v>121</v>
      </c>
      <c r="E311" s="83">
        <v>15</v>
      </c>
      <c r="F311" s="69"/>
      <c r="G311" s="3"/>
      <c r="H311" s="3"/>
      <c r="I311" s="3"/>
      <c r="J311" s="3">
        <v>11</v>
      </c>
      <c r="K311" s="2">
        <f t="shared" si="43"/>
        <v>165</v>
      </c>
      <c r="L311" s="60"/>
      <c r="M311" s="3"/>
      <c r="N311" s="19"/>
      <c r="O311" s="19"/>
      <c r="P311" s="19">
        <f t="shared" si="42"/>
        <v>165</v>
      </c>
    </row>
    <row r="312" spans="1:16">
      <c r="A312" s="66"/>
      <c r="B312" s="66"/>
      <c r="C312" s="11" t="s">
        <v>863</v>
      </c>
      <c r="D312" s="3"/>
      <c r="E312" s="83"/>
      <c r="F312" s="85"/>
      <c r="G312" s="68"/>
      <c r="H312" s="8"/>
      <c r="I312" s="68"/>
      <c r="J312" s="3"/>
      <c r="K312" s="2"/>
      <c r="L312" s="60"/>
      <c r="M312" s="3"/>
      <c r="N312" s="19"/>
      <c r="O312" s="19"/>
      <c r="P312" s="19"/>
    </row>
    <row r="313" spans="1:16">
      <c r="A313" s="4">
        <v>1</v>
      </c>
      <c r="B313" s="4" t="s">
        <v>864</v>
      </c>
      <c r="C313" s="15" t="s">
        <v>865</v>
      </c>
      <c r="D313" s="4" t="s">
        <v>121</v>
      </c>
      <c r="E313" s="91">
        <v>50</v>
      </c>
      <c r="F313" s="4"/>
      <c r="G313" s="4"/>
      <c r="H313" s="4"/>
      <c r="I313" s="4"/>
      <c r="J313" s="4"/>
      <c r="K313" s="4"/>
      <c r="L313" s="75"/>
      <c r="M313" s="4"/>
      <c r="N313" s="92">
        <v>1</v>
      </c>
      <c r="O313" s="92">
        <f t="shared" ref="O313:O317" si="44">N313*E313</f>
        <v>50</v>
      </c>
      <c r="P313" s="19">
        <f t="shared" ref="P313:P324" si="45">G313+I313+K313+M313+O313</f>
        <v>50</v>
      </c>
    </row>
    <row r="314" spans="1:16">
      <c r="A314" s="4">
        <v>2</v>
      </c>
      <c r="B314" s="73" t="s">
        <v>441</v>
      </c>
      <c r="C314" s="15" t="s">
        <v>866</v>
      </c>
      <c r="D314" s="4" t="s">
        <v>121</v>
      </c>
      <c r="E314" s="91">
        <v>1000</v>
      </c>
      <c r="F314" s="4"/>
      <c r="G314" s="4"/>
      <c r="H314" s="4"/>
      <c r="I314" s="4"/>
      <c r="J314" s="4"/>
      <c r="K314" s="4"/>
      <c r="L314" s="75"/>
      <c r="M314" s="4"/>
      <c r="N314" s="92">
        <v>3</v>
      </c>
      <c r="O314" s="92">
        <f t="shared" si="44"/>
        <v>3000</v>
      </c>
      <c r="P314" s="19">
        <f t="shared" si="45"/>
        <v>3000</v>
      </c>
    </row>
    <row r="315" spans="1:16">
      <c r="A315" s="4">
        <v>3</v>
      </c>
      <c r="B315" s="73" t="s">
        <v>441</v>
      </c>
      <c r="C315" s="15" t="s">
        <v>867</v>
      </c>
      <c r="D315" s="4" t="s">
        <v>121</v>
      </c>
      <c r="E315" s="91">
        <v>1000</v>
      </c>
      <c r="F315" s="4"/>
      <c r="G315" s="4"/>
      <c r="H315" s="4"/>
      <c r="I315" s="4"/>
      <c r="J315" s="4"/>
      <c r="K315" s="4"/>
      <c r="L315" s="75"/>
      <c r="M315" s="4"/>
      <c r="N315" s="92">
        <v>1</v>
      </c>
      <c r="O315" s="92">
        <f t="shared" si="44"/>
        <v>1000</v>
      </c>
      <c r="P315" s="19">
        <f t="shared" si="45"/>
        <v>1000</v>
      </c>
    </row>
    <row r="316" spans="1:16">
      <c r="A316" s="4">
        <v>4</v>
      </c>
      <c r="B316" s="88" t="s">
        <v>868</v>
      </c>
      <c r="C316" s="15" t="s">
        <v>869</v>
      </c>
      <c r="D316" s="4" t="s">
        <v>121</v>
      </c>
      <c r="E316" s="91">
        <v>1000</v>
      </c>
      <c r="F316" s="4"/>
      <c r="G316" s="4"/>
      <c r="H316" s="4"/>
      <c r="I316" s="4"/>
      <c r="J316" s="4"/>
      <c r="K316" s="4"/>
      <c r="L316" s="75"/>
      <c r="M316" s="4"/>
      <c r="N316" s="92">
        <v>1</v>
      </c>
      <c r="O316" s="92">
        <f t="shared" si="44"/>
        <v>1000</v>
      </c>
      <c r="P316" s="19">
        <f t="shared" si="45"/>
        <v>1000</v>
      </c>
    </row>
    <row r="317" spans="1:16" ht="25.5">
      <c r="A317" s="4">
        <v>5</v>
      </c>
      <c r="B317" s="88" t="s">
        <v>870</v>
      </c>
      <c r="C317" s="15" t="s">
        <v>871</v>
      </c>
      <c r="D317" s="4" t="s">
        <v>121</v>
      </c>
      <c r="E317" s="101">
        <v>20000</v>
      </c>
      <c r="F317" s="75"/>
      <c r="G317" s="102"/>
      <c r="H317" s="103"/>
      <c r="I317" s="102"/>
      <c r="J317" s="88"/>
      <c r="K317" s="88"/>
      <c r="L317" s="103"/>
      <c r="M317" s="4"/>
      <c r="N317" s="92">
        <v>1</v>
      </c>
      <c r="O317" s="92">
        <f t="shared" si="44"/>
        <v>20000</v>
      </c>
      <c r="P317" s="19">
        <f t="shared" si="45"/>
        <v>20000</v>
      </c>
    </row>
    <row r="318" spans="1:16">
      <c r="A318" s="88"/>
      <c r="B318" s="88"/>
      <c r="C318" s="11" t="s">
        <v>178</v>
      </c>
      <c r="D318" s="4"/>
      <c r="E318" s="101"/>
      <c r="F318" s="75"/>
      <c r="G318" s="102"/>
      <c r="H318" s="103"/>
      <c r="I318" s="102"/>
      <c r="J318" s="88"/>
      <c r="K318" s="88"/>
      <c r="L318" s="103"/>
      <c r="M318" s="4"/>
      <c r="N318" s="92"/>
      <c r="O318" s="92"/>
      <c r="P318" s="19"/>
    </row>
    <row r="319" spans="1:16">
      <c r="A319" s="3">
        <v>1</v>
      </c>
      <c r="B319" s="3" t="s">
        <v>382</v>
      </c>
      <c r="C319" s="15" t="s">
        <v>872</v>
      </c>
      <c r="D319" s="3" t="s">
        <v>63</v>
      </c>
      <c r="E319" s="83">
        <v>20000</v>
      </c>
      <c r="F319" s="3"/>
      <c r="G319" s="3"/>
      <c r="H319" s="3"/>
      <c r="I319" s="3"/>
      <c r="J319" s="2"/>
      <c r="K319" s="2"/>
      <c r="L319" s="60"/>
      <c r="M319" s="3"/>
      <c r="N319" s="19">
        <v>0.17499999999999999</v>
      </c>
      <c r="O319" s="19">
        <f t="shared" ref="O319:O322" si="46">N319*E319</f>
        <v>3500</v>
      </c>
      <c r="P319" s="19">
        <f t="shared" si="45"/>
        <v>3500</v>
      </c>
    </row>
    <row r="320" spans="1:16">
      <c r="A320" s="3">
        <v>2</v>
      </c>
      <c r="B320" s="3" t="s">
        <v>873</v>
      </c>
      <c r="C320" s="15" t="s">
        <v>874</v>
      </c>
      <c r="D320" s="3" t="s">
        <v>28</v>
      </c>
      <c r="E320" s="83">
        <v>20</v>
      </c>
      <c r="F320" s="3"/>
      <c r="G320" s="3"/>
      <c r="H320" s="3"/>
      <c r="I320" s="3"/>
      <c r="J320" s="2"/>
      <c r="K320" s="2"/>
      <c r="L320" s="60"/>
      <c r="M320" s="3"/>
      <c r="N320" s="3">
        <v>495</v>
      </c>
      <c r="O320" s="3">
        <f t="shared" si="46"/>
        <v>9900</v>
      </c>
      <c r="P320" s="3">
        <f t="shared" si="45"/>
        <v>9900</v>
      </c>
    </row>
    <row r="321" spans="1:16">
      <c r="A321" s="3">
        <v>8</v>
      </c>
      <c r="B321" s="3" t="s">
        <v>382</v>
      </c>
      <c r="C321" s="15" t="s">
        <v>875</v>
      </c>
      <c r="D321" s="3" t="s">
        <v>28</v>
      </c>
      <c r="E321" s="83">
        <v>35</v>
      </c>
      <c r="F321" s="3"/>
      <c r="G321" s="3"/>
      <c r="H321" s="3"/>
      <c r="I321" s="3"/>
      <c r="J321" s="2"/>
      <c r="K321" s="2"/>
      <c r="L321" s="60"/>
      <c r="M321" s="3"/>
      <c r="N321" s="19">
        <v>6005</v>
      </c>
      <c r="O321" s="19">
        <f t="shared" si="46"/>
        <v>210175</v>
      </c>
      <c r="P321" s="19">
        <f t="shared" si="45"/>
        <v>210175</v>
      </c>
    </row>
    <row r="322" spans="1:16">
      <c r="A322" s="3">
        <v>9</v>
      </c>
      <c r="B322" s="3" t="s">
        <v>213</v>
      </c>
      <c r="C322" s="15" t="s">
        <v>876</v>
      </c>
      <c r="D322" s="3" t="s">
        <v>28</v>
      </c>
      <c r="E322" s="83">
        <v>60</v>
      </c>
      <c r="F322" s="3"/>
      <c r="G322" s="3"/>
      <c r="H322" s="3"/>
      <c r="I322" s="3"/>
      <c r="J322" s="2"/>
      <c r="K322" s="2"/>
      <c r="L322" s="60"/>
      <c r="M322" s="3"/>
      <c r="N322" s="3">
        <v>2735</v>
      </c>
      <c r="O322" s="3">
        <f t="shared" si="46"/>
        <v>164100</v>
      </c>
      <c r="P322" s="3">
        <f t="shared" si="45"/>
        <v>164100</v>
      </c>
    </row>
    <row r="323" spans="1:16">
      <c r="A323" s="3"/>
      <c r="B323" s="3"/>
      <c r="C323" s="15" t="s">
        <v>877</v>
      </c>
      <c r="D323" s="3"/>
      <c r="E323" s="83"/>
      <c r="F323" s="5"/>
      <c r="G323" s="3"/>
      <c r="H323" s="5"/>
      <c r="I323" s="3"/>
      <c r="J323" s="57"/>
      <c r="K323" s="2"/>
      <c r="L323" s="58"/>
      <c r="M323" s="3"/>
      <c r="N323" s="5"/>
      <c r="O323" s="3"/>
      <c r="P323" s="3"/>
    </row>
    <row r="324" spans="1:16" ht="25.5">
      <c r="A324" s="3">
        <v>1</v>
      </c>
      <c r="B324" s="3" t="s">
        <v>878</v>
      </c>
      <c r="C324" s="15" t="s">
        <v>879</v>
      </c>
      <c r="D324" s="3" t="s">
        <v>28</v>
      </c>
      <c r="E324" s="83">
        <v>446.04</v>
      </c>
      <c r="F324" s="5">
        <v>25</v>
      </c>
      <c r="G324" s="3">
        <f>E324*F324</f>
        <v>11151</v>
      </c>
      <c r="H324" s="5"/>
      <c r="I324" s="3"/>
      <c r="J324" s="57"/>
      <c r="K324" s="2"/>
      <c r="L324" s="58"/>
      <c r="M324" s="3"/>
      <c r="N324" s="5"/>
      <c r="O324" s="3"/>
      <c r="P324" s="3">
        <f t="shared" si="45"/>
        <v>11151</v>
      </c>
    </row>
    <row r="325" spans="1:16">
      <c r="A325" s="568" t="s">
        <v>880</v>
      </c>
      <c r="B325" s="568"/>
      <c r="C325" s="568"/>
      <c r="D325" s="568"/>
      <c r="E325" s="568"/>
      <c r="F325" s="5"/>
      <c r="G325" s="5">
        <f t="shared" ref="G325:P325" si="47">SUM(G10:G324)</f>
        <v>2566603.0999999996</v>
      </c>
      <c r="H325" s="5"/>
      <c r="I325" s="5">
        <f t="shared" si="47"/>
        <v>3550</v>
      </c>
      <c r="J325" s="5"/>
      <c r="K325" s="5">
        <f t="shared" si="47"/>
        <v>1485669</v>
      </c>
      <c r="L325" s="5"/>
      <c r="M325" s="5">
        <f t="shared" si="47"/>
        <v>1853856.1099999999</v>
      </c>
      <c r="N325" s="5"/>
      <c r="O325" s="5">
        <f t="shared" si="47"/>
        <v>432330</v>
      </c>
      <c r="P325" s="3">
        <f t="shared" si="47"/>
        <v>6342008.209999999</v>
      </c>
    </row>
    <row r="326" spans="1:16">
      <c r="A326" s="568" t="s">
        <v>881</v>
      </c>
      <c r="B326" s="568"/>
      <c r="C326" s="568"/>
      <c r="D326" s="568"/>
      <c r="E326" s="568"/>
      <c r="F326" s="572">
        <f>(G325+I325+K325+O325+M325)</f>
        <v>6342008.209999999</v>
      </c>
      <c r="G326" s="572"/>
      <c r="H326" s="572"/>
      <c r="I326" s="572"/>
      <c r="J326" s="572"/>
      <c r="K326" s="572"/>
      <c r="L326" s="572"/>
      <c r="M326" s="572"/>
      <c r="N326" s="572"/>
      <c r="O326" s="572"/>
      <c r="P326" s="6"/>
    </row>
    <row r="327" spans="1:16">
      <c r="A327" s="104"/>
      <c r="B327" s="104"/>
      <c r="C327" s="104"/>
      <c r="D327" s="104"/>
      <c r="E327" s="104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spans="1:16">
      <c r="A328" s="578" t="s">
        <v>0</v>
      </c>
      <c r="B328" s="578"/>
      <c r="C328" s="578"/>
      <c r="D328" s="578"/>
      <c r="E328" s="578"/>
      <c r="F328" s="578"/>
      <c r="G328" s="578"/>
      <c r="H328" s="578"/>
      <c r="I328" s="578"/>
      <c r="J328" s="578"/>
      <c r="K328" s="578"/>
      <c r="L328" s="578"/>
      <c r="M328" s="578"/>
      <c r="N328" s="578"/>
      <c r="O328" s="578"/>
      <c r="P328" s="230"/>
    </row>
    <row r="329" spans="1:16">
      <c r="A329" s="579" t="s">
        <v>1</v>
      </c>
      <c r="B329" s="580"/>
      <c r="C329" s="581"/>
      <c r="D329" s="583" t="s">
        <v>2</v>
      </c>
      <c r="E329" s="583"/>
      <c r="F329" s="583"/>
      <c r="G329" s="583"/>
      <c r="H329" s="583"/>
      <c r="I329" s="583"/>
      <c r="J329" s="583"/>
      <c r="K329" s="583"/>
      <c r="L329" s="583"/>
      <c r="M329" s="583"/>
      <c r="N329" s="583"/>
      <c r="O329" s="579"/>
      <c r="P329" s="231"/>
    </row>
    <row r="330" spans="1:16">
      <c r="A330" s="579" t="s">
        <v>3</v>
      </c>
      <c r="B330" s="580"/>
      <c r="C330" s="581"/>
      <c r="D330" s="583" t="s">
        <v>4</v>
      </c>
      <c r="E330" s="583"/>
      <c r="F330" s="583"/>
      <c r="G330" s="583"/>
      <c r="H330" s="583"/>
      <c r="I330" s="583"/>
      <c r="J330" s="583"/>
      <c r="K330" s="583"/>
      <c r="L330" s="583"/>
      <c r="M330" s="583"/>
      <c r="N330" s="583"/>
      <c r="O330" s="579"/>
      <c r="P330" s="231"/>
    </row>
    <row r="331" spans="1:16">
      <c r="A331" s="579" t="s">
        <v>5</v>
      </c>
      <c r="B331" s="580"/>
      <c r="C331" s="581"/>
      <c r="D331" s="583" t="s">
        <v>6</v>
      </c>
      <c r="E331" s="583"/>
      <c r="F331" s="583"/>
      <c r="G331" s="583"/>
      <c r="H331" s="583"/>
      <c r="I331" s="583"/>
      <c r="J331" s="583"/>
      <c r="K331" s="583"/>
      <c r="L331" s="583"/>
      <c r="M331" s="583"/>
      <c r="N331" s="583"/>
      <c r="O331" s="579"/>
      <c r="P331" s="231"/>
    </row>
    <row r="332" spans="1:16">
      <c r="A332" s="579" t="s">
        <v>7</v>
      </c>
      <c r="B332" s="580"/>
      <c r="C332" s="581"/>
      <c r="D332" s="583" t="s">
        <v>8</v>
      </c>
      <c r="E332" s="583"/>
      <c r="F332" s="583"/>
      <c r="G332" s="583"/>
      <c r="H332" s="583"/>
      <c r="I332" s="583"/>
      <c r="J332" s="583"/>
      <c r="K332" s="583"/>
      <c r="L332" s="583"/>
      <c r="M332" s="583"/>
      <c r="N332" s="583"/>
      <c r="O332" s="579"/>
      <c r="P332" s="231"/>
    </row>
    <row r="333" spans="1:16">
      <c r="A333" s="579" t="s">
        <v>9</v>
      </c>
      <c r="B333" s="580"/>
      <c r="C333" s="581"/>
      <c r="D333" s="584">
        <v>46174</v>
      </c>
      <c r="E333" s="584"/>
      <c r="F333" s="584"/>
      <c r="G333" s="584"/>
      <c r="H333" s="584"/>
      <c r="I333" s="584"/>
      <c r="J333" s="584"/>
      <c r="K333" s="584"/>
      <c r="L333" s="584"/>
      <c r="M333" s="584"/>
      <c r="N333" s="584"/>
      <c r="O333" s="585"/>
      <c r="P333" s="231"/>
    </row>
    <row r="334" spans="1:16">
      <c r="A334" s="492" t="s">
        <v>10</v>
      </c>
      <c r="B334" s="106"/>
      <c r="C334" s="492" t="s">
        <v>11</v>
      </c>
      <c r="D334" s="493" t="s">
        <v>12</v>
      </c>
      <c r="E334" s="586" t="s">
        <v>13</v>
      </c>
      <c r="F334" s="544" t="s">
        <v>14</v>
      </c>
      <c r="G334" s="544"/>
      <c r="H334" s="544" t="s">
        <v>15</v>
      </c>
      <c r="I334" s="544"/>
      <c r="J334" s="544" t="s">
        <v>16</v>
      </c>
      <c r="K334" s="544"/>
      <c r="L334" s="544" t="s">
        <v>17</v>
      </c>
      <c r="M334" s="544"/>
      <c r="N334" s="544" t="s">
        <v>18</v>
      </c>
      <c r="O334" s="544"/>
      <c r="P334" s="530" t="s">
        <v>19</v>
      </c>
    </row>
    <row r="335" spans="1:16" ht="38.25">
      <c r="A335" s="492"/>
      <c r="B335" s="106"/>
      <c r="C335" s="492"/>
      <c r="D335" s="494"/>
      <c r="E335" s="587"/>
      <c r="F335" s="106" t="s">
        <v>20</v>
      </c>
      <c r="G335" s="106" t="s">
        <v>21</v>
      </c>
      <c r="H335" s="106" t="s">
        <v>20</v>
      </c>
      <c r="I335" s="106" t="s">
        <v>22</v>
      </c>
      <c r="J335" s="106" t="s">
        <v>20</v>
      </c>
      <c r="K335" s="106" t="s">
        <v>22</v>
      </c>
      <c r="L335" s="106" t="s">
        <v>20</v>
      </c>
      <c r="M335" s="106" t="s">
        <v>22</v>
      </c>
      <c r="N335" s="106" t="s">
        <v>20</v>
      </c>
      <c r="O335" s="106" t="s">
        <v>23</v>
      </c>
      <c r="P335" s="531"/>
    </row>
    <row r="336" spans="1:16" ht="25.5">
      <c r="A336" s="109">
        <v>1</v>
      </c>
      <c r="B336" s="109"/>
      <c r="C336" s="110" t="s">
        <v>24</v>
      </c>
      <c r="D336" s="28" t="s">
        <v>25</v>
      </c>
      <c r="E336" s="21">
        <v>2500</v>
      </c>
      <c r="F336" s="28"/>
      <c r="G336" s="111"/>
      <c r="H336" s="111"/>
      <c r="I336" s="28"/>
      <c r="J336" s="28"/>
      <c r="K336" s="28"/>
      <c r="L336" s="28"/>
      <c r="M336" s="28"/>
      <c r="N336" s="111">
        <v>2</v>
      </c>
      <c r="O336" s="28">
        <f t="shared" ref="O336:O343" si="48">N336*E336</f>
        <v>5000</v>
      </c>
      <c r="P336" s="575" t="s">
        <v>26</v>
      </c>
    </row>
    <row r="337" spans="1:16">
      <c r="A337" s="109">
        <v>2</v>
      </c>
      <c r="B337" s="109"/>
      <c r="C337" s="110" t="s">
        <v>27</v>
      </c>
      <c r="D337" s="28" t="s">
        <v>28</v>
      </c>
      <c r="E337" s="21">
        <v>50</v>
      </c>
      <c r="F337" s="28"/>
      <c r="G337" s="28"/>
      <c r="H337" s="28"/>
      <c r="I337" s="28"/>
      <c r="J337" s="28"/>
      <c r="K337" s="28"/>
      <c r="L337" s="28"/>
      <c r="M337" s="28"/>
      <c r="N337" s="28">
        <f>76+16</f>
        <v>92</v>
      </c>
      <c r="O337" s="28">
        <f t="shared" si="48"/>
        <v>4600</v>
      </c>
      <c r="P337" s="576"/>
    </row>
    <row r="338" spans="1:16">
      <c r="A338" s="109">
        <v>3</v>
      </c>
      <c r="B338" s="109"/>
      <c r="C338" s="110" t="s">
        <v>29</v>
      </c>
      <c r="D338" s="28" t="s">
        <v>25</v>
      </c>
      <c r="E338" s="21">
        <v>500</v>
      </c>
      <c r="F338" s="28"/>
      <c r="G338" s="28"/>
      <c r="H338" s="28"/>
      <c r="I338" s="28"/>
      <c r="J338" s="28"/>
      <c r="K338" s="28"/>
      <c r="L338" s="28"/>
      <c r="M338" s="28"/>
      <c r="N338" s="28">
        <v>1</v>
      </c>
      <c r="O338" s="28">
        <f t="shared" si="48"/>
        <v>500</v>
      </c>
      <c r="P338" s="576"/>
    </row>
    <row r="339" spans="1:16">
      <c r="A339" s="109">
        <v>4</v>
      </c>
      <c r="B339" s="109"/>
      <c r="C339" s="110" t="s">
        <v>30</v>
      </c>
      <c r="D339" s="28" t="s">
        <v>25</v>
      </c>
      <c r="E339" s="21">
        <v>1500</v>
      </c>
      <c r="F339" s="28"/>
      <c r="G339" s="28"/>
      <c r="H339" s="28"/>
      <c r="I339" s="28"/>
      <c r="J339" s="28"/>
      <c r="K339" s="28"/>
      <c r="L339" s="28"/>
      <c r="M339" s="28"/>
      <c r="N339" s="28">
        <v>1</v>
      </c>
      <c r="O339" s="28">
        <f t="shared" si="48"/>
        <v>1500</v>
      </c>
      <c r="P339" s="576"/>
    </row>
    <row r="340" spans="1:16">
      <c r="A340" s="109">
        <v>5</v>
      </c>
      <c r="B340" s="109"/>
      <c r="C340" s="112" t="s">
        <v>31</v>
      </c>
      <c r="D340" s="28" t="s">
        <v>25</v>
      </c>
      <c r="E340" s="113">
        <v>2000</v>
      </c>
      <c r="F340" s="28"/>
      <c r="G340" s="111"/>
      <c r="H340" s="111"/>
      <c r="I340" s="28"/>
      <c r="J340" s="28"/>
      <c r="K340" s="28"/>
      <c r="L340" s="28"/>
      <c r="M340" s="28"/>
      <c r="N340" s="111">
        <v>1</v>
      </c>
      <c r="O340" s="28">
        <f t="shared" si="48"/>
        <v>2000</v>
      </c>
      <c r="P340" s="576"/>
    </row>
    <row r="341" spans="1:16">
      <c r="A341" s="109">
        <v>6</v>
      </c>
      <c r="B341" s="109"/>
      <c r="C341" s="112" t="s">
        <v>32</v>
      </c>
      <c r="D341" s="28" t="s">
        <v>25</v>
      </c>
      <c r="E341" s="113">
        <v>800</v>
      </c>
      <c r="F341" s="28"/>
      <c r="G341" s="111"/>
      <c r="H341" s="111"/>
      <c r="I341" s="28"/>
      <c r="J341" s="28"/>
      <c r="K341" s="28"/>
      <c r="L341" s="28"/>
      <c r="M341" s="28"/>
      <c r="N341" s="111">
        <v>1</v>
      </c>
      <c r="O341" s="28">
        <f t="shared" si="48"/>
        <v>800</v>
      </c>
      <c r="P341" s="576"/>
    </row>
    <row r="342" spans="1:16" ht="25.5">
      <c r="A342" s="109">
        <v>7</v>
      </c>
      <c r="B342" s="109"/>
      <c r="C342" s="110" t="s">
        <v>33</v>
      </c>
      <c r="D342" s="28" t="s">
        <v>25</v>
      </c>
      <c r="E342" s="21">
        <v>5000</v>
      </c>
      <c r="F342" s="28"/>
      <c r="G342" s="111"/>
      <c r="H342" s="111"/>
      <c r="I342" s="28"/>
      <c r="J342" s="28"/>
      <c r="K342" s="28"/>
      <c r="L342" s="28"/>
      <c r="M342" s="28"/>
      <c r="N342" s="111">
        <v>3</v>
      </c>
      <c r="O342" s="28">
        <f t="shared" si="48"/>
        <v>15000</v>
      </c>
      <c r="P342" s="576"/>
    </row>
    <row r="343" spans="1:16">
      <c r="A343" s="109">
        <v>8</v>
      </c>
      <c r="B343" s="109"/>
      <c r="C343" s="114" t="s">
        <v>34</v>
      </c>
      <c r="D343" s="28" t="s">
        <v>25</v>
      </c>
      <c r="E343" s="113">
        <v>200</v>
      </c>
      <c r="F343" s="28"/>
      <c r="G343" s="111"/>
      <c r="H343" s="111"/>
      <c r="I343" s="28"/>
      <c r="J343" s="28"/>
      <c r="K343" s="28"/>
      <c r="L343" s="28"/>
      <c r="M343" s="28"/>
      <c r="N343" s="111">
        <v>8</v>
      </c>
      <c r="O343" s="28">
        <f t="shared" si="48"/>
        <v>1600</v>
      </c>
      <c r="P343" s="576"/>
    </row>
    <row r="344" spans="1:16">
      <c r="A344" s="109">
        <v>9</v>
      </c>
      <c r="B344" s="109"/>
      <c r="C344" s="114" t="s">
        <v>35</v>
      </c>
      <c r="D344" s="28" t="s">
        <v>25</v>
      </c>
      <c r="E344" s="21">
        <v>10000</v>
      </c>
      <c r="F344" s="28"/>
      <c r="G344" s="111"/>
      <c r="H344" s="111"/>
      <c r="I344" s="28"/>
      <c r="J344" s="28"/>
      <c r="K344" s="28"/>
      <c r="L344" s="28">
        <v>1</v>
      </c>
      <c r="M344" s="28">
        <f>L344*E344</f>
        <v>10000</v>
      </c>
      <c r="N344" s="111"/>
      <c r="O344" s="28"/>
      <c r="P344" s="576"/>
    </row>
    <row r="345" spans="1:16">
      <c r="A345" s="109">
        <v>10</v>
      </c>
      <c r="B345" s="109"/>
      <c r="C345" s="114" t="s">
        <v>36</v>
      </c>
      <c r="D345" s="28" t="s">
        <v>25</v>
      </c>
      <c r="E345" s="21">
        <v>5000</v>
      </c>
      <c r="F345" s="115"/>
      <c r="G345" s="28"/>
      <c r="H345" s="28"/>
      <c r="I345" s="28"/>
      <c r="J345" s="28"/>
      <c r="K345" s="28"/>
      <c r="L345" s="28">
        <v>2</v>
      </c>
      <c r="M345" s="28">
        <f>E345*L345</f>
        <v>10000</v>
      </c>
      <c r="N345" s="28"/>
      <c r="O345" s="28"/>
      <c r="P345" s="576"/>
    </row>
    <row r="346" spans="1:16">
      <c r="A346" s="109">
        <v>11</v>
      </c>
      <c r="B346" s="109"/>
      <c r="C346" s="110" t="s">
        <v>37</v>
      </c>
      <c r="D346" s="28" t="s">
        <v>25</v>
      </c>
      <c r="E346" s="21">
        <v>2000</v>
      </c>
      <c r="F346" s="28"/>
      <c r="G346" s="28"/>
      <c r="H346" s="28"/>
      <c r="I346" s="28"/>
      <c r="J346" s="28"/>
      <c r="K346" s="28"/>
      <c r="L346" s="28">
        <v>8</v>
      </c>
      <c r="M346" s="28">
        <f>L346*E346</f>
        <v>16000</v>
      </c>
      <c r="N346" s="28"/>
      <c r="O346" s="28"/>
      <c r="P346" s="576"/>
    </row>
    <row r="347" spans="1:16">
      <c r="A347" s="109">
        <v>12</v>
      </c>
      <c r="B347" s="109"/>
      <c r="C347" s="110" t="s">
        <v>38</v>
      </c>
      <c r="D347" s="28" t="s">
        <v>25</v>
      </c>
      <c r="E347" s="21">
        <v>100</v>
      </c>
      <c r="F347" s="28"/>
      <c r="G347" s="28"/>
      <c r="H347" s="28"/>
      <c r="I347" s="28"/>
      <c r="J347" s="28"/>
      <c r="K347" s="28"/>
      <c r="L347" s="28">
        <v>7</v>
      </c>
      <c r="M347" s="28">
        <f t="shared" ref="M347:M350" si="49">L347*E347</f>
        <v>700</v>
      </c>
      <c r="N347" s="28"/>
      <c r="O347" s="28"/>
      <c r="P347" s="576"/>
    </row>
    <row r="348" spans="1:16">
      <c r="A348" s="109">
        <v>13</v>
      </c>
      <c r="B348" s="109"/>
      <c r="C348" s="110" t="s">
        <v>39</v>
      </c>
      <c r="D348" s="28" t="s">
        <v>25</v>
      </c>
      <c r="E348" s="21">
        <v>1000</v>
      </c>
      <c r="F348" s="28"/>
      <c r="G348" s="28"/>
      <c r="H348" s="28"/>
      <c r="I348" s="28"/>
      <c r="J348" s="28"/>
      <c r="K348" s="28"/>
      <c r="L348" s="28">
        <v>6</v>
      </c>
      <c r="M348" s="28">
        <f t="shared" si="49"/>
        <v>6000</v>
      </c>
      <c r="N348" s="28"/>
      <c r="O348" s="28"/>
      <c r="P348" s="576"/>
    </row>
    <row r="349" spans="1:16">
      <c r="A349" s="109">
        <v>14</v>
      </c>
      <c r="B349" s="109"/>
      <c r="C349" s="116" t="s">
        <v>40</v>
      </c>
      <c r="D349" s="28" t="s">
        <v>25</v>
      </c>
      <c r="E349" s="21">
        <v>2500</v>
      </c>
      <c r="F349" s="28"/>
      <c r="G349" s="28"/>
      <c r="H349" s="28"/>
      <c r="I349" s="28"/>
      <c r="J349" s="28"/>
      <c r="K349" s="28"/>
      <c r="L349" s="28">
        <v>1</v>
      </c>
      <c r="M349" s="28">
        <f t="shared" si="49"/>
        <v>2500</v>
      </c>
      <c r="N349" s="28"/>
      <c r="O349" s="28"/>
      <c r="P349" s="576"/>
    </row>
    <row r="350" spans="1:16" ht="25.5">
      <c r="A350" s="109">
        <v>15</v>
      </c>
      <c r="B350" s="109"/>
      <c r="C350" s="116" t="s">
        <v>41</v>
      </c>
      <c r="D350" s="28" t="s">
        <v>25</v>
      </c>
      <c r="E350" s="21">
        <v>2000</v>
      </c>
      <c r="F350" s="28"/>
      <c r="G350" s="28"/>
      <c r="H350" s="28"/>
      <c r="I350" s="28"/>
      <c r="J350" s="28"/>
      <c r="K350" s="28"/>
      <c r="L350" s="28">
        <v>20</v>
      </c>
      <c r="M350" s="28">
        <f t="shared" si="49"/>
        <v>40000</v>
      </c>
      <c r="N350" s="28"/>
      <c r="O350" s="28"/>
      <c r="P350" s="577"/>
    </row>
    <row r="351" spans="1:16">
      <c r="A351" s="109">
        <v>16</v>
      </c>
      <c r="B351" s="109"/>
      <c r="C351" s="114" t="s">
        <v>42</v>
      </c>
      <c r="D351" s="28" t="s">
        <v>25</v>
      </c>
      <c r="E351" s="21">
        <v>485212.5</v>
      </c>
      <c r="F351" s="28"/>
      <c r="G351" s="111"/>
      <c r="H351" s="111"/>
      <c r="I351" s="111"/>
      <c r="J351" s="111">
        <v>1</v>
      </c>
      <c r="K351" s="28">
        <f>J351*E351</f>
        <v>485212.5</v>
      </c>
      <c r="L351" s="28"/>
      <c r="M351" s="28"/>
      <c r="N351" s="28"/>
      <c r="O351" s="28"/>
      <c r="P351" s="117"/>
    </row>
    <row r="352" spans="1:16">
      <c r="A352" s="109">
        <v>17</v>
      </c>
      <c r="B352" s="109"/>
      <c r="C352" s="118" t="s">
        <v>43</v>
      </c>
      <c r="D352" s="28" t="s">
        <v>25</v>
      </c>
      <c r="E352" s="21">
        <v>365389.5</v>
      </c>
      <c r="F352" s="28"/>
      <c r="G352" s="111"/>
      <c r="H352" s="111"/>
      <c r="I352" s="28"/>
      <c r="J352" s="28">
        <v>2</v>
      </c>
      <c r="K352" s="28">
        <f t="shared" ref="K352:K354" si="50">J352*E352</f>
        <v>730779</v>
      </c>
      <c r="L352" s="28"/>
      <c r="M352" s="28"/>
      <c r="N352" s="28"/>
      <c r="O352" s="28"/>
      <c r="P352" s="117"/>
    </row>
    <row r="353" spans="1:16">
      <c r="A353" s="109">
        <v>18</v>
      </c>
      <c r="B353" s="109"/>
      <c r="C353" s="118" t="s">
        <v>44</v>
      </c>
      <c r="D353" s="28" t="s">
        <v>25</v>
      </c>
      <c r="E353" s="21">
        <v>370968.79</v>
      </c>
      <c r="F353" s="28"/>
      <c r="G353" s="111"/>
      <c r="H353" s="111"/>
      <c r="I353" s="28"/>
      <c r="J353" s="28">
        <v>21</v>
      </c>
      <c r="K353" s="28">
        <f t="shared" si="50"/>
        <v>7790344.5899999999</v>
      </c>
      <c r="L353" s="28"/>
      <c r="M353" s="28"/>
      <c r="N353" s="28"/>
      <c r="O353" s="28"/>
      <c r="P353" s="117"/>
    </row>
    <row r="354" spans="1:16">
      <c r="A354" s="109">
        <v>19</v>
      </c>
      <c r="B354" s="109"/>
      <c r="C354" s="118" t="s">
        <v>45</v>
      </c>
      <c r="D354" s="28" t="s">
        <v>25</v>
      </c>
      <c r="E354" s="21">
        <v>202698.48</v>
      </c>
      <c r="F354" s="28"/>
      <c r="G354" s="111"/>
      <c r="H354" s="111"/>
      <c r="I354" s="28"/>
      <c r="J354" s="28">
        <v>4</v>
      </c>
      <c r="K354" s="28">
        <f t="shared" si="50"/>
        <v>810793.92</v>
      </c>
      <c r="L354" s="28"/>
      <c r="M354" s="28"/>
      <c r="N354" s="28"/>
      <c r="O354" s="28"/>
      <c r="P354" s="117"/>
    </row>
    <row r="355" spans="1:16" ht="25.5">
      <c r="A355" s="109">
        <v>20</v>
      </c>
      <c r="B355" s="109"/>
      <c r="C355" s="116" t="s">
        <v>46</v>
      </c>
      <c r="D355" s="28" t="s">
        <v>25</v>
      </c>
      <c r="E355" s="21">
        <v>1000</v>
      </c>
      <c r="F355" s="28">
        <v>7</v>
      </c>
      <c r="G355" s="28">
        <f t="shared" ref="G355:G373" si="51">F355*E355</f>
        <v>7000</v>
      </c>
      <c r="H355" s="28"/>
      <c r="I355" s="28"/>
      <c r="J355" s="28"/>
      <c r="K355" s="28"/>
      <c r="L355" s="28"/>
      <c r="M355" s="28"/>
      <c r="N355" s="28"/>
      <c r="O355" s="28"/>
      <c r="P355" s="117"/>
    </row>
    <row r="356" spans="1:16">
      <c r="A356" s="109">
        <v>21</v>
      </c>
      <c r="B356" s="109"/>
      <c r="C356" s="114" t="s">
        <v>47</v>
      </c>
      <c r="D356" s="28" t="s">
        <v>25</v>
      </c>
      <c r="E356" s="21">
        <v>12000</v>
      </c>
      <c r="F356" s="28">
        <v>3</v>
      </c>
      <c r="G356" s="28">
        <f t="shared" si="51"/>
        <v>36000</v>
      </c>
      <c r="H356" s="28"/>
      <c r="I356" s="28"/>
      <c r="J356" s="28"/>
      <c r="K356" s="28"/>
      <c r="L356" s="28"/>
      <c r="M356" s="28"/>
      <c r="N356" s="28"/>
      <c r="O356" s="28"/>
      <c r="P356" s="117"/>
    </row>
    <row r="357" spans="1:16">
      <c r="A357" s="109">
        <v>22</v>
      </c>
      <c r="B357" s="109"/>
      <c r="C357" s="119" t="s">
        <v>48</v>
      </c>
      <c r="D357" s="28" t="s">
        <v>25</v>
      </c>
      <c r="E357" s="21">
        <v>1225.76</v>
      </c>
      <c r="F357" s="28">
        <v>10</v>
      </c>
      <c r="G357" s="28">
        <f t="shared" si="51"/>
        <v>12257.6</v>
      </c>
      <c r="H357" s="28"/>
      <c r="I357" s="28"/>
      <c r="J357" s="28"/>
      <c r="K357" s="28"/>
      <c r="L357" s="28"/>
      <c r="M357" s="28"/>
      <c r="N357" s="28"/>
      <c r="O357" s="28"/>
      <c r="P357" s="28"/>
    </row>
    <row r="358" spans="1:16">
      <c r="A358" s="109">
        <v>23</v>
      </c>
      <c r="B358" s="109"/>
      <c r="C358" s="120" t="s">
        <v>49</v>
      </c>
      <c r="D358" s="121" t="s">
        <v>25</v>
      </c>
      <c r="E358" s="21">
        <v>794.5</v>
      </c>
      <c r="F358" s="28">
        <v>7</v>
      </c>
      <c r="G358" s="28">
        <f t="shared" si="51"/>
        <v>5561.5</v>
      </c>
      <c r="H358" s="28"/>
      <c r="I358" s="28"/>
      <c r="J358" s="121"/>
      <c r="K358" s="28"/>
      <c r="L358" s="28"/>
      <c r="M358" s="28"/>
      <c r="N358" s="28"/>
      <c r="O358" s="28"/>
      <c r="P358" s="28"/>
    </row>
    <row r="359" spans="1:16">
      <c r="A359" s="109">
        <v>24</v>
      </c>
      <c r="B359" s="109"/>
      <c r="C359" s="119" t="s">
        <v>50</v>
      </c>
      <c r="D359" s="122" t="s">
        <v>25</v>
      </c>
      <c r="E359" s="21">
        <v>113.5</v>
      </c>
      <c r="F359" s="122">
        <v>4</v>
      </c>
      <c r="G359" s="28">
        <f t="shared" si="51"/>
        <v>454</v>
      </c>
      <c r="H359" s="122"/>
      <c r="I359" s="122"/>
      <c r="J359" s="122"/>
      <c r="K359" s="122"/>
      <c r="L359" s="122"/>
      <c r="M359" s="122"/>
      <c r="N359" s="122"/>
      <c r="O359" s="122"/>
      <c r="P359" s="122"/>
    </row>
    <row r="360" spans="1:16">
      <c r="A360" s="109">
        <v>25</v>
      </c>
      <c r="B360" s="109"/>
      <c r="C360" s="119" t="s">
        <v>51</v>
      </c>
      <c r="D360" s="28" t="s">
        <v>25</v>
      </c>
      <c r="E360" s="21">
        <v>1702.56</v>
      </c>
      <c r="F360" s="28">
        <v>3</v>
      </c>
      <c r="G360" s="28">
        <f t="shared" si="51"/>
        <v>5107.68</v>
      </c>
      <c r="H360" s="28"/>
      <c r="I360" s="28"/>
      <c r="J360" s="28"/>
      <c r="K360" s="28"/>
      <c r="L360" s="28"/>
      <c r="M360" s="28"/>
      <c r="N360" s="28"/>
      <c r="O360" s="28"/>
      <c r="P360" s="122"/>
    </row>
    <row r="361" spans="1:16" ht="25.5">
      <c r="A361" s="109">
        <v>26</v>
      </c>
      <c r="B361" s="109"/>
      <c r="C361" s="110" t="s">
        <v>52</v>
      </c>
      <c r="D361" s="28" t="s">
        <v>25</v>
      </c>
      <c r="E361" s="21">
        <v>15379</v>
      </c>
      <c r="F361" s="111">
        <v>2</v>
      </c>
      <c r="G361" s="28">
        <f t="shared" si="51"/>
        <v>30758</v>
      </c>
      <c r="H361" s="111"/>
      <c r="I361" s="28"/>
      <c r="J361" s="28"/>
      <c r="K361" s="111"/>
      <c r="L361" s="111"/>
      <c r="M361" s="111"/>
      <c r="N361" s="111"/>
      <c r="O361" s="111"/>
      <c r="P361" s="28"/>
    </row>
    <row r="362" spans="1:16">
      <c r="A362" s="109">
        <v>27</v>
      </c>
      <c r="B362" s="109"/>
      <c r="C362" s="110" t="s">
        <v>53</v>
      </c>
      <c r="D362" s="28" t="s">
        <v>25</v>
      </c>
      <c r="E362" s="21">
        <v>1370</v>
      </c>
      <c r="F362" s="28">
        <v>2</v>
      </c>
      <c r="G362" s="28">
        <f t="shared" si="51"/>
        <v>2740</v>
      </c>
      <c r="H362" s="28"/>
      <c r="I362" s="28"/>
      <c r="J362" s="28"/>
      <c r="K362" s="28"/>
      <c r="L362" s="28"/>
      <c r="M362" s="28"/>
      <c r="N362" s="28"/>
      <c r="O362" s="28"/>
      <c r="P362" s="28"/>
    </row>
    <row r="363" spans="1:16" ht="25.5">
      <c r="A363" s="109">
        <v>28</v>
      </c>
      <c r="B363" s="109"/>
      <c r="C363" s="114" t="s">
        <v>54</v>
      </c>
      <c r="D363" s="28" t="s">
        <v>25</v>
      </c>
      <c r="E363" s="21">
        <v>19558.5</v>
      </c>
      <c r="F363" s="111">
        <v>1</v>
      </c>
      <c r="G363" s="28">
        <f t="shared" si="51"/>
        <v>19558.5</v>
      </c>
      <c r="H363" s="28"/>
      <c r="I363" s="28"/>
      <c r="J363" s="122"/>
      <c r="K363" s="28"/>
      <c r="L363" s="28"/>
      <c r="M363" s="28"/>
      <c r="N363" s="28"/>
      <c r="O363" s="28"/>
      <c r="P363" s="28"/>
    </row>
    <row r="364" spans="1:16">
      <c r="A364" s="109">
        <v>29</v>
      </c>
      <c r="B364" s="109"/>
      <c r="C364" s="118" t="s">
        <v>55</v>
      </c>
      <c r="D364" s="28" t="s">
        <v>25</v>
      </c>
      <c r="E364" s="21">
        <v>33804.5</v>
      </c>
      <c r="F364" s="111">
        <v>4</v>
      </c>
      <c r="G364" s="28">
        <f t="shared" si="51"/>
        <v>135218</v>
      </c>
      <c r="H364" s="28"/>
      <c r="I364" s="28"/>
      <c r="J364" s="28"/>
      <c r="K364" s="28"/>
      <c r="L364" s="28"/>
      <c r="M364" s="28"/>
      <c r="N364" s="28"/>
      <c r="O364" s="28"/>
      <c r="P364" s="111"/>
    </row>
    <row r="365" spans="1:16">
      <c r="A365" s="109">
        <v>30</v>
      </c>
      <c r="B365" s="109"/>
      <c r="C365" s="114" t="s">
        <v>56</v>
      </c>
      <c r="D365" s="28" t="s">
        <v>57</v>
      </c>
      <c r="E365" s="21">
        <v>231480</v>
      </c>
      <c r="F365" s="111">
        <v>0.5</v>
      </c>
      <c r="G365" s="28">
        <f t="shared" si="51"/>
        <v>115740</v>
      </c>
      <c r="H365" s="111"/>
      <c r="I365" s="28"/>
      <c r="J365" s="28"/>
      <c r="K365" s="111"/>
      <c r="L365" s="111"/>
      <c r="M365" s="111"/>
      <c r="N365" s="111"/>
      <c r="O365" s="111"/>
      <c r="P365" s="111"/>
    </row>
    <row r="366" spans="1:16">
      <c r="A366" s="109">
        <v>31</v>
      </c>
      <c r="B366" s="109"/>
      <c r="C366" s="123" t="s">
        <v>58</v>
      </c>
      <c r="D366" s="28" t="s">
        <v>59</v>
      </c>
      <c r="E366" s="21">
        <v>60</v>
      </c>
      <c r="F366" s="115">
        <v>500</v>
      </c>
      <c r="G366" s="28">
        <f t="shared" si="51"/>
        <v>30000</v>
      </c>
      <c r="H366" s="111"/>
      <c r="I366" s="28"/>
      <c r="J366" s="28"/>
      <c r="K366" s="111"/>
      <c r="L366" s="111"/>
      <c r="M366" s="111"/>
      <c r="N366" s="111"/>
      <c r="O366" s="111"/>
      <c r="P366" s="111"/>
    </row>
    <row r="367" spans="1:16">
      <c r="A367" s="109">
        <v>32</v>
      </c>
      <c r="B367" s="109"/>
      <c r="C367" s="110" t="s">
        <v>60</v>
      </c>
      <c r="D367" s="28" t="s">
        <v>25</v>
      </c>
      <c r="E367" s="21">
        <v>120</v>
      </c>
      <c r="F367" s="111">
        <v>70</v>
      </c>
      <c r="G367" s="28">
        <f t="shared" si="51"/>
        <v>8400</v>
      </c>
      <c r="H367" s="111"/>
      <c r="I367" s="28"/>
      <c r="J367" s="28"/>
      <c r="K367" s="111"/>
      <c r="L367" s="111"/>
      <c r="M367" s="111"/>
      <c r="N367" s="111"/>
      <c r="O367" s="111"/>
      <c r="P367" s="111"/>
    </row>
    <row r="368" spans="1:16">
      <c r="A368" s="109">
        <v>33</v>
      </c>
      <c r="B368" s="109"/>
      <c r="C368" s="110" t="s">
        <v>61</v>
      </c>
      <c r="D368" s="28" t="s">
        <v>25</v>
      </c>
      <c r="E368" s="21">
        <v>38940</v>
      </c>
      <c r="F368" s="28">
        <v>2</v>
      </c>
      <c r="G368" s="28">
        <f t="shared" si="51"/>
        <v>77880</v>
      </c>
      <c r="H368" s="111"/>
      <c r="I368" s="28"/>
      <c r="J368" s="28"/>
      <c r="K368" s="111"/>
      <c r="L368" s="111"/>
      <c r="M368" s="111"/>
      <c r="N368" s="111"/>
      <c r="O368" s="111"/>
      <c r="P368" s="111"/>
    </row>
    <row r="369" spans="1:16" ht="25.5">
      <c r="A369" s="109">
        <v>34</v>
      </c>
      <c r="B369" s="109"/>
      <c r="C369" s="116" t="s">
        <v>62</v>
      </c>
      <c r="D369" s="28" t="s">
        <v>63</v>
      </c>
      <c r="E369" s="21">
        <v>89707</v>
      </c>
      <c r="F369" s="28">
        <v>0.86</v>
      </c>
      <c r="G369" s="28">
        <f t="shared" si="51"/>
        <v>77148.02</v>
      </c>
      <c r="H369" s="111"/>
      <c r="I369" s="28"/>
      <c r="J369" s="28"/>
      <c r="K369" s="111"/>
      <c r="L369" s="111"/>
      <c r="M369" s="111"/>
      <c r="N369" s="111"/>
      <c r="O369" s="111"/>
      <c r="P369" s="28"/>
    </row>
    <row r="370" spans="1:16" ht="25.5">
      <c r="A370" s="109">
        <v>35</v>
      </c>
      <c r="B370" s="109"/>
      <c r="C370" s="116" t="s">
        <v>64</v>
      </c>
      <c r="D370" s="28" t="s">
        <v>63</v>
      </c>
      <c r="E370" s="21">
        <v>89707</v>
      </c>
      <c r="F370" s="28">
        <v>1.64</v>
      </c>
      <c r="G370" s="28">
        <f t="shared" si="51"/>
        <v>147119.47999999998</v>
      </c>
      <c r="H370" s="111"/>
      <c r="I370" s="28"/>
      <c r="J370" s="28"/>
      <c r="K370" s="111"/>
      <c r="L370" s="111"/>
      <c r="M370" s="111"/>
      <c r="N370" s="111"/>
      <c r="O370" s="111"/>
      <c r="P370" s="28"/>
    </row>
    <row r="371" spans="1:16">
      <c r="A371" s="109">
        <v>36</v>
      </c>
      <c r="B371" s="109"/>
      <c r="C371" s="123" t="s">
        <v>65</v>
      </c>
      <c r="D371" s="28" t="s">
        <v>63</v>
      </c>
      <c r="E371" s="21">
        <v>112100</v>
      </c>
      <c r="F371" s="115">
        <f>9.421-0.683</f>
        <v>8.7379999999999995</v>
      </c>
      <c r="G371" s="28">
        <f t="shared" si="51"/>
        <v>979529.79999999993</v>
      </c>
      <c r="H371" s="28"/>
      <c r="I371" s="28"/>
      <c r="J371" s="28"/>
      <c r="K371" s="28"/>
      <c r="L371" s="28"/>
      <c r="M371" s="28"/>
      <c r="N371" s="28"/>
      <c r="O371" s="28"/>
      <c r="P371" s="28"/>
    </row>
    <row r="372" spans="1:16">
      <c r="A372" s="109">
        <v>37</v>
      </c>
      <c r="B372" s="109"/>
      <c r="C372" s="123" t="s">
        <v>66</v>
      </c>
      <c r="D372" s="28" t="s">
        <v>25</v>
      </c>
      <c r="E372" s="21">
        <v>1654.2260000000001</v>
      </c>
      <c r="F372" s="115">
        <v>327</v>
      </c>
      <c r="G372" s="124">
        <f t="shared" si="51"/>
        <v>540931.902</v>
      </c>
      <c r="H372" s="117"/>
      <c r="I372" s="28"/>
      <c r="J372" s="117"/>
      <c r="K372" s="117"/>
      <c r="L372" s="117"/>
      <c r="M372" s="115"/>
      <c r="N372" s="115"/>
      <c r="O372" s="117"/>
      <c r="P372" s="111"/>
    </row>
    <row r="373" spans="1:16" ht="38.25">
      <c r="A373" s="109">
        <v>38</v>
      </c>
      <c r="B373" s="109"/>
      <c r="C373" s="125" t="s">
        <v>67</v>
      </c>
      <c r="D373" s="28" t="s">
        <v>25</v>
      </c>
      <c r="E373" s="126">
        <v>20237</v>
      </c>
      <c r="F373" s="115">
        <v>1</v>
      </c>
      <c r="G373" s="28">
        <f t="shared" si="51"/>
        <v>20237</v>
      </c>
      <c r="H373" s="117"/>
      <c r="I373" s="111"/>
      <c r="J373" s="117"/>
      <c r="K373" s="117"/>
      <c r="L373" s="117"/>
      <c r="M373" s="115"/>
      <c r="N373" s="115"/>
      <c r="O373" s="117"/>
      <c r="P373" s="111"/>
    </row>
    <row r="374" spans="1:16">
      <c r="A374" s="109">
        <v>39</v>
      </c>
      <c r="B374" s="109"/>
      <c r="C374" s="127" t="s">
        <v>68</v>
      </c>
      <c r="D374" s="111" t="s">
        <v>63</v>
      </c>
      <c r="E374" s="126">
        <v>50000</v>
      </c>
      <c r="F374" s="115">
        <v>3.15</v>
      </c>
      <c r="G374" s="28">
        <f>F374*E374</f>
        <v>157500</v>
      </c>
      <c r="H374" s="117"/>
      <c r="I374" s="111"/>
      <c r="J374" s="117"/>
      <c r="K374" s="117"/>
      <c r="L374" s="117"/>
      <c r="M374" s="115"/>
      <c r="N374" s="115"/>
      <c r="O374" s="117"/>
      <c r="P374" s="111"/>
    </row>
    <row r="375" spans="1:16">
      <c r="A375" s="109">
        <v>40</v>
      </c>
      <c r="B375" s="109"/>
      <c r="C375" s="128" t="s">
        <v>69</v>
      </c>
      <c r="D375" s="129" t="s">
        <v>70</v>
      </c>
      <c r="E375" s="126">
        <v>1121</v>
      </c>
      <c r="F375" s="115">
        <f>30-12</f>
        <v>18</v>
      </c>
      <c r="G375" s="28">
        <f t="shared" ref="G375:G404" si="52">F375*E375</f>
        <v>20178</v>
      </c>
      <c r="H375" s="117"/>
      <c r="I375" s="111"/>
      <c r="J375" s="117"/>
      <c r="K375" s="117"/>
      <c r="L375" s="117"/>
      <c r="M375" s="115"/>
      <c r="N375" s="115"/>
      <c r="O375" s="117"/>
      <c r="P375" s="3"/>
    </row>
    <row r="376" spans="1:16" ht="25.5">
      <c r="A376" s="109">
        <v>41</v>
      </c>
      <c r="B376" s="109"/>
      <c r="C376" s="112" t="s">
        <v>71</v>
      </c>
      <c r="D376" s="28" t="s">
        <v>25</v>
      </c>
      <c r="E376" s="126">
        <v>8496</v>
      </c>
      <c r="F376" s="28">
        <v>1</v>
      </c>
      <c r="G376" s="28">
        <f t="shared" si="52"/>
        <v>8496</v>
      </c>
      <c r="H376" s="117"/>
      <c r="I376" s="111"/>
      <c r="J376" s="117"/>
      <c r="K376" s="117"/>
      <c r="L376" s="117"/>
      <c r="M376" s="115"/>
      <c r="N376" s="115"/>
      <c r="O376" s="117"/>
      <c r="P376" s="3"/>
    </row>
    <row r="377" spans="1:16">
      <c r="A377" s="109">
        <v>42</v>
      </c>
      <c r="B377" s="109"/>
      <c r="C377" s="7" t="s">
        <v>72</v>
      </c>
      <c r="D377" s="26" t="s">
        <v>25</v>
      </c>
      <c r="E377" s="21">
        <v>14750</v>
      </c>
      <c r="F377" s="28">
        <v>26</v>
      </c>
      <c r="G377" s="28">
        <f t="shared" si="52"/>
        <v>383500</v>
      </c>
      <c r="H377" s="111"/>
      <c r="I377" s="28"/>
      <c r="J377" s="28"/>
      <c r="K377" s="28"/>
      <c r="L377" s="28"/>
      <c r="M377" s="28"/>
      <c r="N377" s="28"/>
      <c r="O377" s="28"/>
      <c r="P377" s="28"/>
    </row>
    <row r="378" spans="1:16" ht="25.5">
      <c r="A378" s="109">
        <v>43</v>
      </c>
      <c r="B378" s="109"/>
      <c r="C378" s="110" t="s">
        <v>73</v>
      </c>
      <c r="D378" s="26" t="s">
        <v>25</v>
      </c>
      <c r="E378" s="26">
        <v>5310</v>
      </c>
      <c r="F378" s="26">
        <v>2</v>
      </c>
      <c r="G378" s="28">
        <f t="shared" si="52"/>
        <v>10620</v>
      </c>
      <c r="H378" s="111"/>
      <c r="I378" s="28"/>
      <c r="J378" s="28"/>
      <c r="K378" s="28"/>
      <c r="L378" s="28"/>
      <c r="M378" s="28"/>
      <c r="N378" s="28"/>
      <c r="O378" s="28"/>
      <c r="P378" s="28"/>
    </row>
    <row r="379" spans="1:16">
      <c r="A379" s="109">
        <v>44</v>
      </c>
      <c r="B379" s="109"/>
      <c r="C379" s="127" t="s">
        <v>74</v>
      </c>
      <c r="D379" s="28" t="s">
        <v>25</v>
      </c>
      <c r="E379" s="115">
        <f>(89560*18/100)+89560</f>
        <v>105680.8</v>
      </c>
      <c r="F379" s="26">
        <v>8</v>
      </c>
      <c r="G379" s="28">
        <f t="shared" si="52"/>
        <v>845446.4</v>
      </c>
      <c r="H379" s="28"/>
      <c r="I379" s="26"/>
      <c r="J379" s="28"/>
      <c r="K379" s="28"/>
      <c r="L379" s="28"/>
      <c r="M379" s="28"/>
      <c r="N379" s="28"/>
      <c r="O379" s="28"/>
      <c r="P379" s="28"/>
    </row>
    <row r="380" spans="1:16">
      <c r="A380" s="109">
        <v>45</v>
      </c>
      <c r="B380" s="109"/>
      <c r="C380" s="110" t="s">
        <v>75</v>
      </c>
      <c r="D380" s="28" t="s">
        <v>25</v>
      </c>
      <c r="E380" s="28">
        <v>510</v>
      </c>
      <c r="F380" s="28">
        <v>2</v>
      </c>
      <c r="G380" s="28">
        <f t="shared" si="52"/>
        <v>1020</v>
      </c>
      <c r="H380" s="28"/>
      <c r="I380" s="26"/>
      <c r="J380" s="28"/>
      <c r="K380" s="28"/>
      <c r="L380" s="28"/>
      <c r="M380" s="28"/>
      <c r="N380" s="28"/>
      <c r="O380" s="28"/>
      <c r="P380" s="28"/>
    </row>
    <row r="381" spans="1:16">
      <c r="A381" s="109">
        <v>46</v>
      </c>
      <c r="B381" s="109"/>
      <c r="C381" s="110" t="s">
        <v>76</v>
      </c>
      <c r="D381" s="28" t="s">
        <v>25</v>
      </c>
      <c r="E381" s="28">
        <v>520</v>
      </c>
      <c r="F381" s="28">
        <v>2</v>
      </c>
      <c r="G381" s="28">
        <f t="shared" si="52"/>
        <v>1040</v>
      </c>
      <c r="H381" s="28"/>
      <c r="I381" s="26"/>
      <c r="J381" s="28"/>
      <c r="K381" s="28"/>
      <c r="L381" s="28"/>
      <c r="M381" s="28"/>
      <c r="N381" s="28"/>
      <c r="O381" s="28"/>
      <c r="P381" s="28"/>
    </row>
    <row r="382" spans="1:16">
      <c r="A382" s="109">
        <v>47</v>
      </c>
      <c r="B382" s="109"/>
      <c r="C382" s="110" t="s">
        <v>77</v>
      </c>
      <c r="D382" s="28" t="s">
        <v>25</v>
      </c>
      <c r="E382" s="28">
        <v>510</v>
      </c>
      <c r="F382" s="28">
        <v>2</v>
      </c>
      <c r="G382" s="28">
        <f t="shared" si="52"/>
        <v>1020</v>
      </c>
      <c r="H382" s="28"/>
      <c r="I382" s="26"/>
      <c r="J382" s="28"/>
      <c r="K382" s="28"/>
      <c r="L382" s="28"/>
      <c r="M382" s="28"/>
      <c r="N382" s="28"/>
      <c r="O382" s="28"/>
      <c r="P382" s="28"/>
    </row>
    <row r="383" spans="1:16">
      <c r="A383" s="109">
        <v>48</v>
      </c>
      <c r="B383" s="109"/>
      <c r="C383" s="110" t="s">
        <v>78</v>
      </c>
      <c r="D383" s="28" t="s">
        <v>57</v>
      </c>
      <c r="E383" s="28">
        <v>139240</v>
      </c>
      <c r="F383" s="28">
        <v>1.7</v>
      </c>
      <c r="G383" s="28">
        <f t="shared" si="52"/>
        <v>236708</v>
      </c>
      <c r="H383" s="28"/>
      <c r="I383" s="26"/>
      <c r="J383" s="28"/>
      <c r="K383" s="28"/>
      <c r="L383" s="28"/>
      <c r="M383" s="28"/>
      <c r="N383" s="28"/>
      <c r="O383" s="28"/>
      <c r="P383" s="28"/>
    </row>
    <row r="384" spans="1:16">
      <c r="A384" s="109">
        <v>49</v>
      </c>
      <c r="B384" s="109"/>
      <c r="C384" s="110" t="s">
        <v>79</v>
      </c>
      <c r="D384" s="28" t="s">
        <v>57</v>
      </c>
      <c r="E384" s="28">
        <v>224200</v>
      </c>
      <c r="F384" s="28">
        <f>1.5-0.08</f>
        <v>1.42</v>
      </c>
      <c r="G384" s="28">
        <f t="shared" si="52"/>
        <v>318364</v>
      </c>
      <c r="H384" s="28"/>
      <c r="I384" s="26"/>
      <c r="J384" s="28"/>
      <c r="K384" s="28"/>
      <c r="L384" s="28"/>
      <c r="M384" s="28"/>
      <c r="N384" s="28"/>
      <c r="O384" s="28"/>
      <c r="P384" s="28"/>
    </row>
    <row r="385" spans="1:16">
      <c r="A385" s="109">
        <v>50</v>
      </c>
      <c r="B385" s="109"/>
      <c r="C385" s="110" t="s">
        <v>80</v>
      </c>
      <c r="D385" s="28" t="s">
        <v>57</v>
      </c>
      <c r="E385" s="28">
        <v>316240</v>
      </c>
      <c r="F385" s="28">
        <v>1.75</v>
      </c>
      <c r="G385" s="28">
        <f t="shared" si="52"/>
        <v>553420</v>
      </c>
      <c r="H385" s="28"/>
      <c r="I385" s="26"/>
      <c r="J385" s="28"/>
      <c r="K385" s="28"/>
      <c r="L385" s="28"/>
      <c r="M385" s="28"/>
      <c r="N385" s="28"/>
      <c r="O385" s="28"/>
      <c r="P385" s="28"/>
    </row>
    <row r="386" spans="1:16">
      <c r="A386" s="109">
        <v>51</v>
      </c>
      <c r="B386" s="109"/>
      <c r="C386" s="110" t="s">
        <v>81</v>
      </c>
      <c r="D386" s="28" t="s">
        <v>57</v>
      </c>
      <c r="E386" s="28">
        <v>483800</v>
      </c>
      <c r="F386" s="28">
        <v>0.56999999999999995</v>
      </c>
      <c r="G386" s="28">
        <f t="shared" si="52"/>
        <v>275766</v>
      </c>
      <c r="H386" s="28"/>
      <c r="I386" s="26"/>
      <c r="J386" s="28"/>
      <c r="K386" s="28"/>
      <c r="L386" s="28"/>
      <c r="M386" s="28"/>
      <c r="N386" s="28"/>
      <c r="O386" s="28"/>
      <c r="P386" s="28"/>
    </row>
    <row r="387" spans="1:16">
      <c r="A387" s="109">
        <v>52</v>
      </c>
      <c r="B387" s="109"/>
      <c r="C387" s="110" t="s">
        <v>82</v>
      </c>
      <c r="D387" s="28" t="s">
        <v>25</v>
      </c>
      <c r="E387" s="28">
        <v>4082.8</v>
      </c>
      <c r="F387" s="28">
        <v>5</v>
      </c>
      <c r="G387" s="28">
        <f t="shared" si="52"/>
        <v>20414</v>
      </c>
      <c r="H387" s="28"/>
      <c r="I387" s="26"/>
      <c r="J387" s="28"/>
      <c r="K387" s="28"/>
      <c r="L387" s="28"/>
      <c r="M387" s="28"/>
      <c r="N387" s="28"/>
      <c r="O387" s="28"/>
      <c r="P387" s="28"/>
    </row>
    <row r="388" spans="1:16">
      <c r="A388" s="109">
        <v>53</v>
      </c>
      <c r="B388" s="109"/>
      <c r="C388" s="110" t="s">
        <v>83</v>
      </c>
      <c r="D388" s="28" t="s">
        <v>25</v>
      </c>
      <c r="E388" s="28">
        <v>4277.5</v>
      </c>
      <c r="F388" s="28">
        <v>5</v>
      </c>
      <c r="G388" s="28">
        <f t="shared" si="52"/>
        <v>21387.5</v>
      </c>
      <c r="H388" s="28"/>
      <c r="I388" s="26"/>
      <c r="J388" s="28"/>
      <c r="K388" s="28"/>
      <c r="L388" s="28"/>
      <c r="M388" s="28"/>
      <c r="N388" s="28"/>
      <c r="O388" s="28"/>
      <c r="P388" s="28"/>
    </row>
    <row r="389" spans="1:16">
      <c r="A389" s="109">
        <v>54</v>
      </c>
      <c r="B389" s="109"/>
      <c r="C389" s="110" t="s">
        <v>84</v>
      </c>
      <c r="D389" s="28" t="s">
        <v>25</v>
      </c>
      <c r="E389" s="28">
        <v>1681.5</v>
      </c>
      <c r="F389" s="28">
        <v>5</v>
      </c>
      <c r="G389" s="28">
        <f t="shared" si="52"/>
        <v>8407.5</v>
      </c>
      <c r="H389" s="28"/>
      <c r="I389" s="26"/>
      <c r="J389" s="28"/>
      <c r="K389" s="28"/>
      <c r="L389" s="28"/>
      <c r="M389" s="28"/>
      <c r="N389" s="28"/>
      <c r="O389" s="28"/>
      <c r="P389" s="28"/>
    </row>
    <row r="390" spans="1:16">
      <c r="A390" s="109">
        <v>55</v>
      </c>
      <c r="B390" s="109"/>
      <c r="C390" s="110" t="s">
        <v>85</v>
      </c>
      <c r="D390" s="28" t="s">
        <v>25</v>
      </c>
      <c r="E390" s="28">
        <v>1911.6</v>
      </c>
      <c r="F390" s="28">
        <v>2</v>
      </c>
      <c r="G390" s="28">
        <f t="shared" si="52"/>
        <v>3823.2</v>
      </c>
      <c r="H390" s="28"/>
      <c r="I390" s="26"/>
      <c r="J390" s="28"/>
      <c r="K390" s="28"/>
      <c r="L390" s="28"/>
      <c r="M390" s="28"/>
      <c r="N390" s="28"/>
      <c r="O390" s="28"/>
      <c r="P390" s="28"/>
    </row>
    <row r="391" spans="1:16" ht="25.5">
      <c r="A391" s="109">
        <v>56</v>
      </c>
      <c r="B391" s="109"/>
      <c r="C391" s="125" t="s">
        <v>86</v>
      </c>
      <c r="D391" s="28" t="s">
        <v>25</v>
      </c>
      <c r="E391" s="28">
        <v>16815</v>
      </c>
      <c r="F391" s="28">
        <v>2</v>
      </c>
      <c r="G391" s="28">
        <f t="shared" si="52"/>
        <v>33630</v>
      </c>
      <c r="H391" s="28"/>
      <c r="I391" s="26"/>
      <c r="J391" s="28"/>
      <c r="K391" s="28"/>
      <c r="L391" s="28"/>
      <c r="M391" s="28"/>
      <c r="N391" s="28"/>
      <c r="O391" s="28"/>
      <c r="P391" s="28"/>
    </row>
    <row r="392" spans="1:16" ht="25.5">
      <c r="A392" s="109">
        <v>57</v>
      </c>
      <c r="B392" s="109"/>
      <c r="C392" s="125" t="s">
        <v>87</v>
      </c>
      <c r="D392" s="28" t="s">
        <v>25</v>
      </c>
      <c r="E392" s="28">
        <v>16255</v>
      </c>
      <c r="F392" s="28">
        <v>2</v>
      </c>
      <c r="G392" s="28">
        <f t="shared" si="52"/>
        <v>32510</v>
      </c>
      <c r="H392" s="28"/>
      <c r="I392" s="26"/>
      <c r="J392" s="28"/>
      <c r="K392" s="28"/>
      <c r="L392" s="28"/>
      <c r="M392" s="28"/>
      <c r="N392" s="28"/>
      <c r="O392" s="28"/>
      <c r="P392" s="28"/>
    </row>
    <row r="393" spans="1:16" ht="25.5">
      <c r="A393" s="109">
        <v>58</v>
      </c>
      <c r="B393" s="109"/>
      <c r="C393" s="125" t="s">
        <v>88</v>
      </c>
      <c r="D393" s="28" t="s">
        <v>25</v>
      </c>
      <c r="E393" s="28">
        <v>7847</v>
      </c>
      <c r="F393" s="28">
        <v>3</v>
      </c>
      <c r="G393" s="28">
        <f t="shared" si="52"/>
        <v>23541</v>
      </c>
      <c r="H393" s="28"/>
      <c r="I393" s="26"/>
      <c r="J393" s="28"/>
      <c r="K393" s="28"/>
      <c r="L393" s="28"/>
      <c r="M393" s="28"/>
      <c r="N393" s="28"/>
      <c r="O393" s="28"/>
      <c r="P393" s="28"/>
    </row>
    <row r="394" spans="1:16">
      <c r="A394" s="109">
        <v>59</v>
      </c>
      <c r="B394" s="109"/>
      <c r="C394" s="125" t="s">
        <v>89</v>
      </c>
      <c r="D394" s="28" t="s">
        <v>25</v>
      </c>
      <c r="E394" s="28">
        <v>8407.5</v>
      </c>
      <c r="F394" s="28">
        <v>6</v>
      </c>
      <c r="G394" s="28">
        <f t="shared" si="52"/>
        <v>50445</v>
      </c>
      <c r="H394" s="28"/>
      <c r="I394" s="26"/>
      <c r="J394" s="28"/>
      <c r="K394" s="28"/>
      <c r="L394" s="28"/>
      <c r="M394" s="28"/>
      <c r="N394" s="28"/>
      <c r="O394" s="28"/>
      <c r="P394" s="28"/>
    </row>
    <row r="395" spans="1:16" ht="25.5">
      <c r="A395" s="109">
        <v>60</v>
      </c>
      <c r="B395" s="109"/>
      <c r="C395" s="125" t="s">
        <v>90</v>
      </c>
      <c r="D395" s="28" t="s">
        <v>25</v>
      </c>
      <c r="E395" s="28">
        <v>8575.7000000000007</v>
      </c>
      <c r="F395" s="28">
        <v>2</v>
      </c>
      <c r="G395" s="28">
        <f t="shared" si="52"/>
        <v>17151.400000000001</v>
      </c>
      <c r="H395" s="28"/>
      <c r="I395" s="26"/>
      <c r="J395" s="28"/>
      <c r="K395" s="28"/>
      <c r="L395" s="28"/>
      <c r="M395" s="28"/>
      <c r="N395" s="28"/>
      <c r="O395" s="28"/>
      <c r="P395" s="28"/>
    </row>
    <row r="396" spans="1:16" ht="25.5">
      <c r="A396" s="109">
        <v>61</v>
      </c>
      <c r="B396" s="109"/>
      <c r="C396" s="125" t="s">
        <v>91</v>
      </c>
      <c r="D396" s="28" t="s">
        <v>25</v>
      </c>
      <c r="E396" s="28">
        <v>8015.2</v>
      </c>
      <c r="F396" s="28">
        <v>3</v>
      </c>
      <c r="G396" s="28">
        <f t="shared" si="52"/>
        <v>24045.599999999999</v>
      </c>
      <c r="H396" s="28"/>
      <c r="I396" s="26"/>
      <c r="J396" s="28"/>
      <c r="K396" s="28"/>
      <c r="L396" s="28"/>
      <c r="M396" s="28"/>
      <c r="N396" s="28"/>
      <c r="O396" s="28"/>
      <c r="P396" s="28"/>
    </row>
    <row r="397" spans="1:16" ht="25.5">
      <c r="A397" s="109">
        <v>62</v>
      </c>
      <c r="B397" s="109"/>
      <c r="C397" s="125" t="s">
        <v>92</v>
      </c>
      <c r="D397" s="28" t="s">
        <v>25</v>
      </c>
      <c r="E397" s="28">
        <v>7847</v>
      </c>
      <c r="F397" s="28">
        <v>6</v>
      </c>
      <c r="G397" s="28">
        <f t="shared" si="52"/>
        <v>47082</v>
      </c>
      <c r="H397" s="28"/>
      <c r="I397" s="26"/>
      <c r="J397" s="28"/>
      <c r="K397" s="28"/>
      <c r="L397" s="28"/>
      <c r="M397" s="28"/>
      <c r="N397" s="28"/>
      <c r="O397" s="28"/>
      <c r="P397" s="28"/>
    </row>
    <row r="398" spans="1:16" ht="25.5">
      <c r="A398" s="109">
        <v>63</v>
      </c>
      <c r="B398" s="109"/>
      <c r="C398" s="125" t="s">
        <v>93</v>
      </c>
      <c r="D398" s="28" t="s">
        <v>25</v>
      </c>
      <c r="E398" s="28">
        <v>7286.5</v>
      </c>
      <c r="F398" s="28">
        <v>5</v>
      </c>
      <c r="G398" s="28">
        <f t="shared" si="52"/>
        <v>36432.5</v>
      </c>
      <c r="H398" s="28"/>
      <c r="I398" s="26"/>
      <c r="J398" s="28"/>
      <c r="K398" s="28"/>
      <c r="L398" s="28"/>
      <c r="M398" s="28"/>
      <c r="N398" s="28"/>
      <c r="O398" s="28"/>
      <c r="P398" s="28"/>
    </row>
    <row r="399" spans="1:16" ht="25.5">
      <c r="A399" s="109">
        <v>64</v>
      </c>
      <c r="B399" s="109"/>
      <c r="C399" s="125" t="s">
        <v>94</v>
      </c>
      <c r="D399" s="28" t="s">
        <v>25</v>
      </c>
      <c r="E399" s="28">
        <v>14219</v>
      </c>
      <c r="F399" s="28">
        <v>1</v>
      </c>
      <c r="G399" s="28">
        <f t="shared" si="52"/>
        <v>14219</v>
      </c>
      <c r="H399" s="28"/>
      <c r="I399" s="26"/>
      <c r="J399" s="28"/>
      <c r="K399" s="28"/>
      <c r="L399" s="28"/>
      <c r="M399" s="28"/>
      <c r="N399" s="28"/>
      <c r="O399" s="28"/>
      <c r="P399" s="28"/>
    </row>
    <row r="400" spans="1:16" ht="25.5">
      <c r="A400" s="109">
        <v>65</v>
      </c>
      <c r="B400" s="109"/>
      <c r="C400" s="125" t="s">
        <v>95</v>
      </c>
      <c r="D400" s="28" t="s">
        <v>25</v>
      </c>
      <c r="E400" s="28">
        <v>761306.5</v>
      </c>
      <c r="F400" s="28">
        <v>1</v>
      </c>
      <c r="G400" s="28">
        <f t="shared" si="52"/>
        <v>761306.5</v>
      </c>
      <c r="H400" s="28"/>
      <c r="I400" s="26"/>
      <c r="J400" s="28"/>
      <c r="K400" s="28"/>
      <c r="L400" s="28"/>
      <c r="M400" s="28"/>
      <c r="N400" s="28"/>
      <c r="O400" s="28"/>
      <c r="P400" s="28"/>
    </row>
    <row r="401" spans="1:17" ht="25.5">
      <c r="A401" s="109">
        <v>66</v>
      </c>
      <c r="B401" s="109"/>
      <c r="C401" s="125" t="s">
        <v>96</v>
      </c>
      <c r="D401" s="28" t="s">
        <v>25</v>
      </c>
      <c r="E401" s="28">
        <v>592773</v>
      </c>
      <c r="F401" s="28">
        <v>5</v>
      </c>
      <c r="G401" s="28">
        <f t="shared" si="52"/>
        <v>2963865</v>
      </c>
      <c r="H401" s="28"/>
      <c r="I401" s="26"/>
      <c r="J401" s="28"/>
      <c r="K401" s="28"/>
      <c r="L401" s="28"/>
      <c r="M401" s="28"/>
      <c r="N401" s="28"/>
      <c r="O401" s="28"/>
      <c r="P401" s="28"/>
    </row>
    <row r="402" spans="1:17" ht="25.5">
      <c r="A402" s="109">
        <v>67</v>
      </c>
      <c r="B402" s="109"/>
      <c r="C402" s="125" t="s">
        <v>97</v>
      </c>
      <c r="D402" s="28" t="s">
        <v>25</v>
      </c>
      <c r="E402" s="28">
        <v>291737.3</v>
      </c>
      <c r="F402" s="28">
        <v>1</v>
      </c>
      <c r="G402" s="28">
        <f t="shared" si="52"/>
        <v>291737.3</v>
      </c>
      <c r="H402" s="28"/>
      <c r="I402" s="26"/>
      <c r="J402" s="28"/>
      <c r="K402" s="28"/>
      <c r="L402" s="28"/>
      <c r="M402" s="28"/>
      <c r="N402" s="28"/>
      <c r="O402" s="28"/>
      <c r="P402" s="28"/>
    </row>
    <row r="403" spans="1:17" ht="25.5">
      <c r="A403" s="109">
        <v>68</v>
      </c>
      <c r="B403" s="109"/>
      <c r="C403" s="125" t="s">
        <v>98</v>
      </c>
      <c r="D403" s="28" t="s">
        <v>25</v>
      </c>
      <c r="E403" s="28">
        <v>615008.67000000004</v>
      </c>
      <c r="F403" s="28">
        <v>9</v>
      </c>
      <c r="G403" s="28">
        <f t="shared" si="52"/>
        <v>5535078.0300000003</v>
      </c>
      <c r="H403" s="28"/>
      <c r="I403" s="26"/>
      <c r="J403" s="28"/>
      <c r="K403" s="28"/>
      <c r="L403" s="28"/>
      <c r="M403" s="28"/>
      <c r="N403" s="28"/>
      <c r="O403" s="28"/>
      <c r="P403" s="28"/>
    </row>
    <row r="404" spans="1:17" ht="25.5">
      <c r="A404" s="109">
        <v>69</v>
      </c>
      <c r="B404" s="109"/>
      <c r="C404" s="125" t="s">
        <v>99</v>
      </c>
      <c r="D404" s="28" t="s">
        <v>25</v>
      </c>
      <c r="E404" s="28">
        <v>164216.67000000001</v>
      </c>
      <c r="F404" s="28">
        <v>4</v>
      </c>
      <c r="G404" s="28">
        <f t="shared" si="52"/>
        <v>656866.68000000005</v>
      </c>
      <c r="H404" s="28"/>
      <c r="I404" s="26"/>
      <c r="J404" s="28"/>
      <c r="K404" s="28"/>
      <c r="L404" s="28"/>
      <c r="M404" s="28"/>
      <c r="N404" s="28"/>
      <c r="O404" s="28"/>
      <c r="P404" s="28"/>
    </row>
    <row r="405" spans="1:17">
      <c r="A405" s="109"/>
      <c r="B405" s="109"/>
      <c r="C405" s="125"/>
      <c r="D405" s="28"/>
      <c r="E405" s="28"/>
      <c r="F405" s="28"/>
      <c r="G405" s="28"/>
      <c r="H405" s="28"/>
      <c r="I405" s="26"/>
      <c r="J405" s="28"/>
      <c r="K405" s="28"/>
      <c r="L405" s="28"/>
      <c r="M405" s="28"/>
      <c r="N405" s="28"/>
      <c r="O405" s="28"/>
      <c r="P405" s="28"/>
    </row>
    <row r="406" spans="1:17">
      <c r="A406" s="582" t="s">
        <v>100</v>
      </c>
      <c r="B406" s="582"/>
      <c r="C406" s="582"/>
      <c r="D406" s="582"/>
      <c r="E406" s="21"/>
      <c r="F406" s="131">
        <f>SUM(F336:F405)</f>
        <v>1091.328</v>
      </c>
      <c r="G406" s="117"/>
      <c r="H406" s="132">
        <f>SUM(H336:H405)</f>
        <v>0</v>
      </c>
      <c r="I406" s="117"/>
      <c r="J406" s="132">
        <f>SUM(J336:J405)</f>
        <v>28</v>
      </c>
      <c r="K406" s="117"/>
      <c r="L406" s="132">
        <f>SUM(L336:L405)</f>
        <v>45</v>
      </c>
      <c r="M406" s="117"/>
      <c r="N406" s="132">
        <f>SUM(N336:N405)</f>
        <v>109</v>
      </c>
      <c r="O406" s="117"/>
      <c r="P406" s="20">
        <f>N406+L406+J406+H406+F406</f>
        <v>1273.328</v>
      </c>
    </row>
    <row r="407" spans="1:17">
      <c r="A407" s="582" t="s">
        <v>101</v>
      </c>
      <c r="B407" s="582"/>
      <c r="C407" s="582"/>
      <c r="D407" s="582"/>
      <c r="E407" s="21"/>
      <c r="F407" s="22"/>
      <c r="G407" s="22">
        <f>SUM(G336:G406)</f>
        <v>15606662.092</v>
      </c>
      <c r="H407" s="22"/>
      <c r="I407" s="22">
        <f>SUM(I336:I406)</f>
        <v>0</v>
      </c>
      <c r="J407" s="22"/>
      <c r="K407" s="22">
        <f>SUM(K336:K406)</f>
        <v>9817130.0099999998</v>
      </c>
      <c r="L407" s="22"/>
      <c r="M407" s="22">
        <f>SUM(M336:M406)</f>
        <v>85200</v>
      </c>
      <c r="N407" s="22"/>
      <c r="O407" s="22">
        <f>SUM(O336:O406)</f>
        <v>31000</v>
      </c>
      <c r="P407" s="23">
        <f>G407+I407+K407+M407+O407</f>
        <v>25539992.101999998</v>
      </c>
    </row>
    <row r="408" spans="1:17">
      <c r="B408" s="24"/>
      <c r="C408" s="134"/>
      <c r="D408" s="24"/>
      <c r="E408" s="135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136"/>
    </row>
    <row r="409" spans="1:17">
      <c r="A409" s="573" t="s">
        <v>102</v>
      </c>
      <c r="B409" s="573"/>
      <c r="C409" s="573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230"/>
    </row>
    <row r="410" spans="1:17">
      <c r="A410" s="569" t="s">
        <v>103</v>
      </c>
      <c r="B410" s="569"/>
      <c r="C410" s="569"/>
      <c r="D410" s="569"/>
      <c r="E410" s="569"/>
      <c r="F410" s="569"/>
      <c r="G410" s="569"/>
      <c r="H410" s="235"/>
      <c r="I410" s="235"/>
      <c r="J410" s="230"/>
      <c r="K410" s="230"/>
      <c r="L410" s="230"/>
      <c r="M410" s="230"/>
      <c r="N410" s="230"/>
      <c r="O410" s="230"/>
      <c r="P410" s="230"/>
      <c r="Q410" s="230"/>
    </row>
    <row r="411" spans="1:17">
      <c r="A411" s="569" t="s">
        <v>104</v>
      </c>
      <c r="B411" s="569"/>
      <c r="C411" s="569"/>
      <c r="D411" s="569"/>
      <c r="E411" s="569"/>
      <c r="F411" s="569"/>
      <c r="G411" s="569"/>
      <c r="H411" s="235"/>
      <c r="I411" s="235"/>
      <c r="J411" s="230"/>
      <c r="K411" s="230"/>
      <c r="L411" s="230"/>
      <c r="M411" s="230"/>
      <c r="N411" s="230"/>
      <c r="O411" s="230"/>
      <c r="P411" s="230"/>
      <c r="Q411" s="230"/>
    </row>
    <row r="412" spans="1:17">
      <c r="A412" s="569" t="s">
        <v>105</v>
      </c>
      <c r="B412" s="569"/>
      <c r="C412" s="569"/>
      <c r="D412" s="569"/>
      <c r="E412" s="569"/>
      <c r="F412" s="569"/>
      <c r="G412" s="569"/>
      <c r="H412" s="235"/>
      <c r="I412" s="235"/>
      <c r="J412" s="230"/>
      <c r="K412" s="230"/>
      <c r="L412" s="230"/>
      <c r="M412" s="230"/>
      <c r="N412" s="230"/>
      <c r="O412" s="230"/>
      <c r="P412" s="230"/>
      <c r="Q412" s="230"/>
    </row>
    <row r="413" spans="1:17">
      <c r="A413" s="574" t="s">
        <v>106</v>
      </c>
      <c r="B413" s="574"/>
      <c r="C413" s="574"/>
      <c r="D413" s="574"/>
      <c r="E413" s="574"/>
      <c r="F413" s="574"/>
      <c r="G413" s="574"/>
      <c r="H413" s="236"/>
      <c r="I413" s="236"/>
      <c r="J413" s="230"/>
      <c r="K413" s="230"/>
      <c r="L413" s="230"/>
      <c r="M413" s="230"/>
      <c r="N413" s="230"/>
      <c r="O413" s="230"/>
      <c r="P413" s="230"/>
      <c r="Q413" s="230"/>
    </row>
    <row r="414" spans="1:17">
      <c r="A414" s="485" t="s">
        <v>107</v>
      </c>
      <c r="B414" s="137"/>
      <c r="C414" s="485" t="s">
        <v>11</v>
      </c>
      <c r="D414" s="485" t="s">
        <v>12</v>
      </c>
      <c r="E414" s="561" t="s">
        <v>108</v>
      </c>
      <c r="F414" s="548" t="s">
        <v>14</v>
      </c>
      <c r="G414" s="549"/>
      <c r="H414" s="548" t="s">
        <v>109</v>
      </c>
      <c r="I414" s="549"/>
      <c r="J414" s="548" t="s">
        <v>110</v>
      </c>
      <c r="K414" s="549"/>
      <c r="L414" s="548" t="s">
        <v>17</v>
      </c>
      <c r="M414" s="549"/>
      <c r="N414" s="548" t="s">
        <v>111</v>
      </c>
      <c r="O414" s="549"/>
      <c r="P414" s="485" t="s">
        <v>19</v>
      </c>
      <c r="Q414" s="561" t="s">
        <v>112</v>
      </c>
    </row>
    <row r="415" spans="1:17" ht="38.25">
      <c r="A415" s="486"/>
      <c r="B415" s="139"/>
      <c r="C415" s="486"/>
      <c r="D415" s="486"/>
      <c r="E415" s="562"/>
      <c r="F415" s="115" t="s">
        <v>113</v>
      </c>
      <c r="G415" s="111" t="s">
        <v>114</v>
      </c>
      <c r="H415" s="115" t="s">
        <v>113</v>
      </c>
      <c r="I415" s="111" t="s">
        <v>114</v>
      </c>
      <c r="J415" s="115" t="s">
        <v>113</v>
      </c>
      <c r="K415" s="111" t="s">
        <v>114</v>
      </c>
      <c r="L415" s="115" t="s">
        <v>113</v>
      </c>
      <c r="M415" s="111" t="s">
        <v>114</v>
      </c>
      <c r="N415" s="115" t="s">
        <v>113</v>
      </c>
      <c r="O415" s="111" t="s">
        <v>114</v>
      </c>
      <c r="P415" s="486"/>
      <c r="Q415" s="562"/>
    </row>
    <row r="416" spans="1:17" ht="25.5">
      <c r="A416" s="115">
        <v>1</v>
      </c>
      <c r="B416" s="115"/>
      <c r="C416" s="123" t="s">
        <v>115</v>
      </c>
      <c r="D416" s="28" t="s">
        <v>25</v>
      </c>
      <c r="E416" s="140">
        <v>500</v>
      </c>
      <c r="F416" s="111"/>
      <c r="G416" s="111"/>
      <c r="H416" s="28"/>
      <c r="I416" s="111"/>
      <c r="J416" s="28"/>
      <c r="K416" s="111"/>
      <c r="L416" s="111"/>
      <c r="M416" s="141"/>
      <c r="N416" s="111">
        <v>3</v>
      </c>
      <c r="O416" s="141">
        <f>E416*N416</f>
        <v>1500</v>
      </c>
      <c r="P416" s="115"/>
      <c r="Q416" s="588" t="s">
        <v>116</v>
      </c>
    </row>
    <row r="417" spans="1:17">
      <c r="A417" s="115">
        <v>2</v>
      </c>
      <c r="B417" s="115"/>
      <c r="C417" s="142" t="s">
        <v>117</v>
      </c>
      <c r="D417" s="28" t="s">
        <v>25</v>
      </c>
      <c r="E417" s="140">
        <v>750</v>
      </c>
      <c r="F417" s="28"/>
      <c r="G417" s="111"/>
      <c r="H417" s="28"/>
      <c r="I417" s="111"/>
      <c r="J417" s="115"/>
      <c r="K417" s="111"/>
      <c r="L417" s="111"/>
      <c r="M417" s="141"/>
      <c r="N417" s="143">
        <v>1</v>
      </c>
      <c r="O417" s="141">
        <f t="shared" ref="O417:O434" si="53">E417*N417</f>
        <v>750</v>
      </c>
      <c r="P417" s="111"/>
      <c r="Q417" s="589"/>
    </row>
    <row r="418" spans="1:17">
      <c r="A418" s="115">
        <v>3</v>
      </c>
      <c r="B418" s="115"/>
      <c r="C418" s="123" t="s">
        <v>118</v>
      </c>
      <c r="D418" s="28" t="s">
        <v>25</v>
      </c>
      <c r="E418" s="140">
        <v>2000</v>
      </c>
      <c r="F418" s="28"/>
      <c r="G418" s="111"/>
      <c r="H418" s="28"/>
      <c r="I418" s="111"/>
      <c r="J418" s="115"/>
      <c r="K418" s="111"/>
      <c r="L418" s="111"/>
      <c r="M418" s="141"/>
      <c r="N418" s="28">
        <v>14</v>
      </c>
      <c r="O418" s="141">
        <f t="shared" si="53"/>
        <v>28000</v>
      </c>
      <c r="P418" s="115"/>
      <c r="Q418" s="589"/>
    </row>
    <row r="419" spans="1:17">
      <c r="A419" s="115">
        <v>4</v>
      </c>
      <c r="B419" s="115"/>
      <c r="C419" s="127" t="s">
        <v>119</v>
      </c>
      <c r="D419" s="115" t="s">
        <v>25</v>
      </c>
      <c r="E419" s="144">
        <v>200</v>
      </c>
      <c r="F419" s="28"/>
      <c r="G419" s="111"/>
      <c r="H419" s="28"/>
      <c r="I419" s="111"/>
      <c r="J419" s="115"/>
      <c r="K419" s="111"/>
      <c r="L419" s="111"/>
      <c r="M419" s="141"/>
      <c r="N419" s="28">
        <v>2</v>
      </c>
      <c r="O419" s="141">
        <f t="shared" si="53"/>
        <v>400</v>
      </c>
      <c r="P419" s="115"/>
      <c r="Q419" s="589"/>
    </row>
    <row r="420" spans="1:17">
      <c r="A420" s="115">
        <v>5</v>
      </c>
      <c r="B420" s="115"/>
      <c r="C420" s="127" t="s">
        <v>120</v>
      </c>
      <c r="D420" s="28" t="s">
        <v>121</v>
      </c>
      <c r="E420" s="28">
        <v>2000</v>
      </c>
      <c r="F420" s="28"/>
      <c r="G420" s="111"/>
      <c r="H420" s="28"/>
      <c r="I420" s="111"/>
      <c r="J420" s="28"/>
      <c r="K420" s="111"/>
      <c r="L420" s="111"/>
      <c r="M420" s="141"/>
      <c r="N420" s="28">
        <v>1</v>
      </c>
      <c r="O420" s="141">
        <f t="shared" si="53"/>
        <v>2000</v>
      </c>
      <c r="P420" s="115"/>
      <c r="Q420" s="589"/>
    </row>
    <row r="421" spans="1:17">
      <c r="A421" s="115">
        <v>6</v>
      </c>
      <c r="B421" s="115"/>
      <c r="C421" s="123" t="s">
        <v>122</v>
      </c>
      <c r="D421" s="28" t="s">
        <v>123</v>
      </c>
      <c r="E421" s="140">
        <v>100</v>
      </c>
      <c r="F421" s="111"/>
      <c r="G421" s="111"/>
      <c r="H421" s="28"/>
      <c r="I421" s="111"/>
      <c r="J421" s="28"/>
      <c r="K421" s="111"/>
      <c r="L421" s="111"/>
      <c r="M421" s="141"/>
      <c r="N421" s="28">
        <v>17.5</v>
      </c>
      <c r="O421" s="141">
        <f t="shared" si="53"/>
        <v>1750</v>
      </c>
      <c r="P421" s="115"/>
      <c r="Q421" s="589"/>
    </row>
    <row r="422" spans="1:17">
      <c r="A422" s="115">
        <v>7</v>
      </c>
      <c r="B422" s="115"/>
      <c r="C422" s="123" t="s">
        <v>124</v>
      </c>
      <c r="D422" s="28" t="s">
        <v>25</v>
      </c>
      <c r="E422" s="140">
        <v>300</v>
      </c>
      <c r="F422" s="28"/>
      <c r="G422" s="111"/>
      <c r="H422" s="28"/>
      <c r="I422" s="111"/>
      <c r="J422" s="143"/>
      <c r="K422" s="111"/>
      <c r="L422" s="111"/>
      <c r="M422" s="141"/>
      <c r="N422" s="115">
        <v>1</v>
      </c>
      <c r="O422" s="141">
        <f t="shared" si="53"/>
        <v>300</v>
      </c>
      <c r="P422" s="115"/>
      <c r="Q422" s="589"/>
    </row>
    <row r="423" spans="1:17">
      <c r="A423" s="115">
        <v>8</v>
      </c>
      <c r="B423" s="115"/>
      <c r="C423" s="127" t="s">
        <v>125</v>
      </c>
      <c r="D423" s="28" t="s">
        <v>25</v>
      </c>
      <c r="E423" s="140">
        <v>1000</v>
      </c>
      <c r="F423" s="28"/>
      <c r="G423" s="111"/>
      <c r="H423" s="28"/>
      <c r="I423" s="111"/>
      <c r="J423" s="28"/>
      <c r="K423" s="111"/>
      <c r="L423" s="111"/>
      <c r="M423" s="141"/>
      <c r="N423" s="111">
        <v>1</v>
      </c>
      <c r="O423" s="141">
        <f t="shared" si="53"/>
        <v>1000</v>
      </c>
      <c r="P423" s="111"/>
      <c r="Q423" s="589"/>
    </row>
    <row r="424" spans="1:17" ht="25.5">
      <c r="A424" s="115">
        <v>9</v>
      </c>
      <c r="B424" s="115"/>
      <c r="C424" s="127" t="s">
        <v>126</v>
      </c>
      <c r="D424" s="115" t="s">
        <v>25</v>
      </c>
      <c r="E424" s="144">
        <v>10000</v>
      </c>
      <c r="F424" s="28"/>
      <c r="G424" s="111"/>
      <c r="H424" s="28"/>
      <c r="I424" s="111"/>
      <c r="J424" s="115"/>
      <c r="K424" s="111"/>
      <c r="L424" s="111"/>
      <c r="M424" s="141"/>
      <c r="N424" s="115">
        <v>2</v>
      </c>
      <c r="O424" s="141">
        <f t="shared" si="53"/>
        <v>20000</v>
      </c>
      <c r="P424" s="115"/>
      <c r="Q424" s="589"/>
    </row>
    <row r="425" spans="1:17" ht="25.5">
      <c r="A425" s="115">
        <v>10</v>
      </c>
      <c r="B425" s="115"/>
      <c r="C425" s="127" t="s">
        <v>127</v>
      </c>
      <c r="D425" s="28" t="s">
        <v>25</v>
      </c>
      <c r="E425" s="140">
        <v>1000</v>
      </c>
      <c r="F425" s="28"/>
      <c r="G425" s="111"/>
      <c r="H425" s="28"/>
      <c r="I425" s="111"/>
      <c r="J425" s="115"/>
      <c r="K425" s="111"/>
      <c r="L425" s="111"/>
      <c r="M425" s="141"/>
      <c r="N425" s="28">
        <v>1</v>
      </c>
      <c r="O425" s="141">
        <f t="shared" si="53"/>
        <v>1000</v>
      </c>
      <c r="P425" s="115"/>
      <c r="Q425" s="589"/>
    </row>
    <row r="426" spans="1:17" ht="25.5">
      <c r="A426" s="115">
        <v>11</v>
      </c>
      <c r="B426" s="115"/>
      <c r="C426" s="123" t="s">
        <v>128</v>
      </c>
      <c r="D426" s="28" t="s">
        <v>25</v>
      </c>
      <c r="E426" s="140">
        <v>5000</v>
      </c>
      <c r="F426" s="28"/>
      <c r="G426" s="111"/>
      <c r="H426" s="28"/>
      <c r="I426" s="111"/>
      <c r="J426" s="115"/>
      <c r="K426" s="111"/>
      <c r="L426" s="111"/>
      <c r="M426" s="141"/>
      <c r="N426" s="28">
        <v>2</v>
      </c>
      <c r="O426" s="141">
        <f t="shared" si="53"/>
        <v>10000</v>
      </c>
      <c r="P426" s="115"/>
      <c r="Q426" s="589"/>
    </row>
    <row r="427" spans="1:17">
      <c r="A427" s="115">
        <v>12</v>
      </c>
      <c r="B427" s="115"/>
      <c r="C427" s="142" t="s">
        <v>129</v>
      </c>
      <c r="D427" s="28" t="s">
        <v>130</v>
      </c>
      <c r="E427" s="140">
        <v>5000</v>
      </c>
      <c r="F427" s="111"/>
      <c r="G427" s="111"/>
      <c r="H427" s="28"/>
      <c r="I427" s="111"/>
      <c r="J427" s="143"/>
      <c r="K427" s="111"/>
      <c r="L427" s="111"/>
      <c r="M427" s="141"/>
      <c r="N427" s="28">
        <v>2</v>
      </c>
      <c r="O427" s="141">
        <f t="shared" si="53"/>
        <v>10000</v>
      </c>
      <c r="P427" s="115"/>
      <c r="Q427" s="589"/>
    </row>
    <row r="428" spans="1:17" ht="25.5">
      <c r="A428" s="115">
        <v>13</v>
      </c>
      <c r="B428" s="115"/>
      <c r="C428" s="123" t="s">
        <v>131</v>
      </c>
      <c r="D428" s="28" t="s">
        <v>25</v>
      </c>
      <c r="E428" s="145">
        <v>2000</v>
      </c>
      <c r="F428" s="28"/>
      <c r="G428" s="111"/>
      <c r="H428" s="28"/>
      <c r="I428" s="111"/>
      <c r="J428" s="28"/>
      <c r="K428" s="111"/>
      <c r="L428" s="111"/>
      <c r="M428" s="141"/>
      <c r="N428" s="137">
        <v>1</v>
      </c>
      <c r="O428" s="141">
        <f t="shared" si="53"/>
        <v>2000</v>
      </c>
      <c r="P428" s="115"/>
      <c r="Q428" s="589"/>
    </row>
    <row r="429" spans="1:17" ht="25.5">
      <c r="A429" s="115">
        <v>14</v>
      </c>
      <c r="B429" s="115"/>
      <c r="C429" s="123" t="s">
        <v>132</v>
      </c>
      <c r="D429" s="28" t="s">
        <v>25</v>
      </c>
      <c r="E429" s="140">
        <v>10000</v>
      </c>
      <c r="F429" s="28"/>
      <c r="G429" s="111"/>
      <c r="H429" s="28"/>
      <c r="I429" s="111"/>
      <c r="J429" s="146"/>
      <c r="K429" s="111"/>
      <c r="L429" s="111"/>
      <c r="M429" s="141"/>
      <c r="N429" s="28">
        <v>2</v>
      </c>
      <c r="O429" s="141">
        <f t="shared" si="53"/>
        <v>20000</v>
      </c>
      <c r="P429" s="115"/>
      <c r="Q429" s="589"/>
    </row>
    <row r="430" spans="1:17" ht="25.5">
      <c r="A430" s="115">
        <v>15</v>
      </c>
      <c r="B430" s="115"/>
      <c r="C430" s="123" t="s">
        <v>133</v>
      </c>
      <c r="D430" s="28" t="s">
        <v>123</v>
      </c>
      <c r="E430" s="140">
        <v>200</v>
      </c>
      <c r="F430" s="28"/>
      <c r="G430" s="111"/>
      <c r="H430" s="28"/>
      <c r="I430" s="111"/>
      <c r="J430" s="28"/>
      <c r="K430" s="111"/>
      <c r="L430" s="111"/>
      <c r="M430" s="141"/>
      <c r="N430" s="115">
        <v>2.5</v>
      </c>
      <c r="O430" s="141">
        <f t="shared" si="53"/>
        <v>500</v>
      </c>
      <c r="P430" s="115"/>
      <c r="Q430" s="589"/>
    </row>
    <row r="431" spans="1:17">
      <c r="A431" s="115">
        <v>16</v>
      </c>
      <c r="B431" s="115"/>
      <c r="C431" s="123" t="s">
        <v>134</v>
      </c>
      <c r="D431" s="28" t="s">
        <v>25</v>
      </c>
      <c r="E431" s="140">
        <v>25000</v>
      </c>
      <c r="F431" s="111"/>
      <c r="G431" s="111"/>
      <c r="H431" s="28"/>
      <c r="I431" s="111"/>
      <c r="J431" s="28"/>
      <c r="K431" s="111"/>
      <c r="L431" s="111"/>
      <c r="M431" s="141"/>
      <c r="N431" s="28">
        <v>1</v>
      </c>
      <c r="O431" s="141">
        <f t="shared" si="53"/>
        <v>25000</v>
      </c>
      <c r="P431" s="115"/>
      <c r="Q431" s="589"/>
    </row>
    <row r="432" spans="1:17">
      <c r="A432" s="115">
        <v>17</v>
      </c>
      <c r="B432" s="115"/>
      <c r="C432" s="110" t="s">
        <v>135</v>
      </c>
      <c r="D432" s="115" t="s">
        <v>28</v>
      </c>
      <c r="E432" s="115">
        <v>20</v>
      </c>
      <c r="F432" s="111"/>
      <c r="G432" s="111"/>
      <c r="H432" s="28"/>
      <c r="I432" s="111"/>
      <c r="J432" s="115"/>
      <c r="K432" s="111"/>
      <c r="L432" s="111"/>
      <c r="M432" s="141"/>
      <c r="N432" s="28">
        <v>650</v>
      </c>
      <c r="O432" s="141">
        <f t="shared" si="53"/>
        <v>13000</v>
      </c>
      <c r="P432" s="115"/>
      <c r="Q432" s="589"/>
    </row>
    <row r="433" spans="1:17">
      <c r="A433" s="115">
        <v>18</v>
      </c>
      <c r="B433" s="115"/>
      <c r="C433" s="123" t="s">
        <v>136</v>
      </c>
      <c r="D433" s="28" t="s">
        <v>70</v>
      </c>
      <c r="E433" s="115">
        <v>20000</v>
      </c>
      <c r="F433" s="28"/>
      <c r="G433" s="111"/>
      <c r="H433" s="28"/>
      <c r="I433" s="111"/>
      <c r="J433" s="115"/>
      <c r="K433" s="111"/>
      <c r="L433" s="111"/>
      <c r="M433" s="141"/>
      <c r="N433" s="28">
        <v>1</v>
      </c>
      <c r="O433" s="141">
        <f t="shared" si="53"/>
        <v>20000</v>
      </c>
      <c r="P433" s="115"/>
      <c r="Q433" s="589"/>
    </row>
    <row r="434" spans="1:17">
      <c r="A434" s="115">
        <v>19</v>
      </c>
      <c r="B434" s="115"/>
      <c r="C434" s="123" t="s">
        <v>137</v>
      </c>
      <c r="D434" s="28" t="s">
        <v>70</v>
      </c>
      <c r="E434" s="115">
        <v>5000</v>
      </c>
      <c r="F434" s="28"/>
      <c r="G434" s="111"/>
      <c r="H434" s="28"/>
      <c r="I434" s="111"/>
      <c r="J434" s="115"/>
      <c r="K434" s="111"/>
      <c r="L434" s="111"/>
      <c r="M434" s="141"/>
      <c r="N434" s="28">
        <v>1</v>
      </c>
      <c r="O434" s="141">
        <f t="shared" si="53"/>
        <v>5000</v>
      </c>
      <c r="P434" s="115"/>
      <c r="Q434" s="590"/>
    </row>
    <row r="435" spans="1:17">
      <c r="A435" s="115">
        <v>20</v>
      </c>
      <c r="B435" s="115"/>
      <c r="C435" s="123" t="s">
        <v>138</v>
      </c>
      <c r="D435" s="28" t="s">
        <v>25</v>
      </c>
      <c r="E435" s="140">
        <v>27564</v>
      </c>
      <c r="F435" s="28"/>
      <c r="G435" s="111"/>
      <c r="H435" s="115">
        <v>3</v>
      </c>
      <c r="I435" s="111">
        <f>E435*H435</f>
        <v>82692</v>
      </c>
      <c r="J435" s="115"/>
      <c r="K435" s="111"/>
      <c r="L435" s="111"/>
      <c r="M435" s="141"/>
      <c r="N435" s="28"/>
      <c r="O435" s="141"/>
      <c r="P435" s="115"/>
      <c r="Q435" s="28"/>
    </row>
    <row r="436" spans="1:17">
      <c r="A436" s="115">
        <v>21</v>
      </c>
      <c r="B436" s="115"/>
      <c r="C436" s="123" t="s">
        <v>139</v>
      </c>
      <c r="D436" s="28" t="s">
        <v>25</v>
      </c>
      <c r="E436" s="145">
        <v>1000</v>
      </c>
      <c r="F436" s="115">
        <v>1</v>
      </c>
      <c r="G436" s="111">
        <f t="shared" ref="G436:G470" si="54">E436*F436</f>
        <v>1000</v>
      </c>
      <c r="H436" s="122"/>
      <c r="I436" s="111"/>
      <c r="J436" s="28"/>
      <c r="K436" s="111"/>
      <c r="L436" s="111"/>
      <c r="M436" s="141"/>
      <c r="N436" s="122"/>
      <c r="O436" s="141"/>
      <c r="P436" s="115"/>
      <c r="Q436" s="28"/>
    </row>
    <row r="437" spans="1:17">
      <c r="A437" s="115">
        <v>22</v>
      </c>
      <c r="B437" s="115"/>
      <c r="C437" s="127" t="s">
        <v>140</v>
      </c>
      <c r="D437" s="106" t="s">
        <v>25</v>
      </c>
      <c r="E437" s="144">
        <v>200</v>
      </c>
      <c r="F437" s="111">
        <v>10</v>
      </c>
      <c r="G437" s="111">
        <f t="shared" si="54"/>
        <v>2000</v>
      </c>
      <c r="H437" s="28"/>
      <c r="I437" s="111"/>
      <c r="J437" s="115"/>
      <c r="K437" s="111"/>
      <c r="L437" s="111"/>
      <c r="M437" s="141"/>
      <c r="N437" s="28"/>
      <c r="O437" s="141"/>
      <c r="P437" s="115"/>
      <c r="Q437" s="28"/>
    </row>
    <row r="438" spans="1:17">
      <c r="A438" s="115">
        <v>23</v>
      </c>
      <c r="B438" s="115"/>
      <c r="C438" s="127" t="s">
        <v>141</v>
      </c>
      <c r="D438" s="28" t="s">
        <v>25</v>
      </c>
      <c r="E438" s="144">
        <v>500</v>
      </c>
      <c r="F438" s="115">
        <v>6</v>
      </c>
      <c r="G438" s="111">
        <f t="shared" si="54"/>
        <v>3000</v>
      </c>
      <c r="H438" s="28"/>
      <c r="I438" s="111"/>
      <c r="J438" s="111"/>
      <c r="K438" s="111"/>
      <c r="L438" s="111"/>
      <c r="M438" s="141"/>
      <c r="N438" s="28"/>
      <c r="O438" s="141"/>
      <c r="P438" s="115"/>
      <c r="Q438" s="28"/>
    </row>
    <row r="439" spans="1:17">
      <c r="A439" s="115">
        <v>24</v>
      </c>
      <c r="B439" s="115"/>
      <c r="C439" s="123" t="s">
        <v>142</v>
      </c>
      <c r="D439" s="28" t="s">
        <v>25</v>
      </c>
      <c r="E439" s="140">
        <v>21000</v>
      </c>
      <c r="F439" s="111">
        <v>1</v>
      </c>
      <c r="G439" s="111">
        <f t="shared" si="54"/>
        <v>21000</v>
      </c>
      <c r="H439" s="111"/>
      <c r="I439" s="111"/>
      <c r="J439" s="115"/>
      <c r="K439" s="111"/>
      <c r="L439" s="111"/>
      <c r="M439" s="141"/>
      <c r="N439" s="111"/>
      <c r="O439" s="141"/>
      <c r="P439" s="115"/>
      <c r="Q439" s="28"/>
    </row>
    <row r="440" spans="1:17" ht="25.5">
      <c r="A440" s="115">
        <v>25</v>
      </c>
      <c r="B440" s="115"/>
      <c r="C440" s="123" t="s">
        <v>143</v>
      </c>
      <c r="D440" s="28" t="s">
        <v>25</v>
      </c>
      <c r="E440" s="140">
        <v>851.25</v>
      </c>
      <c r="F440" s="115">
        <v>3</v>
      </c>
      <c r="G440" s="111">
        <f t="shared" si="54"/>
        <v>2553.75</v>
      </c>
      <c r="H440" s="28"/>
      <c r="I440" s="111"/>
      <c r="J440" s="28"/>
      <c r="K440" s="111"/>
      <c r="L440" s="111"/>
      <c r="M440" s="141"/>
      <c r="N440" s="28"/>
      <c r="O440" s="141"/>
      <c r="P440" s="115"/>
      <c r="Q440" s="28"/>
    </row>
    <row r="441" spans="1:17" ht="25.5">
      <c r="A441" s="115">
        <v>26</v>
      </c>
      <c r="B441" s="115"/>
      <c r="C441" s="127" t="s">
        <v>144</v>
      </c>
      <c r="D441" s="28" t="s">
        <v>25</v>
      </c>
      <c r="E441" s="140">
        <v>1327.95</v>
      </c>
      <c r="F441" s="115">
        <v>6</v>
      </c>
      <c r="G441" s="111">
        <f t="shared" si="54"/>
        <v>7967.7000000000007</v>
      </c>
      <c r="H441" s="28"/>
      <c r="I441" s="111"/>
      <c r="J441" s="28"/>
      <c r="K441" s="111"/>
      <c r="L441" s="111"/>
      <c r="M441" s="141"/>
      <c r="N441" s="28"/>
      <c r="O441" s="141"/>
      <c r="P441" s="115"/>
      <c r="Q441" s="28"/>
    </row>
    <row r="442" spans="1:17">
      <c r="A442" s="115">
        <v>27</v>
      </c>
      <c r="B442" s="115"/>
      <c r="C442" s="123" t="s">
        <v>145</v>
      </c>
      <c r="D442" s="28" t="s">
        <v>25</v>
      </c>
      <c r="E442" s="140">
        <v>1007.68</v>
      </c>
      <c r="F442" s="115">
        <v>16</v>
      </c>
      <c r="G442" s="111">
        <f t="shared" si="54"/>
        <v>16122.88</v>
      </c>
      <c r="H442" s="111"/>
      <c r="I442" s="111"/>
      <c r="J442" s="28"/>
      <c r="K442" s="111"/>
      <c r="L442" s="111"/>
      <c r="M442" s="141"/>
      <c r="N442" s="111"/>
      <c r="O442" s="141"/>
      <c r="P442" s="115"/>
      <c r="Q442" s="28"/>
    </row>
    <row r="443" spans="1:17">
      <c r="A443" s="115">
        <v>28</v>
      </c>
      <c r="B443" s="115"/>
      <c r="C443" s="123" t="s">
        <v>146</v>
      </c>
      <c r="D443" s="28" t="s">
        <v>25</v>
      </c>
      <c r="E443" s="140">
        <v>1700.23</v>
      </c>
      <c r="F443" s="115">
        <v>14</v>
      </c>
      <c r="G443" s="111">
        <f t="shared" si="54"/>
        <v>23803.22</v>
      </c>
      <c r="H443" s="111"/>
      <c r="I443" s="147"/>
      <c r="J443" s="137"/>
      <c r="K443" s="111"/>
      <c r="L443" s="147"/>
      <c r="M443" s="141"/>
      <c r="N443" s="111"/>
      <c r="O443" s="141"/>
      <c r="P443" s="115"/>
      <c r="Q443" s="28"/>
    </row>
    <row r="444" spans="1:17">
      <c r="A444" s="115">
        <v>29</v>
      </c>
      <c r="B444" s="115"/>
      <c r="C444" s="123" t="s">
        <v>147</v>
      </c>
      <c r="D444" s="28" t="s">
        <v>25</v>
      </c>
      <c r="E444" s="140">
        <v>340.5</v>
      </c>
      <c r="F444" s="115">
        <v>15</v>
      </c>
      <c r="G444" s="111">
        <f t="shared" si="54"/>
        <v>5107.5</v>
      </c>
      <c r="H444" s="111"/>
      <c r="I444" s="111"/>
      <c r="J444" s="28"/>
      <c r="K444" s="111"/>
      <c r="L444" s="111"/>
      <c r="M444" s="141"/>
      <c r="N444" s="111"/>
      <c r="O444" s="141"/>
      <c r="P444" s="111"/>
      <c r="Q444" s="28"/>
    </row>
    <row r="445" spans="1:17">
      <c r="A445" s="115">
        <v>30</v>
      </c>
      <c r="B445" s="115"/>
      <c r="C445" s="123" t="s">
        <v>148</v>
      </c>
      <c r="D445" s="28" t="s">
        <v>25</v>
      </c>
      <c r="E445" s="140">
        <v>266350.65999999997</v>
      </c>
      <c r="F445" s="115">
        <v>1</v>
      </c>
      <c r="G445" s="111">
        <f t="shared" si="54"/>
        <v>266350.65999999997</v>
      </c>
      <c r="H445" s="111"/>
      <c r="I445" s="111"/>
      <c r="J445" s="115"/>
      <c r="K445" s="111"/>
      <c r="L445" s="111"/>
      <c r="M445" s="141"/>
      <c r="N445" s="111"/>
      <c r="O445" s="141"/>
      <c r="P445" s="115"/>
      <c r="Q445" s="28"/>
    </row>
    <row r="446" spans="1:17">
      <c r="A446" s="115">
        <v>31</v>
      </c>
      <c r="B446" s="115"/>
      <c r="C446" s="123" t="s">
        <v>149</v>
      </c>
      <c r="D446" s="28" t="s">
        <v>25</v>
      </c>
      <c r="E446" s="140">
        <v>257637</v>
      </c>
      <c r="F446" s="115">
        <v>3</v>
      </c>
      <c r="G446" s="111">
        <f t="shared" si="54"/>
        <v>772911</v>
      </c>
      <c r="H446" s="111"/>
      <c r="I446" s="111"/>
      <c r="J446" s="115"/>
      <c r="K446" s="111"/>
      <c r="L446" s="111"/>
      <c r="M446" s="141"/>
      <c r="N446" s="111"/>
      <c r="O446" s="141"/>
      <c r="P446" s="115"/>
      <c r="Q446" s="28"/>
    </row>
    <row r="447" spans="1:17">
      <c r="A447" s="115">
        <v>32</v>
      </c>
      <c r="B447" s="115"/>
      <c r="C447" s="123" t="s">
        <v>150</v>
      </c>
      <c r="D447" s="28" t="s">
        <v>25</v>
      </c>
      <c r="E447" s="140">
        <v>64428</v>
      </c>
      <c r="F447" s="143">
        <v>3</v>
      </c>
      <c r="G447" s="111">
        <f t="shared" si="54"/>
        <v>193284</v>
      </c>
      <c r="H447" s="28"/>
      <c r="I447" s="141"/>
      <c r="J447" s="115"/>
      <c r="K447" s="111"/>
      <c r="L447" s="111"/>
      <c r="M447" s="141"/>
      <c r="N447" s="28"/>
      <c r="O447" s="141"/>
      <c r="P447" s="115"/>
      <c r="Q447" s="28"/>
    </row>
    <row r="448" spans="1:17">
      <c r="A448" s="115">
        <v>33</v>
      </c>
      <c r="B448" s="115"/>
      <c r="C448" s="123" t="s">
        <v>151</v>
      </c>
      <c r="D448" s="28" t="s">
        <v>25</v>
      </c>
      <c r="E448" s="140">
        <v>27400</v>
      </c>
      <c r="F448" s="28">
        <v>1</v>
      </c>
      <c r="G448" s="111">
        <f t="shared" si="54"/>
        <v>27400</v>
      </c>
      <c r="H448" s="28"/>
      <c r="I448" s="141"/>
      <c r="J448" s="28"/>
      <c r="K448" s="111"/>
      <c r="L448" s="111"/>
      <c r="M448" s="141"/>
      <c r="N448" s="28"/>
      <c r="O448" s="141"/>
      <c r="P448" s="115"/>
      <c r="Q448" s="28"/>
    </row>
    <row r="449" spans="1:17">
      <c r="A449" s="115">
        <v>34</v>
      </c>
      <c r="B449" s="115"/>
      <c r="C449" s="127" t="s">
        <v>152</v>
      </c>
      <c r="D449" s="115" t="s">
        <v>59</v>
      </c>
      <c r="E449" s="144">
        <v>115.535</v>
      </c>
      <c r="F449" s="115">
        <f>710-60</f>
        <v>650</v>
      </c>
      <c r="G449" s="111">
        <f t="shared" si="54"/>
        <v>75097.75</v>
      </c>
      <c r="H449" s="28"/>
      <c r="I449" s="111"/>
      <c r="J449" s="115"/>
      <c r="K449" s="111"/>
      <c r="L449" s="111"/>
      <c r="M449" s="141"/>
      <c r="N449" s="28"/>
      <c r="O449" s="141"/>
      <c r="P449" s="115"/>
      <c r="Q449" s="28"/>
    </row>
    <row r="450" spans="1:17">
      <c r="A450" s="115">
        <v>35</v>
      </c>
      <c r="B450" s="115"/>
      <c r="C450" s="148" t="s">
        <v>153</v>
      </c>
      <c r="D450" s="122" t="s">
        <v>25</v>
      </c>
      <c r="E450" s="140">
        <v>3796.65</v>
      </c>
      <c r="F450" s="28">
        <v>2</v>
      </c>
      <c r="G450" s="111">
        <f t="shared" si="54"/>
        <v>7593.3</v>
      </c>
      <c r="H450" s="28"/>
      <c r="I450" s="111"/>
      <c r="J450" s="115"/>
      <c r="K450" s="111"/>
      <c r="L450" s="111"/>
      <c r="M450" s="141"/>
      <c r="N450" s="28"/>
      <c r="O450" s="141"/>
      <c r="P450" s="115"/>
      <c r="Q450" s="28"/>
    </row>
    <row r="451" spans="1:17">
      <c r="A451" s="115">
        <v>36</v>
      </c>
      <c r="B451" s="115"/>
      <c r="C451" s="148" t="s">
        <v>154</v>
      </c>
      <c r="D451" s="122" t="s">
        <v>25</v>
      </c>
      <c r="E451" s="140">
        <v>3621.42</v>
      </c>
      <c r="F451" s="28">
        <v>2</v>
      </c>
      <c r="G451" s="111">
        <f t="shared" si="54"/>
        <v>7242.84</v>
      </c>
      <c r="H451" s="28"/>
      <c r="I451" s="111"/>
      <c r="J451" s="115"/>
      <c r="K451" s="111"/>
      <c r="L451" s="111"/>
      <c r="M451" s="141"/>
      <c r="N451" s="28"/>
      <c r="O451" s="141"/>
      <c r="P451" s="115"/>
      <c r="Q451" s="28"/>
    </row>
    <row r="452" spans="1:17" ht="25.5">
      <c r="A452" s="115">
        <v>37</v>
      </c>
      <c r="B452" s="115"/>
      <c r="C452" s="148" t="s">
        <v>155</v>
      </c>
      <c r="D452" s="122" t="s">
        <v>25</v>
      </c>
      <c r="E452" s="140">
        <v>4088.7</v>
      </c>
      <c r="F452" s="28">
        <v>2</v>
      </c>
      <c r="G452" s="111">
        <f t="shared" si="54"/>
        <v>8177.4</v>
      </c>
      <c r="H452" s="28"/>
      <c r="I452" s="111"/>
      <c r="J452" s="115"/>
      <c r="K452" s="111"/>
      <c r="L452" s="111"/>
      <c r="M452" s="141"/>
      <c r="N452" s="28"/>
      <c r="O452" s="141"/>
      <c r="P452" s="115"/>
      <c r="Q452" s="28"/>
    </row>
    <row r="453" spans="1:17">
      <c r="A453" s="115">
        <v>38</v>
      </c>
      <c r="B453" s="115"/>
      <c r="C453" s="149" t="s">
        <v>156</v>
      </c>
      <c r="D453" s="28" t="s">
        <v>25</v>
      </c>
      <c r="E453" s="28">
        <v>100398.33</v>
      </c>
      <c r="F453" s="28">
        <v>2</v>
      </c>
      <c r="G453" s="111">
        <f t="shared" si="54"/>
        <v>200796.66</v>
      </c>
      <c r="H453" s="28"/>
      <c r="I453" s="111"/>
      <c r="J453" s="115"/>
      <c r="K453" s="111"/>
      <c r="L453" s="111"/>
      <c r="M453" s="141"/>
      <c r="N453" s="28"/>
      <c r="O453" s="141"/>
      <c r="P453" s="115"/>
      <c r="Q453" s="150"/>
    </row>
    <row r="454" spans="1:17">
      <c r="A454" s="115">
        <v>39</v>
      </c>
      <c r="B454" s="115"/>
      <c r="C454" s="149" t="s">
        <v>157</v>
      </c>
      <c r="D454" s="28" t="s">
        <v>25</v>
      </c>
      <c r="E454" s="28">
        <v>24288.33</v>
      </c>
      <c r="F454" s="28">
        <v>2</v>
      </c>
      <c r="G454" s="111">
        <f t="shared" si="54"/>
        <v>48576.66</v>
      </c>
      <c r="H454" s="28"/>
      <c r="I454" s="111"/>
      <c r="J454" s="115"/>
      <c r="K454" s="111"/>
      <c r="L454" s="111"/>
      <c r="M454" s="141"/>
      <c r="N454" s="28"/>
      <c r="O454" s="141"/>
      <c r="P454" s="115"/>
      <c r="Q454" s="150"/>
    </row>
    <row r="455" spans="1:17">
      <c r="A455" s="115">
        <v>40</v>
      </c>
      <c r="B455" s="115"/>
      <c r="C455" s="123" t="s">
        <v>74</v>
      </c>
      <c r="D455" s="28" t="s">
        <v>25</v>
      </c>
      <c r="E455" s="115">
        <f>(89560*18/100)+89560</f>
        <v>105680.8</v>
      </c>
      <c r="F455" s="28">
        <v>4</v>
      </c>
      <c r="G455" s="111">
        <f t="shared" si="54"/>
        <v>422723.2</v>
      </c>
      <c r="H455" s="28"/>
      <c r="I455" s="111"/>
      <c r="J455" s="146"/>
      <c r="K455" s="111"/>
      <c r="L455" s="111"/>
      <c r="M455" s="141"/>
      <c r="N455" s="28"/>
      <c r="O455" s="141"/>
      <c r="P455" s="115"/>
      <c r="Q455" s="150"/>
    </row>
    <row r="456" spans="1:17">
      <c r="A456" s="115">
        <v>41</v>
      </c>
      <c r="B456" s="115"/>
      <c r="C456" s="110" t="s">
        <v>78</v>
      </c>
      <c r="D456" s="115" t="s">
        <v>158</v>
      </c>
      <c r="E456" s="115">
        <v>139240</v>
      </c>
      <c r="F456" s="28">
        <v>1.304</v>
      </c>
      <c r="G456" s="111">
        <f t="shared" si="54"/>
        <v>181568.96000000002</v>
      </c>
      <c r="H456" s="28"/>
      <c r="I456" s="151"/>
      <c r="J456" s="146"/>
      <c r="K456" s="111"/>
      <c r="L456" s="111"/>
      <c r="M456" s="141"/>
      <c r="N456" s="28"/>
      <c r="O456" s="141"/>
      <c r="P456" s="115"/>
      <c r="Q456" s="140"/>
    </row>
    <row r="457" spans="1:17">
      <c r="A457" s="115">
        <v>42</v>
      </c>
      <c r="B457" s="115"/>
      <c r="C457" s="110" t="s">
        <v>79</v>
      </c>
      <c r="D457" s="115" t="s">
        <v>158</v>
      </c>
      <c r="E457" s="115">
        <v>224200</v>
      </c>
      <c r="F457" s="140">
        <v>1.4</v>
      </c>
      <c r="G457" s="111">
        <f t="shared" si="54"/>
        <v>313880</v>
      </c>
      <c r="H457" s="28"/>
      <c r="I457" s="141"/>
      <c r="J457" s="146"/>
      <c r="K457" s="111"/>
      <c r="L457" s="111"/>
      <c r="M457" s="141"/>
      <c r="N457" s="28"/>
      <c r="O457" s="141"/>
      <c r="P457" s="115"/>
      <c r="Q457" s="150"/>
    </row>
    <row r="458" spans="1:17">
      <c r="A458" s="115">
        <v>43</v>
      </c>
      <c r="B458" s="115"/>
      <c r="C458" s="110" t="s">
        <v>80</v>
      </c>
      <c r="D458" s="115" t="s">
        <v>158</v>
      </c>
      <c r="E458" s="115">
        <v>316240</v>
      </c>
      <c r="F458" s="28">
        <v>1.63</v>
      </c>
      <c r="G458" s="111">
        <f t="shared" si="54"/>
        <v>515471.19999999995</v>
      </c>
      <c r="H458" s="28"/>
      <c r="I458" s="141"/>
      <c r="J458" s="146"/>
      <c r="K458" s="111"/>
      <c r="L458" s="111"/>
      <c r="M458" s="141"/>
      <c r="N458" s="28"/>
      <c r="O458" s="141"/>
      <c r="P458" s="115"/>
      <c r="Q458" s="140"/>
    </row>
    <row r="459" spans="1:17">
      <c r="A459" s="115">
        <v>44</v>
      </c>
      <c r="B459" s="115"/>
      <c r="C459" s="123" t="s">
        <v>159</v>
      </c>
      <c r="D459" s="28" t="s">
        <v>121</v>
      </c>
      <c r="E459" s="115">
        <v>1000</v>
      </c>
      <c r="F459" s="28">
        <v>1</v>
      </c>
      <c r="G459" s="111">
        <f t="shared" si="54"/>
        <v>1000</v>
      </c>
      <c r="H459" s="28"/>
      <c r="I459" s="111"/>
      <c r="J459" s="115"/>
      <c r="K459" s="111"/>
      <c r="L459" s="111"/>
      <c r="M459" s="141"/>
      <c r="N459" s="28"/>
      <c r="O459" s="141"/>
      <c r="P459" s="115"/>
      <c r="Q459" s="150"/>
    </row>
    <row r="460" spans="1:17">
      <c r="A460" s="115">
        <v>45</v>
      </c>
      <c r="B460" s="115"/>
      <c r="C460" s="110" t="s">
        <v>160</v>
      </c>
      <c r="D460" s="28" t="s">
        <v>121</v>
      </c>
      <c r="E460" s="115">
        <v>7021</v>
      </c>
      <c r="F460" s="28">
        <v>1</v>
      </c>
      <c r="G460" s="111">
        <f t="shared" si="54"/>
        <v>7021</v>
      </c>
      <c r="H460" s="28"/>
      <c r="I460" s="111"/>
      <c r="J460" s="115"/>
      <c r="K460" s="111"/>
      <c r="L460" s="111"/>
      <c r="M460" s="141"/>
      <c r="N460" s="28"/>
      <c r="O460" s="141"/>
      <c r="P460" s="115"/>
      <c r="Q460" s="150"/>
    </row>
    <row r="461" spans="1:17" ht="25.5">
      <c r="A461" s="115">
        <v>46</v>
      </c>
      <c r="B461" s="115"/>
      <c r="C461" s="123" t="s">
        <v>161</v>
      </c>
      <c r="D461" s="28" t="s">
        <v>70</v>
      </c>
      <c r="E461" s="115">
        <v>28025</v>
      </c>
      <c r="F461" s="28">
        <v>3</v>
      </c>
      <c r="G461" s="111">
        <f t="shared" si="54"/>
        <v>84075</v>
      </c>
      <c r="H461" s="28"/>
      <c r="I461" s="111"/>
      <c r="J461" s="115"/>
      <c r="K461" s="111"/>
      <c r="L461" s="111"/>
      <c r="M461" s="141"/>
      <c r="N461" s="28"/>
      <c r="O461" s="141"/>
      <c r="P461" s="115"/>
      <c r="Q461" s="150"/>
    </row>
    <row r="462" spans="1:17" ht="25.5">
      <c r="A462" s="115">
        <v>47</v>
      </c>
      <c r="B462" s="115"/>
      <c r="C462" s="123" t="s">
        <v>162</v>
      </c>
      <c r="D462" s="28" t="s">
        <v>70</v>
      </c>
      <c r="E462" s="115">
        <v>28025</v>
      </c>
      <c r="F462" s="28">
        <v>4</v>
      </c>
      <c r="G462" s="111">
        <f t="shared" si="54"/>
        <v>112100</v>
      </c>
      <c r="H462" s="28"/>
      <c r="I462" s="111"/>
      <c r="J462" s="115"/>
      <c r="K462" s="111"/>
      <c r="L462" s="111"/>
      <c r="M462" s="141"/>
      <c r="N462" s="28"/>
      <c r="O462" s="141"/>
      <c r="P462" s="115"/>
      <c r="Q462" s="150"/>
    </row>
    <row r="463" spans="1:17" ht="25.5">
      <c r="A463" s="115">
        <v>48</v>
      </c>
      <c r="B463" s="115"/>
      <c r="C463" s="123" t="s">
        <v>163</v>
      </c>
      <c r="D463" s="28" t="s">
        <v>70</v>
      </c>
      <c r="E463" s="115">
        <v>28025</v>
      </c>
      <c r="F463" s="28">
        <v>4</v>
      </c>
      <c r="G463" s="111">
        <f t="shared" si="54"/>
        <v>112100</v>
      </c>
      <c r="H463" s="28"/>
      <c r="I463" s="111"/>
      <c r="J463" s="115"/>
      <c r="K463" s="111"/>
      <c r="L463" s="111"/>
      <c r="M463" s="141"/>
      <c r="N463" s="28"/>
      <c r="O463" s="141"/>
      <c r="P463" s="115"/>
      <c r="Q463" s="150"/>
    </row>
    <row r="464" spans="1:17" ht="25.5">
      <c r="A464" s="115">
        <v>49</v>
      </c>
      <c r="B464" s="115"/>
      <c r="C464" s="123" t="s">
        <v>164</v>
      </c>
      <c r="D464" s="28" t="s">
        <v>70</v>
      </c>
      <c r="E464" s="115">
        <v>16815</v>
      </c>
      <c r="F464" s="28">
        <v>4</v>
      </c>
      <c r="G464" s="111">
        <f t="shared" si="54"/>
        <v>67260</v>
      </c>
      <c r="H464" s="28"/>
      <c r="I464" s="28"/>
      <c r="J464" s="115"/>
      <c r="K464" s="111"/>
      <c r="L464" s="111"/>
      <c r="M464" s="141"/>
      <c r="N464" s="28"/>
      <c r="O464" s="141"/>
      <c r="P464" s="115"/>
      <c r="Q464" s="150"/>
    </row>
    <row r="465" spans="1:18" ht="25.5">
      <c r="A465" s="115">
        <v>50</v>
      </c>
      <c r="B465" s="115"/>
      <c r="C465" s="123" t="s">
        <v>165</v>
      </c>
      <c r="D465" s="28" t="s">
        <v>70</v>
      </c>
      <c r="E465" s="115">
        <v>8239.4</v>
      </c>
      <c r="F465" s="28">
        <v>1</v>
      </c>
      <c r="G465" s="111">
        <f t="shared" si="54"/>
        <v>8239.4</v>
      </c>
      <c r="H465" s="28"/>
      <c r="I465" s="28"/>
      <c r="J465" s="115"/>
      <c r="K465" s="111"/>
      <c r="L465" s="111"/>
      <c r="M465" s="141"/>
      <c r="N465" s="28"/>
      <c r="O465" s="141"/>
      <c r="P465" s="115"/>
      <c r="Q465" s="150"/>
    </row>
    <row r="466" spans="1:18" ht="25.5">
      <c r="A466" s="115">
        <v>51</v>
      </c>
      <c r="B466" s="115"/>
      <c r="C466" s="123" t="s">
        <v>166</v>
      </c>
      <c r="D466" s="28" t="s">
        <v>70</v>
      </c>
      <c r="E466" s="115">
        <v>7847</v>
      </c>
      <c r="F466" s="28">
        <v>4</v>
      </c>
      <c r="G466" s="111">
        <f t="shared" si="54"/>
        <v>31388</v>
      </c>
      <c r="H466" s="28"/>
      <c r="I466" s="28"/>
      <c r="J466" s="115"/>
      <c r="K466" s="111"/>
      <c r="L466" s="111"/>
      <c r="M466" s="141"/>
      <c r="N466" s="28"/>
      <c r="O466" s="141"/>
      <c r="P466" s="115"/>
      <c r="Q466" s="150"/>
    </row>
    <row r="467" spans="1:18">
      <c r="A467" s="115">
        <v>52</v>
      </c>
      <c r="B467" s="115"/>
      <c r="C467" s="123" t="s">
        <v>167</v>
      </c>
      <c r="D467" s="28" t="s">
        <v>70</v>
      </c>
      <c r="E467" s="115">
        <v>8407.5</v>
      </c>
      <c r="F467" s="28">
        <v>8</v>
      </c>
      <c r="G467" s="111">
        <f t="shared" si="54"/>
        <v>67260</v>
      </c>
      <c r="H467" s="28"/>
      <c r="I467" s="28"/>
      <c r="J467" s="115"/>
      <c r="K467" s="111"/>
      <c r="L467" s="111"/>
      <c r="M467" s="141"/>
      <c r="N467" s="28"/>
      <c r="O467" s="141"/>
      <c r="P467" s="115"/>
      <c r="Q467" s="150"/>
    </row>
    <row r="468" spans="1:18" ht="25.5">
      <c r="A468" s="115">
        <v>53</v>
      </c>
      <c r="B468" s="115"/>
      <c r="C468" s="123" t="s">
        <v>168</v>
      </c>
      <c r="D468" s="28" t="s">
        <v>70</v>
      </c>
      <c r="E468" s="115">
        <v>8575.7000000000007</v>
      </c>
      <c r="F468" s="28">
        <v>4</v>
      </c>
      <c r="G468" s="111">
        <f t="shared" si="54"/>
        <v>34302.800000000003</v>
      </c>
      <c r="H468" s="28"/>
      <c r="I468" s="28"/>
      <c r="J468" s="115"/>
      <c r="K468" s="111"/>
      <c r="L468" s="111"/>
      <c r="M468" s="141"/>
      <c r="N468" s="28"/>
      <c r="O468" s="141"/>
      <c r="P468" s="115"/>
      <c r="Q468" s="150"/>
    </row>
    <row r="469" spans="1:18" ht="25.5">
      <c r="A469" s="115">
        <v>54</v>
      </c>
      <c r="B469" s="115"/>
      <c r="C469" s="123" t="s">
        <v>169</v>
      </c>
      <c r="D469" s="28" t="s">
        <v>70</v>
      </c>
      <c r="E469" s="115">
        <v>7286.5</v>
      </c>
      <c r="F469" s="28">
        <v>11</v>
      </c>
      <c r="G469" s="111">
        <f t="shared" si="54"/>
        <v>80151.5</v>
      </c>
      <c r="H469" s="28"/>
      <c r="I469" s="28"/>
      <c r="J469" s="115"/>
      <c r="K469" s="111"/>
      <c r="L469" s="111"/>
      <c r="M469" s="141"/>
      <c r="N469" s="28"/>
      <c r="O469" s="141"/>
      <c r="P469" s="115"/>
      <c r="Q469" s="150"/>
    </row>
    <row r="470" spans="1:18">
      <c r="A470" s="115">
        <v>55</v>
      </c>
      <c r="B470" s="115"/>
      <c r="C470" s="110" t="s">
        <v>170</v>
      </c>
      <c r="D470" s="28" t="s">
        <v>121</v>
      </c>
      <c r="E470" s="115">
        <v>22420</v>
      </c>
      <c r="F470" s="28">
        <v>4</v>
      </c>
      <c r="G470" s="111">
        <f t="shared" si="54"/>
        <v>89680</v>
      </c>
      <c r="H470" s="28"/>
      <c r="I470" s="28"/>
      <c r="J470" s="115"/>
      <c r="K470" s="111"/>
      <c r="L470" s="111"/>
      <c r="M470" s="141"/>
      <c r="N470" s="28"/>
      <c r="O470" s="141"/>
      <c r="P470" s="115"/>
      <c r="Q470" s="150"/>
    </row>
    <row r="471" spans="1:18" ht="25.5">
      <c r="A471" s="115">
        <v>56</v>
      </c>
      <c r="B471" s="115"/>
      <c r="C471" s="123" t="s">
        <v>94</v>
      </c>
      <c r="D471" s="115" t="s">
        <v>70</v>
      </c>
      <c r="E471" s="115">
        <v>14219</v>
      </c>
      <c r="F471" s="28">
        <v>1</v>
      </c>
      <c r="G471" s="111">
        <v>14219</v>
      </c>
      <c r="H471" s="28"/>
      <c r="I471" s="111"/>
      <c r="J471" s="115"/>
      <c r="K471" s="111"/>
      <c r="L471" s="111"/>
      <c r="M471" s="141"/>
      <c r="N471" s="28"/>
      <c r="O471" s="141"/>
      <c r="P471" s="115"/>
      <c r="Q471" s="115"/>
    </row>
    <row r="472" spans="1:18" ht="25.5">
      <c r="A472" s="115">
        <v>57</v>
      </c>
      <c r="B472" s="115"/>
      <c r="C472" s="123" t="s">
        <v>171</v>
      </c>
      <c r="D472" s="115" t="s">
        <v>70</v>
      </c>
      <c r="E472" s="115">
        <v>15399</v>
      </c>
      <c r="F472" s="28">
        <v>1</v>
      </c>
      <c r="G472" s="111">
        <v>15399</v>
      </c>
      <c r="H472" s="28"/>
      <c r="I472" s="111"/>
      <c r="J472" s="115"/>
      <c r="K472" s="111"/>
      <c r="L472" s="111"/>
      <c r="M472" s="141"/>
      <c r="N472" s="28"/>
      <c r="O472" s="141"/>
      <c r="P472" s="115"/>
      <c r="Q472" s="115"/>
    </row>
    <row r="473" spans="1:18">
      <c r="A473" s="115"/>
      <c r="B473" s="115"/>
      <c r="C473" s="123"/>
      <c r="D473" s="115"/>
      <c r="E473" s="115"/>
      <c r="F473" s="28"/>
      <c r="G473" s="111"/>
      <c r="H473" s="28"/>
      <c r="I473" s="111"/>
      <c r="J473" s="115"/>
      <c r="K473" s="111"/>
      <c r="L473" s="111"/>
      <c r="M473" s="141"/>
      <c r="N473" s="28"/>
      <c r="O473" s="141"/>
      <c r="P473" s="115"/>
      <c r="Q473" s="115"/>
    </row>
    <row r="474" spans="1:18">
      <c r="A474" s="115"/>
      <c r="B474" s="115"/>
      <c r="C474" s="123"/>
      <c r="D474" s="115"/>
      <c r="E474" s="115"/>
      <c r="F474" s="28"/>
      <c r="G474" s="111"/>
      <c r="H474" s="28"/>
      <c r="I474" s="111"/>
      <c r="J474" s="115"/>
      <c r="K474" s="111"/>
      <c r="L474" s="111"/>
      <c r="M474" s="141"/>
      <c r="N474" s="28"/>
      <c r="O474" s="141"/>
      <c r="P474" s="115"/>
      <c r="Q474" s="115"/>
    </row>
    <row r="475" spans="1:18">
      <c r="A475" s="115"/>
      <c r="B475" s="115"/>
      <c r="C475" s="149" t="s">
        <v>172</v>
      </c>
      <c r="D475" s="28"/>
      <c r="E475" s="140"/>
      <c r="F475" s="152">
        <f>SUM(F416:F474)</f>
        <v>799.33399999999995</v>
      </c>
      <c r="G475" s="152">
        <f>SUM(G416:G474)</f>
        <v>3847824.3799999994</v>
      </c>
      <c r="H475" s="152">
        <f t="shared" ref="H475:O475" si="55">SUM(H416:H472)</f>
        <v>3</v>
      </c>
      <c r="I475" s="152">
        <f t="shared" si="55"/>
        <v>82692</v>
      </c>
      <c r="J475" s="152">
        <f t="shared" si="55"/>
        <v>0</v>
      </c>
      <c r="K475" s="152">
        <f t="shared" si="55"/>
        <v>0</v>
      </c>
      <c r="L475" s="152">
        <f t="shared" si="55"/>
        <v>0</v>
      </c>
      <c r="M475" s="152">
        <f t="shared" si="55"/>
        <v>0</v>
      </c>
      <c r="N475" s="152">
        <f t="shared" si="55"/>
        <v>706</v>
      </c>
      <c r="O475" s="152">
        <f t="shared" si="55"/>
        <v>162200</v>
      </c>
      <c r="P475" s="152">
        <f>O475+M475+K475+I475+G475</f>
        <v>4092716.3799999994</v>
      </c>
      <c r="Q475" s="153">
        <f>F475+H475+J475+L475+N475</f>
        <v>1508.3339999999998</v>
      </c>
    </row>
    <row r="477" spans="1:18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</row>
    <row r="478" spans="1:18">
      <c r="A478" s="591" t="s">
        <v>173</v>
      </c>
      <c r="B478" s="591"/>
      <c r="C478" s="591"/>
      <c r="D478" s="591"/>
      <c r="E478" s="591"/>
      <c r="F478" s="591"/>
      <c r="G478" s="591"/>
      <c r="H478" s="591"/>
      <c r="I478" s="591"/>
      <c r="J478" s="591"/>
      <c r="K478" s="591"/>
      <c r="L478" s="591"/>
      <c r="M478" s="591"/>
      <c r="N478" s="591"/>
      <c r="O478" s="591"/>
      <c r="P478" s="226"/>
      <c r="Q478" s="230"/>
      <c r="R478" s="230"/>
    </row>
    <row r="479" spans="1:18">
      <c r="A479" s="230" t="s">
        <v>1</v>
      </c>
      <c r="B479" s="230"/>
      <c r="C479" s="230" t="s">
        <v>2</v>
      </c>
      <c r="D479" s="230"/>
      <c r="E479" s="230"/>
      <c r="F479" s="230"/>
      <c r="G479" s="230"/>
      <c r="H479" s="230"/>
      <c r="I479" s="230"/>
      <c r="J479" s="230"/>
      <c r="K479" s="230"/>
      <c r="L479" s="230"/>
      <c r="M479" s="230"/>
      <c r="N479" s="230"/>
      <c r="O479" s="230"/>
      <c r="P479" s="230"/>
      <c r="Q479" s="230"/>
      <c r="R479" s="230"/>
    </row>
    <row r="480" spans="1:18">
      <c r="A480" s="230" t="s">
        <v>3</v>
      </c>
      <c r="B480" s="230"/>
      <c r="C480" s="230" t="s">
        <v>4</v>
      </c>
      <c r="D480" s="230"/>
      <c r="E480" s="230"/>
      <c r="F480" s="230"/>
      <c r="G480" s="230"/>
      <c r="H480" s="230"/>
      <c r="I480" s="230"/>
      <c r="J480" s="230"/>
      <c r="K480" s="230"/>
      <c r="L480" s="230"/>
      <c r="M480" s="230"/>
      <c r="N480" s="230"/>
      <c r="O480" s="230"/>
      <c r="P480" s="230"/>
      <c r="Q480" s="230"/>
      <c r="R480" s="230"/>
    </row>
    <row r="481" spans="1:18">
      <c r="A481" s="230" t="s">
        <v>5</v>
      </c>
      <c r="B481" s="230"/>
      <c r="C481" s="230" t="s">
        <v>174</v>
      </c>
      <c r="D481" s="230"/>
      <c r="E481" s="230"/>
      <c r="F481" s="230"/>
      <c r="G481" s="230"/>
      <c r="H481" s="230"/>
      <c r="I481" s="230"/>
      <c r="J481" s="230"/>
      <c r="K481" s="230"/>
      <c r="L481" s="230"/>
      <c r="M481" s="230"/>
      <c r="N481" s="230"/>
      <c r="O481" s="230"/>
      <c r="P481" s="230"/>
      <c r="Q481" s="230"/>
      <c r="R481" s="230"/>
    </row>
    <row r="482" spans="1:18">
      <c r="A482" s="230" t="s">
        <v>7</v>
      </c>
      <c r="B482" s="230"/>
      <c r="C482" s="230" t="s">
        <v>175</v>
      </c>
      <c r="D482" s="230"/>
      <c r="E482" s="230"/>
      <c r="F482" s="230"/>
      <c r="G482" s="230"/>
      <c r="H482" s="230"/>
      <c r="I482" s="230"/>
      <c r="J482" s="230"/>
      <c r="K482" s="230"/>
      <c r="L482" s="230"/>
      <c r="M482" s="230"/>
      <c r="N482" s="230"/>
      <c r="O482" s="230"/>
      <c r="P482" s="230"/>
      <c r="Q482" s="230"/>
      <c r="R482" s="230"/>
    </row>
    <row r="483" spans="1:18">
      <c r="A483" s="230"/>
      <c r="B483" s="230" t="s">
        <v>176</v>
      </c>
      <c r="C483" s="234">
        <v>46174</v>
      </c>
      <c r="D483" s="230"/>
      <c r="E483" s="230"/>
      <c r="F483" s="230"/>
      <c r="G483" s="230"/>
      <c r="H483" s="230"/>
      <c r="I483" s="230"/>
      <c r="J483" s="230"/>
      <c r="K483" s="230"/>
      <c r="L483" s="230"/>
      <c r="M483" s="230"/>
      <c r="N483" s="230"/>
      <c r="O483" s="230"/>
      <c r="P483" s="230"/>
      <c r="Q483" s="230"/>
      <c r="R483" s="230"/>
    </row>
    <row r="484" spans="1:18">
      <c r="A484" s="105"/>
      <c r="B484" s="105"/>
      <c r="C484" s="105"/>
      <c r="D484" s="105"/>
      <c r="E484" s="154"/>
      <c r="F484" s="534" t="s">
        <v>14</v>
      </c>
      <c r="G484" s="534"/>
      <c r="H484" s="534" t="s">
        <v>110</v>
      </c>
      <c r="I484" s="534"/>
      <c r="J484" s="534" t="s">
        <v>177</v>
      </c>
      <c r="K484" s="534"/>
      <c r="L484" s="534" t="s">
        <v>17</v>
      </c>
      <c r="M484" s="534"/>
      <c r="N484" s="534" t="s">
        <v>178</v>
      </c>
      <c r="O484" s="534"/>
      <c r="P484" s="532" t="s">
        <v>179</v>
      </c>
      <c r="Q484" s="532" t="s">
        <v>180</v>
      </c>
      <c r="R484" s="534" t="s">
        <v>181</v>
      </c>
    </row>
    <row r="485" spans="1:18" ht="38.25">
      <c r="A485" s="154" t="s">
        <v>182</v>
      </c>
      <c r="B485" s="155" t="s">
        <v>183</v>
      </c>
      <c r="C485" s="26" t="s">
        <v>11</v>
      </c>
      <c r="D485" s="26" t="s">
        <v>12</v>
      </c>
      <c r="E485" s="155" t="s">
        <v>184</v>
      </c>
      <c r="F485" s="26" t="s">
        <v>185</v>
      </c>
      <c r="G485" s="155" t="s">
        <v>22</v>
      </c>
      <c r="H485" s="26" t="s">
        <v>185</v>
      </c>
      <c r="I485" s="155" t="s">
        <v>22</v>
      </c>
      <c r="J485" s="26" t="s">
        <v>185</v>
      </c>
      <c r="K485" s="155" t="s">
        <v>22</v>
      </c>
      <c r="L485" s="26" t="s">
        <v>185</v>
      </c>
      <c r="M485" s="155" t="s">
        <v>22</v>
      </c>
      <c r="N485" s="26" t="s">
        <v>185</v>
      </c>
      <c r="O485" s="155" t="s">
        <v>22</v>
      </c>
      <c r="P485" s="533"/>
      <c r="Q485" s="533"/>
      <c r="R485" s="534"/>
    </row>
    <row r="486" spans="1:18">
      <c r="A486" s="157">
        <v>1</v>
      </c>
      <c r="B486" s="105"/>
      <c r="C486" s="158" t="s">
        <v>186</v>
      </c>
      <c r="D486" s="159" t="s">
        <v>130</v>
      </c>
      <c r="E486" s="115">
        <v>1200</v>
      </c>
      <c r="F486" s="160">
        <v>3</v>
      </c>
      <c r="G486" s="157">
        <f t="shared" ref="G486:G508" si="56">F486*E486</f>
        <v>3600</v>
      </c>
      <c r="H486" s="22"/>
      <c r="I486" s="105"/>
      <c r="J486" s="117"/>
      <c r="K486" s="117"/>
      <c r="L486" s="117"/>
      <c r="M486" s="105"/>
      <c r="N486" s="105"/>
      <c r="O486" s="105"/>
      <c r="P486" s="105"/>
      <c r="Q486" s="117"/>
      <c r="R486" s="105"/>
    </row>
    <row r="487" spans="1:18">
      <c r="A487" s="157">
        <v>2</v>
      </c>
      <c r="B487" s="105" t="s">
        <v>187</v>
      </c>
      <c r="C487" s="158" t="s">
        <v>188</v>
      </c>
      <c r="D487" s="159" t="s">
        <v>130</v>
      </c>
      <c r="E487" s="115">
        <v>600</v>
      </c>
      <c r="F487" s="160">
        <v>7</v>
      </c>
      <c r="G487" s="157">
        <f t="shared" si="56"/>
        <v>4200</v>
      </c>
      <c r="H487" s="22"/>
      <c r="I487" s="105"/>
      <c r="J487" s="117"/>
      <c r="K487" s="117"/>
      <c r="L487" s="117"/>
      <c r="M487" s="105"/>
      <c r="N487" s="105"/>
      <c r="O487" s="105"/>
      <c r="P487" s="105"/>
      <c r="Q487" s="117"/>
      <c r="R487" s="105"/>
    </row>
    <row r="488" spans="1:18">
      <c r="A488" s="157">
        <v>3</v>
      </c>
      <c r="B488" s="105" t="s">
        <v>189</v>
      </c>
      <c r="C488" s="158" t="s">
        <v>190</v>
      </c>
      <c r="D488" s="159" t="s">
        <v>130</v>
      </c>
      <c r="E488" s="115">
        <v>600</v>
      </c>
      <c r="F488" s="160">
        <v>2</v>
      </c>
      <c r="G488" s="157">
        <f t="shared" si="56"/>
        <v>1200</v>
      </c>
      <c r="H488" s="22"/>
      <c r="I488" s="105"/>
      <c r="J488" s="117"/>
      <c r="K488" s="117"/>
      <c r="L488" s="117"/>
      <c r="M488" s="105"/>
      <c r="N488" s="105"/>
      <c r="O488" s="105"/>
      <c r="P488" s="105"/>
      <c r="Q488" s="117"/>
      <c r="R488" s="105"/>
    </row>
    <row r="489" spans="1:18">
      <c r="A489" s="157">
        <v>4</v>
      </c>
      <c r="B489" s="105" t="s">
        <v>191</v>
      </c>
      <c r="C489" s="158" t="s">
        <v>192</v>
      </c>
      <c r="D489" s="159" t="s">
        <v>130</v>
      </c>
      <c r="E489" s="115">
        <v>400</v>
      </c>
      <c r="F489" s="160">
        <v>2</v>
      </c>
      <c r="G489" s="157">
        <f t="shared" si="56"/>
        <v>800</v>
      </c>
      <c r="H489" s="22"/>
      <c r="I489" s="105"/>
      <c r="J489" s="117"/>
      <c r="K489" s="117"/>
      <c r="L489" s="117"/>
      <c r="M489" s="105"/>
      <c r="N489" s="105"/>
      <c r="O489" s="105"/>
      <c r="P489" s="105"/>
      <c r="Q489" s="117"/>
      <c r="R489" s="105"/>
    </row>
    <row r="490" spans="1:18">
      <c r="A490" s="157">
        <v>5</v>
      </c>
      <c r="B490" s="105" t="s">
        <v>193</v>
      </c>
      <c r="C490" s="158" t="s">
        <v>194</v>
      </c>
      <c r="D490" s="159" t="s">
        <v>130</v>
      </c>
      <c r="E490" s="115">
        <v>150</v>
      </c>
      <c r="F490" s="160">
        <v>6</v>
      </c>
      <c r="G490" s="157">
        <f t="shared" si="56"/>
        <v>900</v>
      </c>
      <c r="H490" s="22"/>
      <c r="I490" s="105"/>
      <c r="J490" s="117"/>
      <c r="K490" s="117"/>
      <c r="L490" s="117"/>
      <c r="M490" s="105"/>
      <c r="N490" s="105"/>
      <c r="O490" s="105"/>
      <c r="P490" s="105"/>
      <c r="Q490" s="117"/>
      <c r="R490" s="105"/>
    </row>
    <row r="491" spans="1:18">
      <c r="A491" s="157">
        <v>6</v>
      </c>
      <c r="B491" s="105"/>
      <c r="C491" s="158" t="s">
        <v>195</v>
      </c>
      <c r="D491" s="159" t="s">
        <v>130</v>
      </c>
      <c r="E491" s="115">
        <v>795</v>
      </c>
      <c r="F491" s="160">
        <v>3</v>
      </c>
      <c r="G491" s="157">
        <f t="shared" si="56"/>
        <v>2385</v>
      </c>
      <c r="H491" s="22"/>
      <c r="I491" s="105"/>
      <c r="J491" s="115"/>
      <c r="K491" s="117"/>
      <c r="L491" s="117"/>
      <c r="M491" s="105"/>
      <c r="N491" s="105"/>
      <c r="O491" s="105"/>
      <c r="P491" s="105"/>
      <c r="Q491" s="117"/>
      <c r="R491" s="105"/>
    </row>
    <row r="492" spans="1:18">
      <c r="A492" s="157">
        <v>7</v>
      </c>
      <c r="B492" s="105" t="s">
        <v>196</v>
      </c>
      <c r="C492" s="158" t="s">
        <v>197</v>
      </c>
      <c r="D492" s="159" t="s">
        <v>198</v>
      </c>
      <c r="E492" s="115">
        <v>40000</v>
      </c>
      <c r="F492" s="161">
        <v>0.27500000000000002</v>
      </c>
      <c r="G492" s="157">
        <f>F492*E492</f>
        <v>11000</v>
      </c>
      <c r="H492" s="115">
        <v>2.5000000000000001E-2</v>
      </c>
      <c r="I492" s="117"/>
      <c r="J492" s="115"/>
      <c r="K492" s="117"/>
      <c r="L492" s="117"/>
      <c r="M492" s="105"/>
      <c r="N492" s="105"/>
      <c r="O492" s="105"/>
      <c r="P492" s="105"/>
      <c r="Q492" s="162"/>
      <c r="R492" s="105"/>
    </row>
    <row r="493" spans="1:18">
      <c r="A493" s="157">
        <v>8</v>
      </c>
      <c r="B493" s="105" t="s">
        <v>199</v>
      </c>
      <c r="C493" s="117" t="s">
        <v>200</v>
      </c>
      <c r="D493" s="157" t="s">
        <v>130</v>
      </c>
      <c r="E493" s="115">
        <v>28540</v>
      </c>
      <c r="F493" s="157">
        <v>1</v>
      </c>
      <c r="G493" s="157">
        <f t="shared" si="56"/>
        <v>28540</v>
      </c>
      <c r="H493" s="22"/>
      <c r="I493" s="105"/>
      <c r="J493" s="117"/>
      <c r="K493" s="117"/>
      <c r="L493" s="117"/>
      <c r="M493" s="105"/>
      <c r="N493" s="105"/>
      <c r="O493" s="105"/>
      <c r="P493" s="105"/>
      <c r="Q493" s="117"/>
      <c r="R493" s="105"/>
    </row>
    <row r="494" spans="1:18">
      <c r="A494" s="157">
        <v>9</v>
      </c>
      <c r="B494" s="105" t="s">
        <v>201</v>
      </c>
      <c r="C494" s="162" t="s">
        <v>202</v>
      </c>
      <c r="D494" s="163" t="s">
        <v>203</v>
      </c>
      <c r="E494" s="115">
        <v>231</v>
      </c>
      <c r="F494" s="157">
        <v>180</v>
      </c>
      <c r="G494" s="157">
        <f t="shared" si="56"/>
        <v>41580</v>
      </c>
      <c r="H494" s="115"/>
      <c r="I494" s="117"/>
      <c r="J494" s="117"/>
      <c r="K494" s="117"/>
      <c r="L494" s="117"/>
      <c r="M494" s="105"/>
      <c r="N494" s="105"/>
      <c r="O494" s="105"/>
      <c r="P494" s="105"/>
      <c r="Q494" s="162"/>
      <c r="R494" s="105"/>
    </row>
    <row r="495" spans="1:18">
      <c r="A495" s="157">
        <v>10</v>
      </c>
      <c r="B495" s="105" t="s">
        <v>204</v>
      </c>
      <c r="C495" s="117" t="s">
        <v>205</v>
      </c>
      <c r="D495" s="163" t="s">
        <v>203</v>
      </c>
      <c r="E495" s="115">
        <v>140</v>
      </c>
      <c r="F495" s="157">
        <v>65</v>
      </c>
      <c r="G495" s="157">
        <f t="shared" si="56"/>
        <v>9100</v>
      </c>
      <c r="H495" s="22"/>
      <c r="I495" s="105"/>
      <c r="J495" s="117"/>
      <c r="K495" s="117"/>
      <c r="L495" s="117"/>
      <c r="M495" s="105"/>
      <c r="N495" s="105"/>
      <c r="O495" s="105"/>
      <c r="P495" s="105"/>
      <c r="Q495" s="164"/>
      <c r="R495" s="105"/>
    </row>
    <row r="496" spans="1:18">
      <c r="A496" s="157">
        <v>11</v>
      </c>
      <c r="B496" s="105"/>
      <c r="C496" s="117" t="s">
        <v>206</v>
      </c>
      <c r="D496" s="163" t="s">
        <v>130</v>
      </c>
      <c r="E496" s="115">
        <v>16.68</v>
      </c>
      <c r="F496" s="157">
        <v>86</v>
      </c>
      <c r="G496" s="157">
        <f t="shared" si="56"/>
        <v>1434.48</v>
      </c>
      <c r="H496" s="22"/>
      <c r="I496" s="105"/>
      <c r="J496" s="117"/>
      <c r="K496" s="117"/>
      <c r="L496" s="117"/>
      <c r="M496" s="105"/>
      <c r="N496" s="105"/>
      <c r="O496" s="105"/>
      <c r="P496" s="105"/>
      <c r="Q496" s="117"/>
      <c r="R496" s="105"/>
    </row>
    <row r="497" spans="1:18">
      <c r="A497" s="157">
        <v>12</v>
      </c>
      <c r="B497" s="105"/>
      <c r="C497" s="165" t="s">
        <v>207</v>
      </c>
      <c r="D497" s="163" t="s">
        <v>130</v>
      </c>
      <c r="E497" s="115">
        <v>30000</v>
      </c>
      <c r="F497" s="157">
        <v>1</v>
      </c>
      <c r="G497" s="157">
        <f t="shared" si="56"/>
        <v>30000</v>
      </c>
      <c r="H497" s="22"/>
      <c r="I497" s="105"/>
      <c r="J497" s="117"/>
      <c r="K497" s="117"/>
      <c r="L497" s="117"/>
      <c r="M497" s="105"/>
      <c r="N497" s="105"/>
      <c r="O497" s="105"/>
      <c r="P497" s="105"/>
      <c r="Q497" s="117"/>
      <c r="R497" s="105"/>
    </row>
    <row r="498" spans="1:18">
      <c r="A498" s="157">
        <v>13</v>
      </c>
      <c r="B498" s="105"/>
      <c r="C498" s="165" t="s">
        <v>208</v>
      </c>
      <c r="D498" s="163" t="s">
        <v>130</v>
      </c>
      <c r="E498" s="115">
        <v>30000</v>
      </c>
      <c r="F498" s="157">
        <v>3</v>
      </c>
      <c r="G498" s="157">
        <f t="shared" si="56"/>
        <v>90000</v>
      </c>
      <c r="H498" s="22"/>
      <c r="I498" s="105"/>
      <c r="J498" s="117"/>
      <c r="K498" s="117"/>
      <c r="L498" s="117"/>
      <c r="M498" s="105"/>
      <c r="N498" s="105"/>
      <c r="O498" s="105"/>
      <c r="P498" s="105"/>
      <c r="Q498" s="117"/>
      <c r="R498" s="105"/>
    </row>
    <row r="499" spans="1:18">
      <c r="A499" s="157">
        <v>14</v>
      </c>
      <c r="B499" s="105"/>
      <c r="C499" s="166" t="s">
        <v>209</v>
      </c>
      <c r="D499" s="163" t="s">
        <v>130</v>
      </c>
      <c r="E499" s="115">
        <v>3621</v>
      </c>
      <c r="F499" s="129">
        <v>56</v>
      </c>
      <c r="G499" s="157">
        <f t="shared" si="56"/>
        <v>202776</v>
      </c>
      <c r="H499" s="22"/>
      <c r="I499" s="105"/>
      <c r="J499" s="117"/>
      <c r="K499" s="117"/>
      <c r="L499" s="117"/>
      <c r="M499" s="105"/>
      <c r="N499" s="105"/>
      <c r="O499" s="105"/>
      <c r="P499" s="105"/>
      <c r="Q499" s="117"/>
      <c r="R499" s="105"/>
    </row>
    <row r="500" spans="1:18">
      <c r="A500" s="157">
        <v>15</v>
      </c>
      <c r="B500" s="105"/>
      <c r="C500" s="166" t="s">
        <v>210</v>
      </c>
      <c r="D500" s="163" t="s">
        <v>130</v>
      </c>
      <c r="E500" s="115">
        <v>1917</v>
      </c>
      <c r="F500" s="157">
        <v>26</v>
      </c>
      <c r="G500" s="157">
        <f t="shared" si="56"/>
        <v>49842</v>
      </c>
      <c r="H500" s="22"/>
      <c r="I500" s="105"/>
      <c r="J500" s="117"/>
      <c r="K500" s="117"/>
      <c r="L500" s="117"/>
      <c r="M500" s="105"/>
      <c r="N500" s="105"/>
      <c r="O500" s="105"/>
      <c r="P500" s="105"/>
      <c r="Q500" s="117"/>
      <c r="R500" s="105"/>
    </row>
    <row r="501" spans="1:18">
      <c r="A501" s="157">
        <v>16</v>
      </c>
      <c r="B501" s="105"/>
      <c r="C501" s="127" t="s">
        <v>211</v>
      </c>
      <c r="D501" s="163" t="s">
        <v>130</v>
      </c>
      <c r="E501" s="115">
        <v>3000</v>
      </c>
      <c r="F501" s="129">
        <v>1</v>
      </c>
      <c r="G501" s="157">
        <f t="shared" si="56"/>
        <v>3000</v>
      </c>
      <c r="H501" s="22"/>
      <c r="I501" s="105"/>
      <c r="J501" s="117"/>
      <c r="K501" s="117"/>
      <c r="L501" s="117"/>
      <c r="M501" s="105"/>
      <c r="N501" s="105"/>
      <c r="O501" s="105"/>
      <c r="P501" s="105"/>
      <c r="Q501" s="117"/>
      <c r="R501" s="105"/>
    </row>
    <row r="502" spans="1:18" ht="25.5">
      <c r="A502" s="157">
        <v>17</v>
      </c>
      <c r="B502" s="105"/>
      <c r="C502" s="127" t="s">
        <v>212</v>
      </c>
      <c r="D502" s="167" t="s">
        <v>203</v>
      </c>
      <c r="E502" s="115">
        <v>40</v>
      </c>
      <c r="F502" s="115">
        <v>180</v>
      </c>
      <c r="G502" s="115">
        <f>F502*E502</f>
        <v>7200</v>
      </c>
      <c r="H502" s="115"/>
      <c r="I502" s="105"/>
      <c r="J502" s="115"/>
      <c r="K502" s="117"/>
      <c r="L502" s="117"/>
      <c r="M502" s="105"/>
      <c r="N502" s="105"/>
      <c r="O502" s="105"/>
      <c r="P502" s="105"/>
      <c r="Q502" s="117"/>
      <c r="R502" s="105"/>
    </row>
    <row r="503" spans="1:18">
      <c r="A503" s="157">
        <v>18</v>
      </c>
      <c r="B503" s="105" t="s">
        <v>213</v>
      </c>
      <c r="C503" s="110" t="s">
        <v>152</v>
      </c>
      <c r="D503" s="167" t="s">
        <v>203</v>
      </c>
      <c r="E503" s="115">
        <v>115.535</v>
      </c>
      <c r="F503" s="115">
        <v>40</v>
      </c>
      <c r="G503" s="26">
        <f t="shared" si="56"/>
        <v>4621.3999999999996</v>
      </c>
      <c r="H503" s="115">
        <v>5</v>
      </c>
      <c r="I503" s="129"/>
      <c r="J503" s="117"/>
      <c r="K503" s="117"/>
      <c r="L503" s="117"/>
      <c r="M503" s="105"/>
      <c r="N503" s="105"/>
      <c r="O503" s="105"/>
      <c r="P503" s="105"/>
      <c r="Q503" s="168"/>
      <c r="R503" s="28"/>
    </row>
    <row r="504" spans="1:18" ht="25.5">
      <c r="A504" s="157">
        <v>19</v>
      </c>
      <c r="B504" s="105" t="s">
        <v>191</v>
      </c>
      <c r="C504" s="110" t="s">
        <v>214</v>
      </c>
      <c r="D504" s="163" t="s">
        <v>130</v>
      </c>
      <c r="E504" s="115">
        <v>1015</v>
      </c>
      <c r="F504" s="115">
        <v>1</v>
      </c>
      <c r="G504" s="157">
        <f t="shared" si="56"/>
        <v>1015</v>
      </c>
      <c r="H504" s="22"/>
      <c r="I504" s="105"/>
      <c r="J504" s="117"/>
      <c r="K504" s="117"/>
      <c r="L504" s="117"/>
      <c r="M504" s="105"/>
      <c r="N504" s="105"/>
      <c r="O504" s="105"/>
      <c r="P504" s="105"/>
      <c r="Q504" s="117"/>
      <c r="R504" s="105"/>
    </row>
    <row r="505" spans="1:18" ht="25.5">
      <c r="A505" s="157">
        <v>20</v>
      </c>
      <c r="B505" s="157" t="s">
        <v>215</v>
      </c>
      <c r="C505" s="169" t="s">
        <v>216</v>
      </c>
      <c r="D505" s="28" t="s">
        <v>217</v>
      </c>
      <c r="E505" s="124">
        <v>115535</v>
      </c>
      <c r="F505" s="153">
        <v>1.4770000000000001</v>
      </c>
      <c r="G505" s="140">
        <f t="shared" si="56"/>
        <v>170645.19500000001</v>
      </c>
      <c r="H505" s="22"/>
      <c r="I505" s="105"/>
      <c r="J505" s="117"/>
      <c r="K505" s="117"/>
      <c r="L505" s="117"/>
      <c r="M505" s="105"/>
      <c r="N505" s="105"/>
      <c r="O505" s="105"/>
      <c r="P505" s="105"/>
      <c r="Q505" s="170"/>
      <c r="R505" s="105"/>
    </row>
    <row r="506" spans="1:18">
      <c r="A506" s="157">
        <v>21</v>
      </c>
      <c r="B506" s="27"/>
      <c r="C506" s="165" t="s">
        <v>218</v>
      </c>
      <c r="D506" s="106" t="s">
        <v>130</v>
      </c>
      <c r="E506" s="140">
        <v>5000</v>
      </c>
      <c r="F506" s="171">
        <v>2</v>
      </c>
      <c r="G506" s="140">
        <f t="shared" si="56"/>
        <v>10000</v>
      </c>
      <c r="H506" s="22"/>
      <c r="I506" s="26"/>
      <c r="J506" s="115"/>
      <c r="K506" s="117"/>
      <c r="L506" s="117"/>
      <c r="M506" s="105"/>
      <c r="N506" s="105"/>
      <c r="O506" s="105"/>
      <c r="P506" s="105"/>
      <c r="Q506" s="170"/>
      <c r="R506" s="105"/>
    </row>
    <row r="507" spans="1:18">
      <c r="A507" s="157">
        <v>22</v>
      </c>
      <c r="B507" s="27"/>
      <c r="C507" s="127" t="s">
        <v>219</v>
      </c>
      <c r="D507" s="28" t="s">
        <v>130</v>
      </c>
      <c r="E507" s="26">
        <v>49560</v>
      </c>
      <c r="F507" s="26">
        <v>1</v>
      </c>
      <c r="G507" s="26">
        <f t="shared" si="56"/>
        <v>49560</v>
      </c>
      <c r="H507" s="117"/>
      <c r="I507" s="26"/>
      <c r="J507" s="115"/>
      <c r="K507" s="117"/>
      <c r="L507" s="117"/>
      <c r="M507" s="105"/>
      <c r="N507" s="105"/>
      <c r="O507" s="105"/>
      <c r="P507" s="105"/>
      <c r="Q507" s="170"/>
      <c r="R507" s="105"/>
    </row>
    <row r="508" spans="1:18">
      <c r="A508" s="157">
        <v>23</v>
      </c>
      <c r="B508" s="27"/>
      <c r="C508" s="127" t="s">
        <v>220</v>
      </c>
      <c r="D508" s="28" t="s">
        <v>221</v>
      </c>
      <c r="E508" s="26">
        <v>395.3</v>
      </c>
      <c r="F508" s="26">
        <v>5</v>
      </c>
      <c r="G508" s="26">
        <f t="shared" si="56"/>
        <v>1976.5</v>
      </c>
      <c r="H508" s="117"/>
      <c r="I508" s="26"/>
      <c r="J508" s="115"/>
      <c r="K508" s="117"/>
      <c r="L508" s="117"/>
      <c r="M508" s="105"/>
      <c r="N508" s="105"/>
      <c r="O508" s="105"/>
      <c r="P508" s="105"/>
      <c r="Q508" s="170"/>
      <c r="R508" s="105"/>
    </row>
    <row r="509" spans="1:18">
      <c r="A509" s="157">
        <v>24</v>
      </c>
      <c r="B509" s="105"/>
      <c r="C509" s="158" t="s">
        <v>222</v>
      </c>
      <c r="D509" s="160" t="s">
        <v>130</v>
      </c>
      <c r="E509" s="26">
        <v>1000</v>
      </c>
      <c r="F509" s="105"/>
      <c r="G509" s="26"/>
      <c r="H509" s="129"/>
      <c r="I509" s="105"/>
      <c r="J509" s="160">
        <v>48</v>
      </c>
      <c r="K509" s="157">
        <f>J509*E509</f>
        <v>48000</v>
      </c>
      <c r="L509" s="105"/>
      <c r="M509" s="105"/>
      <c r="N509" s="105"/>
      <c r="O509" s="105"/>
      <c r="P509" s="105"/>
      <c r="Q509" s="117"/>
      <c r="R509" s="105"/>
    </row>
    <row r="510" spans="1:18" ht="25.5">
      <c r="A510" s="157">
        <v>25</v>
      </c>
      <c r="B510" s="105"/>
      <c r="C510" s="128" t="s">
        <v>223</v>
      </c>
      <c r="D510" s="167" t="s">
        <v>130</v>
      </c>
      <c r="E510" s="26">
        <v>2000</v>
      </c>
      <c r="F510" s="105"/>
      <c r="G510" s="26"/>
      <c r="H510" s="129"/>
      <c r="I510" s="105"/>
      <c r="J510" s="26">
        <v>12</v>
      </c>
      <c r="K510" s="26">
        <f>J510*E510</f>
        <v>24000</v>
      </c>
      <c r="L510" s="105"/>
      <c r="M510" s="105"/>
      <c r="N510" s="105"/>
      <c r="O510" s="105"/>
      <c r="P510" s="105"/>
      <c r="Q510" s="117"/>
      <c r="R510" s="105"/>
    </row>
    <row r="511" spans="1:18">
      <c r="A511" s="157">
        <v>26</v>
      </c>
      <c r="B511" s="105" t="s">
        <v>224</v>
      </c>
      <c r="C511" s="117" t="s">
        <v>225</v>
      </c>
      <c r="D511" s="163" t="s">
        <v>130</v>
      </c>
      <c r="E511" s="26">
        <v>300</v>
      </c>
      <c r="F511" s="105"/>
      <c r="G511" s="26"/>
      <c r="H511" s="129"/>
      <c r="I511" s="105"/>
      <c r="J511" s="157">
        <v>4</v>
      </c>
      <c r="K511" s="157">
        <f t="shared" ref="K511:K513" si="57">J511*E511</f>
        <v>1200</v>
      </c>
      <c r="L511" s="105"/>
      <c r="M511" s="105"/>
      <c r="N511" s="105"/>
      <c r="O511" s="105"/>
      <c r="P511" s="105"/>
      <c r="Q511" s="117"/>
      <c r="R511" s="105"/>
    </row>
    <row r="512" spans="1:18">
      <c r="A512" s="157">
        <v>27</v>
      </c>
      <c r="B512" s="105"/>
      <c r="C512" s="117" t="s">
        <v>226</v>
      </c>
      <c r="D512" s="163" t="s">
        <v>130</v>
      </c>
      <c r="E512" s="26">
        <v>500</v>
      </c>
      <c r="F512" s="105"/>
      <c r="G512" s="26"/>
      <c r="H512" s="129"/>
      <c r="I512" s="105"/>
      <c r="J512" s="157">
        <v>3</v>
      </c>
      <c r="K512" s="157">
        <f t="shared" si="57"/>
        <v>1500</v>
      </c>
      <c r="L512" s="105"/>
      <c r="M512" s="105"/>
      <c r="N512" s="105"/>
      <c r="O512" s="105"/>
      <c r="P512" s="105"/>
      <c r="Q512" s="117"/>
      <c r="R512" s="105"/>
    </row>
    <row r="513" spans="1:18">
      <c r="A513" s="157">
        <v>28</v>
      </c>
      <c r="B513" s="105" t="s">
        <v>227</v>
      </c>
      <c r="C513" s="117" t="s">
        <v>228</v>
      </c>
      <c r="D513" s="163" t="s">
        <v>130</v>
      </c>
      <c r="E513" s="26">
        <v>350</v>
      </c>
      <c r="F513" s="105"/>
      <c r="G513" s="26"/>
      <c r="H513" s="129"/>
      <c r="I513" s="105"/>
      <c r="J513" s="157">
        <v>10</v>
      </c>
      <c r="K513" s="157">
        <f t="shared" si="57"/>
        <v>3500</v>
      </c>
      <c r="L513" s="105"/>
      <c r="M513" s="105"/>
      <c r="N513" s="105"/>
      <c r="O513" s="105"/>
      <c r="P513" s="105"/>
      <c r="Q513" s="117"/>
      <c r="R513" s="105"/>
    </row>
    <row r="514" spans="1:18">
      <c r="A514" s="157">
        <v>29</v>
      </c>
      <c r="B514" s="105" t="s">
        <v>229</v>
      </c>
      <c r="C514" s="127" t="s">
        <v>230</v>
      </c>
      <c r="D514" s="163" t="s">
        <v>130</v>
      </c>
      <c r="E514" s="26">
        <v>150</v>
      </c>
      <c r="F514" s="105"/>
      <c r="G514" s="105"/>
      <c r="H514" s="129"/>
      <c r="I514" s="105"/>
      <c r="J514" s="157"/>
      <c r="K514" s="105"/>
      <c r="L514" s="157">
        <v>7</v>
      </c>
      <c r="M514" s="157">
        <f>L514*E514</f>
        <v>1050</v>
      </c>
      <c r="N514" s="105"/>
      <c r="O514" s="105"/>
      <c r="P514" s="105"/>
      <c r="Q514" s="117"/>
      <c r="R514" s="105"/>
    </row>
    <row r="515" spans="1:18">
      <c r="A515" s="157">
        <v>30</v>
      </c>
      <c r="B515" s="105" t="s">
        <v>231</v>
      </c>
      <c r="C515" s="127" t="s">
        <v>232</v>
      </c>
      <c r="D515" s="163" t="s">
        <v>203</v>
      </c>
      <c r="E515" s="26">
        <v>45</v>
      </c>
      <c r="F515" s="105"/>
      <c r="G515" s="105"/>
      <c r="H515" s="129"/>
      <c r="I515" s="105"/>
      <c r="J515" s="157"/>
      <c r="K515" s="105"/>
      <c r="L515" s="157">
        <v>74</v>
      </c>
      <c r="M515" s="157">
        <f t="shared" ref="M515:M544" si="58">L515*E515</f>
        <v>3330</v>
      </c>
      <c r="N515" s="105"/>
      <c r="O515" s="105"/>
      <c r="P515" s="105"/>
      <c r="Q515" s="117"/>
      <c r="R515" s="105"/>
    </row>
    <row r="516" spans="1:18">
      <c r="A516" s="157">
        <v>31</v>
      </c>
      <c r="B516" s="105" t="s">
        <v>233</v>
      </c>
      <c r="C516" s="127" t="s">
        <v>234</v>
      </c>
      <c r="D516" s="163" t="s">
        <v>130</v>
      </c>
      <c r="E516" s="26">
        <v>1200</v>
      </c>
      <c r="F516" s="105"/>
      <c r="G516" s="105"/>
      <c r="H516" s="129"/>
      <c r="I516" s="105"/>
      <c r="J516" s="157"/>
      <c r="K516" s="105"/>
      <c r="L516" s="157">
        <v>2</v>
      </c>
      <c r="M516" s="157">
        <f t="shared" si="58"/>
        <v>2400</v>
      </c>
      <c r="N516" s="105"/>
      <c r="O516" s="105"/>
      <c r="P516" s="105"/>
      <c r="Q516" s="117"/>
      <c r="R516" s="105"/>
    </row>
    <row r="517" spans="1:18">
      <c r="A517" s="157">
        <v>32</v>
      </c>
      <c r="B517" s="105" t="s">
        <v>235</v>
      </c>
      <c r="C517" s="127" t="s">
        <v>236</v>
      </c>
      <c r="D517" s="163" t="s">
        <v>130</v>
      </c>
      <c r="E517" s="26">
        <v>1500</v>
      </c>
      <c r="F517" s="105"/>
      <c r="G517" s="105"/>
      <c r="H517" s="129"/>
      <c r="I517" s="105"/>
      <c r="J517" s="157"/>
      <c r="K517" s="105"/>
      <c r="L517" s="157">
        <v>1</v>
      </c>
      <c r="M517" s="157">
        <f t="shared" si="58"/>
        <v>1500</v>
      </c>
      <c r="N517" s="105"/>
      <c r="O517" s="105"/>
      <c r="P517" s="105"/>
      <c r="Q517" s="117"/>
      <c r="R517" s="105"/>
    </row>
    <row r="518" spans="1:18">
      <c r="A518" s="157">
        <v>33</v>
      </c>
      <c r="B518" s="105"/>
      <c r="C518" s="127" t="s">
        <v>237</v>
      </c>
      <c r="D518" s="163" t="s">
        <v>130</v>
      </c>
      <c r="E518" s="26">
        <v>175</v>
      </c>
      <c r="F518" s="105"/>
      <c r="G518" s="105"/>
      <c r="H518" s="129"/>
      <c r="I518" s="105"/>
      <c r="J518" s="157"/>
      <c r="K518" s="105"/>
      <c r="L518" s="157">
        <v>12</v>
      </c>
      <c r="M518" s="157">
        <f t="shared" si="58"/>
        <v>2100</v>
      </c>
      <c r="N518" s="105"/>
      <c r="O518" s="105"/>
      <c r="P518" s="105"/>
      <c r="Q518" s="117"/>
      <c r="R518" s="105"/>
    </row>
    <row r="519" spans="1:18">
      <c r="A519" s="157">
        <v>34</v>
      </c>
      <c r="B519" s="105"/>
      <c r="C519" s="127" t="s">
        <v>238</v>
      </c>
      <c r="D519" s="163" t="s">
        <v>130</v>
      </c>
      <c r="E519" s="26">
        <v>30</v>
      </c>
      <c r="F519" s="105"/>
      <c r="G519" s="105"/>
      <c r="H519" s="157"/>
      <c r="I519" s="105"/>
      <c r="J519" s="157"/>
      <c r="K519" s="105"/>
      <c r="L519" s="157">
        <v>42</v>
      </c>
      <c r="M519" s="157">
        <f t="shared" si="58"/>
        <v>1260</v>
      </c>
      <c r="N519" s="105"/>
      <c r="O519" s="105"/>
      <c r="P519" s="105"/>
      <c r="Q519" s="117"/>
      <c r="R519" s="105"/>
    </row>
    <row r="520" spans="1:18">
      <c r="A520" s="157">
        <v>35</v>
      </c>
      <c r="B520" s="105"/>
      <c r="C520" s="127" t="s">
        <v>239</v>
      </c>
      <c r="D520" s="163" t="s">
        <v>130</v>
      </c>
      <c r="E520" s="26">
        <v>30</v>
      </c>
      <c r="F520" s="105"/>
      <c r="G520" s="105"/>
      <c r="H520" s="157"/>
      <c r="I520" s="105"/>
      <c r="J520" s="157"/>
      <c r="K520" s="105"/>
      <c r="L520" s="157">
        <v>28</v>
      </c>
      <c r="M520" s="157">
        <f t="shared" si="58"/>
        <v>840</v>
      </c>
      <c r="N520" s="105"/>
      <c r="O520" s="105"/>
      <c r="P520" s="105"/>
      <c r="Q520" s="117"/>
      <c r="R520" s="105"/>
    </row>
    <row r="521" spans="1:18">
      <c r="A521" s="157">
        <v>36</v>
      </c>
      <c r="B521" s="105"/>
      <c r="C521" s="127" t="s">
        <v>240</v>
      </c>
      <c r="D521" s="163" t="s">
        <v>130</v>
      </c>
      <c r="E521" s="26">
        <v>1000</v>
      </c>
      <c r="F521" s="105"/>
      <c r="G521" s="105"/>
      <c r="H521" s="157"/>
      <c r="I521" s="105"/>
      <c r="J521" s="157"/>
      <c r="K521" s="105"/>
      <c r="L521" s="157">
        <v>5</v>
      </c>
      <c r="M521" s="157">
        <f t="shared" si="58"/>
        <v>5000</v>
      </c>
      <c r="N521" s="105"/>
      <c r="O521" s="105"/>
      <c r="P521" s="105"/>
      <c r="Q521" s="117"/>
      <c r="R521" s="105"/>
    </row>
    <row r="522" spans="1:18">
      <c r="A522" s="157">
        <v>37</v>
      </c>
      <c r="B522" s="105"/>
      <c r="C522" s="127" t="s">
        <v>241</v>
      </c>
      <c r="D522" s="163" t="s">
        <v>130</v>
      </c>
      <c r="E522" s="26">
        <v>1000</v>
      </c>
      <c r="F522" s="105"/>
      <c r="G522" s="105"/>
      <c r="H522" s="157"/>
      <c r="I522" s="105"/>
      <c r="J522" s="157"/>
      <c r="K522" s="105"/>
      <c r="L522" s="157">
        <v>2</v>
      </c>
      <c r="M522" s="157">
        <f t="shared" si="58"/>
        <v>2000</v>
      </c>
      <c r="N522" s="105"/>
      <c r="O522" s="105"/>
      <c r="P522" s="105"/>
      <c r="Q522" s="117"/>
      <c r="R522" s="105"/>
    </row>
    <row r="523" spans="1:18">
      <c r="A523" s="157">
        <v>38</v>
      </c>
      <c r="B523" s="105" t="s">
        <v>242</v>
      </c>
      <c r="C523" s="127" t="s">
        <v>243</v>
      </c>
      <c r="D523" s="163" t="s">
        <v>130</v>
      </c>
      <c r="E523" s="26">
        <v>20</v>
      </c>
      <c r="F523" s="105"/>
      <c r="G523" s="105"/>
      <c r="H523" s="172"/>
      <c r="I523" s="105"/>
      <c r="J523" s="129"/>
      <c r="K523" s="105"/>
      <c r="L523" s="129">
        <v>331</v>
      </c>
      <c r="M523" s="157">
        <f t="shared" si="58"/>
        <v>6620</v>
      </c>
      <c r="N523" s="105"/>
      <c r="O523" s="105"/>
      <c r="P523" s="105"/>
      <c r="Q523" s="117"/>
      <c r="R523" s="105"/>
    </row>
    <row r="524" spans="1:18">
      <c r="A524" s="157">
        <v>39</v>
      </c>
      <c r="B524" s="105" t="s">
        <v>244</v>
      </c>
      <c r="C524" s="127" t="s">
        <v>245</v>
      </c>
      <c r="D524" s="163" t="s">
        <v>130</v>
      </c>
      <c r="E524" s="26">
        <v>25</v>
      </c>
      <c r="F524" s="105"/>
      <c r="G524" s="105"/>
      <c r="H524" s="157"/>
      <c r="I524" s="105"/>
      <c r="J524" s="129"/>
      <c r="K524" s="105"/>
      <c r="L524" s="129">
        <v>571</v>
      </c>
      <c r="M524" s="157">
        <f t="shared" si="58"/>
        <v>14275</v>
      </c>
      <c r="N524" s="105"/>
      <c r="O524" s="105"/>
      <c r="P524" s="105"/>
      <c r="Q524" s="117"/>
      <c r="R524" s="105"/>
    </row>
    <row r="525" spans="1:18">
      <c r="A525" s="157">
        <v>40</v>
      </c>
      <c r="B525" s="105"/>
      <c r="C525" s="165" t="s">
        <v>246</v>
      </c>
      <c r="D525" s="163" t="s">
        <v>130</v>
      </c>
      <c r="E525" s="26">
        <v>1000</v>
      </c>
      <c r="F525" s="105"/>
      <c r="G525" s="105"/>
      <c r="H525" s="157"/>
      <c r="I525" s="105"/>
      <c r="J525" s="157"/>
      <c r="K525" s="105"/>
      <c r="L525" s="157">
        <v>2</v>
      </c>
      <c r="M525" s="157">
        <f t="shared" si="58"/>
        <v>2000</v>
      </c>
      <c r="N525" s="105"/>
      <c r="O525" s="105"/>
      <c r="P525" s="105"/>
      <c r="Q525" s="117"/>
      <c r="R525" s="105"/>
    </row>
    <row r="526" spans="1:18">
      <c r="A526" s="157">
        <v>41</v>
      </c>
      <c r="B526" s="105"/>
      <c r="C526" s="165" t="s">
        <v>247</v>
      </c>
      <c r="D526" s="163" t="s">
        <v>130</v>
      </c>
      <c r="E526" s="26">
        <v>1000</v>
      </c>
      <c r="F526" s="105"/>
      <c r="G526" s="105"/>
      <c r="H526" s="157"/>
      <c r="I526" s="105"/>
      <c r="J526" s="157"/>
      <c r="K526" s="105"/>
      <c r="L526" s="157">
        <v>2</v>
      </c>
      <c r="M526" s="157">
        <f t="shared" si="58"/>
        <v>2000</v>
      </c>
      <c r="N526" s="105"/>
      <c r="O526" s="105"/>
      <c r="P526" s="105"/>
      <c r="Q526" s="117"/>
      <c r="R526" s="105"/>
    </row>
    <row r="527" spans="1:18" ht="25.5">
      <c r="A527" s="157">
        <v>42</v>
      </c>
      <c r="B527" s="105"/>
      <c r="C527" s="127" t="s">
        <v>248</v>
      </c>
      <c r="D527" s="163" t="s">
        <v>130</v>
      </c>
      <c r="E527" s="26">
        <v>20</v>
      </c>
      <c r="F527" s="105"/>
      <c r="G527" s="105"/>
      <c r="H527" s="157"/>
      <c r="I527" s="105"/>
      <c r="J527" s="157"/>
      <c r="K527" s="105"/>
      <c r="L527" s="157">
        <v>13</v>
      </c>
      <c r="M527" s="157">
        <f t="shared" si="58"/>
        <v>260</v>
      </c>
      <c r="N527" s="105"/>
      <c r="O527" s="105"/>
      <c r="P527" s="105"/>
      <c r="Q527" s="117"/>
      <c r="R527" s="105"/>
    </row>
    <row r="528" spans="1:18" ht="25.5">
      <c r="A528" s="157">
        <v>43</v>
      </c>
      <c r="B528" s="105"/>
      <c r="C528" s="127" t="s">
        <v>249</v>
      </c>
      <c r="D528" s="163" t="s">
        <v>130</v>
      </c>
      <c r="E528" s="26">
        <v>20</v>
      </c>
      <c r="F528" s="105"/>
      <c r="G528" s="105"/>
      <c r="H528" s="157"/>
      <c r="I528" s="105"/>
      <c r="J528" s="157"/>
      <c r="K528" s="105"/>
      <c r="L528" s="157">
        <v>2</v>
      </c>
      <c r="M528" s="157">
        <f t="shared" si="58"/>
        <v>40</v>
      </c>
      <c r="N528" s="105"/>
      <c r="O528" s="105"/>
      <c r="P528" s="105"/>
      <c r="Q528" s="117"/>
      <c r="R528" s="105"/>
    </row>
    <row r="529" spans="1:18" ht="25.5">
      <c r="A529" s="157">
        <v>44</v>
      </c>
      <c r="B529" s="105"/>
      <c r="C529" s="127" t="s">
        <v>250</v>
      </c>
      <c r="D529" s="163" t="s">
        <v>130</v>
      </c>
      <c r="E529" s="26">
        <v>1000</v>
      </c>
      <c r="F529" s="105"/>
      <c r="G529" s="105"/>
      <c r="H529" s="157"/>
      <c r="I529" s="105"/>
      <c r="J529" s="157"/>
      <c r="K529" s="105"/>
      <c r="L529" s="157">
        <v>1</v>
      </c>
      <c r="M529" s="157">
        <f t="shared" si="58"/>
        <v>1000</v>
      </c>
      <c r="N529" s="105"/>
      <c r="O529" s="105"/>
      <c r="P529" s="105"/>
      <c r="Q529" s="117"/>
      <c r="R529" s="105"/>
    </row>
    <row r="530" spans="1:18" ht="38.25">
      <c r="A530" s="157">
        <v>45</v>
      </c>
      <c r="B530" s="105"/>
      <c r="C530" s="123" t="s">
        <v>251</v>
      </c>
      <c r="D530" s="167" t="s">
        <v>252</v>
      </c>
      <c r="E530" s="26">
        <v>80</v>
      </c>
      <c r="F530" s="105"/>
      <c r="G530" s="105"/>
      <c r="H530" s="157"/>
      <c r="I530" s="105"/>
      <c r="J530" s="105"/>
      <c r="K530" s="105"/>
      <c r="L530" s="105"/>
      <c r="M530" s="157"/>
      <c r="N530" s="115">
        <v>33</v>
      </c>
      <c r="O530" s="28">
        <f t="shared" ref="O530:O556" si="59">N530*E530</f>
        <v>2640</v>
      </c>
      <c r="P530" s="173" t="s">
        <v>253</v>
      </c>
      <c r="Q530" s="174" t="s">
        <v>254</v>
      </c>
      <c r="R530" s="117"/>
    </row>
    <row r="531" spans="1:18" ht="38.25">
      <c r="A531" s="157">
        <v>46</v>
      </c>
      <c r="B531" s="22" t="s">
        <v>255</v>
      </c>
      <c r="C531" s="123" t="s">
        <v>256</v>
      </c>
      <c r="D531" s="163" t="s">
        <v>130</v>
      </c>
      <c r="E531" s="26">
        <v>50</v>
      </c>
      <c r="F531" s="105"/>
      <c r="G531" s="105"/>
      <c r="H531" s="157"/>
      <c r="I531" s="105"/>
      <c r="J531" s="105"/>
      <c r="K531" s="105"/>
      <c r="L531" s="105"/>
      <c r="M531" s="157"/>
      <c r="N531" s="26">
        <v>2</v>
      </c>
      <c r="O531" s="28">
        <f t="shared" si="59"/>
        <v>100</v>
      </c>
      <c r="P531" s="175" t="s">
        <v>257</v>
      </c>
      <c r="Q531" s="174" t="s">
        <v>258</v>
      </c>
      <c r="R531" s="174" t="s">
        <v>259</v>
      </c>
    </row>
    <row r="532" spans="1:18" ht="25.5">
      <c r="A532" s="157">
        <v>47</v>
      </c>
      <c r="B532" s="105"/>
      <c r="C532" s="123" t="s">
        <v>260</v>
      </c>
      <c r="D532" s="167" t="s">
        <v>252</v>
      </c>
      <c r="E532" s="26">
        <v>10</v>
      </c>
      <c r="F532" s="105"/>
      <c r="G532" s="105"/>
      <c r="H532" s="157"/>
      <c r="I532" s="105"/>
      <c r="J532" s="105"/>
      <c r="K532" s="105"/>
      <c r="L532" s="105"/>
      <c r="M532" s="157"/>
      <c r="N532" s="115">
        <v>18</v>
      </c>
      <c r="O532" s="28">
        <f t="shared" si="59"/>
        <v>180</v>
      </c>
      <c r="P532" s="176"/>
      <c r="Q532" s="177" t="s">
        <v>261</v>
      </c>
      <c r="R532" s="117"/>
    </row>
    <row r="533" spans="1:18">
      <c r="A533" s="157">
        <v>48</v>
      </c>
      <c r="B533" s="105"/>
      <c r="C533" s="123" t="s">
        <v>262</v>
      </c>
      <c r="D533" s="178" t="s">
        <v>252</v>
      </c>
      <c r="E533" s="26">
        <v>10</v>
      </c>
      <c r="F533" s="105"/>
      <c r="G533" s="105"/>
      <c r="H533" s="157"/>
      <c r="I533" s="105"/>
      <c r="J533" s="105"/>
      <c r="K533" s="105"/>
      <c r="L533" s="105"/>
      <c r="M533" s="157"/>
      <c r="N533" s="28">
        <v>32</v>
      </c>
      <c r="O533" s="176">
        <f>N533*E533</f>
        <v>320</v>
      </c>
      <c r="P533" s="176"/>
      <c r="Q533" s="177" t="s">
        <v>261</v>
      </c>
      <c r="R533" s="117"/>
    </row>
    <row r="534" spans="1:18" ht="25.5">
      <c r="A534" s="157">
        <v>49</v>
      </c>
      <c r="B534" s="105"/>
      <c r="C534" s="123" t="s">
        <v>263</v>
      </c>
      <c r="D534" s="167" t="s">
        <v>203</v>
      </c>
      <c r="E534" s="26">
        <v>1</v>
      </c>
      <c r="F534" s="105"/>
      <c r="G534" s="105"/>
      <c r="H534" s="157"/>
      <c r="I534" s="105"/>
      <c r="J534" s="105"/>
      <c r="K534" s="105"/>
      <c r="L534" s="105"/>
      <c r="M534" s="157"/>
      <c r="N534" s="28">
        <v>48</v>
      </c>
      <c r="O534" s="28">
        <f t="shared" si="59"/>
        <v>48</v>
      </c>
      <c r="P534" s="28"/>
      <c r="Q534" s="177" t="s">
        <v>261</v>
      </c>
      <c r="R534" s="117"/>
    </row>
    <row r="535" spans="1:18" ht="25.5">
      <c r="A535" s="157">
        <v>50</v>
      </c>
      <c r="B535" s="105"/>
      <c r="C535" s="123" t="s">
        <v>264</v>
      </c>
      <c r="D535" s="167" t="s">
        <v>130</v>
      </c>
      <c r="E535" s="26">
        <v>10</v>
      </c>
      <c r="F535" s="105"/>
      <c r="G535" s="105"/>
      <c r="H535" s="157"/>
      <c r="I535" s="105"/>
      <c r="J535" s="105"/>
      <c r="K535" s="105"/>
      <c r="L535" s="105"/>
      <c r="M535" s="157"/>
      <c r="N535" s="28">
        <v>1</v>
      </c>
      <c r="O535" s="28">
        <f t="shared" si="59"/>
        <v>10</v>
      </c>
      <c r="P535" s="176"/>
      <c r="Q535" s="177" t="s">
        <v>261</v>
      </c>
      <c r="R535" s="117"/>
    </row>
    <row r="536" spans="1:18" ht="25.5">
      <c r="A536" s="157">
        <v>51</v>
      </c>
      <c r="B536" s="105"/>
      <c r="C536" s="123" t="s">
        <v>265</v>
      </c>
      <c r="D536" s="167" t="s">
        <v>203</v>
      </c>
      <c r="E536" s="26">
        <v>1</v>
      </c>
      <c r="F536" s="105"/>
      <c r="G536" s="105"/>
      <c r="H536" s="157"/>
      <c r="I536" s="105"/>
      <c r="J536" s="105"/>
      <c r="K536" s="105"/>
      <c r="L536" s="105"/>
      <c r="M536" s="157"/>
      <c r="N536" s="28">
        <v>150</v>
      </c>
      <c r="O536" s="28">
        <f t="shared" si="59"/>
        <v>150</v>
      </c>
      <c r="P536" s="28"/>
      <c r="Q536" s="177" t="s">
        <v>261</v>
      </c>
      <c r="R536" s="117"/>
    </row>
    <row r="537" spans="1:18" ht="25.5">
      <c r="A537" s="157">
        <v>52</v>
      </c>
      <c r="B537" s="105"/>
      <c r="C537" s="123" t="s">
        <v>266</v>
      </c>
      <c r="D537" s="167" t="s">
        <v>130</v>
      </c>
      <c r="E537" s="26">
        <v>2000</v>
      </c>
      <c r="F537" s="105"/>
      <c r="G537" s="105"/>
      <c r="H537" s="157"/>
      <c r="I537" s="105"/>
      <c r="J537" s="105"/>
      <c r="K537" s="105"/>
      <c r="L537" s="105"/>
      <c r="M537" s="157"/>
      <c r="N537" s="28">
        <v>1</v>
      </c>
      <c r="O537" s="28">
        <f t="shared" si="59"/>
        <v>2000</v>
      </c>
      <c r="P537" s="176"/>
      <c r="Q537" s="177" t="s">
        <v>261</v>
      </c>
      <c r="R537" s="117"/>
    </row>
    <row r="538" spans="1:18">
      <c r="A538" s="157">
        <v>53</v>
      </c>
      <c r="B538" s="105"/>
      <c r="C538" s="123" t="s">
        <v>267</v>
      </c>
      <c r="D538" s="167" t="s">
        <v>130</v>
      </c>
      <c r="E538" s="26">
        <v>1000</v>
      </c>
      <c r="F538" s="105"/>
      <c r="G538" s="105"/>
      <c r="H538" s="157"/>
      <c r="I538" s="105"/>
      <c r="J538" s="105"/>
      <c r="K538" s="105"/>
      <c r="L538" s="105"/>
      <c r="M538" s="157"/>
      <c r="N538" s="28">
        <v>3</v>
      </c>
      <c r="O538" s="28">
        <f t="shared" si="59"/>
        <v>3000</v>
      </c>
      <c r="P538" s="176"/>
      <c r="Q538" s="177" t="s">
        <v>261</v>
      </c>
      <c r="R538" s="117"/>
    </row>
    <row r="539" spans="1:18" ht="51">
      <c r="A539" s="157">
        <v>54</v>
      </c>
      <c r="B539" s="105"/>
      <c r="C539" s="127" t="s">
        <v>882</v>
      </c>
      <c r="D539" s="167" t="s">
        <v>268</v>
      </c>
      <c r="E539" s="26">
        <v>20</v>
      </c>
      <c r="F539" s="105"/>
      <c r="G539" s="105"/>
      <c r="H539" s="157"/>
      <c r="I539" s="105"/>
      <c r="J539" s="105"/>
      <c r="K539" s="105"/>
      <c r="L539" s="105"/>
      <c r="M539" s="157"/>
      <c r="N539" s="28">
        <v>3040</v>
      </c>
      <c r="O539" s="28">
        <f t="shared" si="59"/>
        <v>60800</v>
      </c>
      <c r="P539" s="28"/>
      <c r="Q539" s="179" t="s">
        <v>261</v>
      </c>
      <c r="R539" s="117"/>
    </row>
    <row r="540" spans="1:18" ht="25.5">
      <c r="A540" s="157">
        <v>55</v>
      </c>
      <c r="B540" s="105"/>
      <c r="C540" s="123" t="s">
        <v>269</v>
      </c>
      <c r="D540" s="167" t="s">
        <v>252</v>
      </c>
      <c r="E540" s="26">
        <v>10</v>
      </c>
      <c r="F540" s="105"/>
      <c r="G540" s="105"/>
      <c r="H540" s="157"/>
      <c r="I540" s="105"/>
      <c r="J540" s="105"/>
      <c r="K540" s="105"/>
      <c r="L540" s="105"/>
      <c r="M540" s="157"/>
      <c r="N540" s="28">
        <v>110</v>
      </c>
      <c r="O540" s="28">
        <f t="shared" si="59"/>
        <v>1100</v>
      </c>
      <c r="P540" s="28"/>
      <c r="Q540" s="177" t="s">
        <v>261</v>
      </c>
      <c r="R540" s="129"/>
    </row>
    <row r="541" spans="1:18" ht="25.5">
      <c r="A541" s="157">
        <v>56</v>
      </c>
      <c r="B541" s="105"/>
      <c r="C541" s="127" t="s">
        <v>270</v>
      </c>
      <c r="D541" s="167" t="s">
        <v>268</v>
      </c>
      <c r="E541" s="26">
        <v>10</v>
      </c>
      <c r="F541" s="105"/>
      <c r="G541" s="105"/>
      <c r="H541" s="157"/>
      <c r="I541" s="105"/>
      <c r="J541" s="105"/>
      <c r="K541" s="105"/>
      <c r="L541" s="105"/>
      <c r="M541" s="157"/>
      <c r="N541" s="28">
        <v>17</v>
      </c>
      <c r="O541" s="28">
        <f t="shared" si="59"/>
        <v>170</v>
      </c>
      <c r="P541" s="28"/>
      <c r="Q541" s="129"/>
      <c r="R541" s="179" t="s">
        <v>271</v>
      </c>
    </row>
    <row r="542" spans="1:18" ht="25.5">
      <c r="A542" s="157">
        <v>57</v>
      </c>
      <c r="B542" s="105"/>
      <c r="C542" s="123" t="s">
        <v>272</v>
      </c>
      <c r="D542" s="167" t="s">
        <v>130</v>
      </c>
      <c r="E542" s="26">
        <v>2000</v>
      </c>
      <c r="F542" s="105"/>
      <c r="G542" s="105"/>
      <c r="H542" s="157"/>
      <c r="I542" s="105"/>
      <c r="J542" s="105"/>
      <c r="K542" s="105"/>
      <c r="L542" s="105"/>
      <c r="M542" s="157"/>
      <c r="N542" s="28">
        <v>1</v>
      </c>
      <c r="O542" s="28">
        <f t="shared" si="59"/>
        <v>2000</v>
      </c>
      <c r="P542" s="28"/>
      <c r="Q542" s="129"/>
      <c r="R542" s="179" t="s">
        <v>271</v>
      </c>
    </row>
    <row r="543" spans="1:18">
      <c r="A543" s="157">
        <v>58</v>
      </c>
      <c r="B543" s="105"/>
      <c r="C543" s="127" t="s">
        <v>273</v>
      </c>
      <c r="D543" s="167" t="s">
        <v>130</v>
      </c>
      <c r="E543" s="26">
        <v>100</v>
      </c>
      <c r="F543" s="105"/>
      <c r="G543" s="105"/>
      <c r="H543" s="157"/>
      <c r="I543" s="105"/>
      <c r="J543" s="105"/>
      <c r="K543" s="105"/>
      <c r="L543" s="105"/>
      <c r="M543" s="157"/>
      <c r="N543" s="28">
        <v>3</v>
      </c>
      <c r="O543" s="28">
        <f t="shared" si="59"/>
        <v>300</v>
      </c>
      <c r="P543" s="28"/>
      <c r="Q543" s="129"/>
      <c r="R543" s="179" t="s">
        <v>271</v>
      </c>
    </row>
    <row r="544" spans="1:18" ht="25.5">
      <c r="A544" s="157">
        <v>59</v>
      </c>
      <c r="B544" s="105"/>
      <c r="C544" s="127" t="s">
        <v>250</v>
      </c>
      <c r="D544" s="167" t="s">
        <v>130</v>
      </c>
      <c r="E544" s="26">
        <v>1000</v>
      </c>
      <c r="F544" s="105"/>
      <c r="G544" s="105"/>
      <c r="H544" s="157"/>
      <c r="I544" s="105"/>
      <c r="J544" s="105"/>
      <c r="K544" s="105"/>
      <c r="L544" s="26">
        <v>1</v>
      </c>
      <c r="M544" s="180">
        <f t="shared" si="58"/>
        <v>1000</v>
      </c>
      <c r="N544" s="28"/>
      <c r="O544" s="28"/>
      <c r="P544" s="28"/>
      <c r="Q544" s="129"/>
      <c r="R544" s="179"/>
    </row>
    <row r="545" spans="1:18">
      <c r="A545" s="157">
        <v>60</v>
      </c>
      <c r="B545" s="105"/>
      <c r="C545" s="123" t="s">
        <v>251</v>
      </c>
      <c r="D545" s="167" t="s">
        <v>252</v>
      </c>
      <c r="E545" s="26">
        <v>80</v>
      </c>
      <c r="F545" s="105"/>
      <c r="G545" s="105"/>
      <c r="H545" s="157"/>
      <c r="I545" s="105"/>
      <c r="J545" s="105"/>
      <c r="K545" s="105"/>
      <c r="L545" s="105"/>
      <c r="M545" s="157"/>
      <c r="N545" s="28">
        <v>13</v>
      </c>
      <c r="O545" s="28">
        <f t="shared" si="59"/>
        <v>1040</v>
      </c>
      <c r="P545" s="28"/>
      <c r="Q545" s="129"/>
      <c r="R545" s="179"/>
    </row>
    <row r="546" spans="1:18">
      <c r="A546" s="157">
        <v>61</v>
      </c>
      <c r="B546" s="105"/>
      <c r="C546" s="123" t="s">
        <v>274</v>
      </c>
      <c r="D546" s="167" t="s">
        <v>130</v>
      </c>
      <c r="E546" s="26">
        <v>45980</v>
      </c>
      <c r="F546" s="157">
        <v>2</v>
      </c>
      <c r="G546" s="157">
        <f>E546*F546</f>
        <v>91960</v>
      </c>
      <c r="H546" s="157"/>
      <c r="I546" s="105"/>
      <c r="J546" s="105"/>
      <c r="K546" s="105"/>
      <c r="L546" s="105"/>
      <c r="M546" s="157"/>
      <c r="N546" s="28"/>
      <c r="O546" s="28">
        <f t="shared" si="59"/>
        <v>0</v>
      </c>
      <c r="P546" s="28"/>
      <c r="Q546" s="129"/>
      <c r="R546" s="179"/>
    </row>
    <row r="547" spans="1:18">
      <c r="A547" s="157">
        <v>62</v>
      </c>
      <c r="B547" s="105"/>
      <c r="C547" s="123" t="s">
        <v>275</v>
      </c>
      <c r="D547" s="167" t="s">
        <v>130</v>
      </c>
      <c r="E547" s="26">
        <v>10000</v>
      </c>
      <c r="F547" s="157"/>
      <c r="G547" s="157">
        <f t="shared" ref="G547:G574" si="60">E547*F547</f>
        <v>0</v>
      </c>
      <c r="H547" s="157"/>
      <c r="I547" s="105"/>
      <c r="J547" s="105"/>
      <c r="K547" s="105"/>
      <c r="L547" s="105"/>
      <c r="M547" s="157"/>
      <c r="N547" s="28">
        <v>1</v>
      </c>
      <c r="O547" s="28">
        <f t="shared" si="59"/>
        <v>10000</v>
      </c>
      <c r="P547" s="28"/>
      <c r="Q547" s="129"/>
      <c r="R547" s="179"/>
    </row>
    <row r="548" spans="1:18">
      <c r="A548" s="157">
        <v>63</v>
      </c>
      <c r="B548" s="105"/>
      <c r="C548" s="128" t="s">
        <v>276</v>
      </c>
      <c r="D548" s="26" t="s">
        <v>217</v>
      </c>
      <c r="E548" s="181">
        <v>39482</v>
      </c>
      <c r="F548" s="26">
        <v>2.5</v>
      </c>
      <c r="G548" s="26">
        <f t="shared" si="60"/>
        <v>98705</v>
      </c>
      <c r="H548" s="157"/>
      <c r="I548" s="105"/>
      <c r="J548" s="105"/>
      <c r="K548" s="105"/>
      <c r="L548" s="105"/>
      <c r="M548" s="157"/>
      <c r="N548" s="28"/>
      <c r="O548" s="28"/>
      <c r="P548" s="28"/>
      <c r="Q548" s="129"/>
      <c r="R548" s="179"/>
    </row>
    <row r="549" spans="1:18" ht="25.5">
      <c r="A549" s="157">
        <v>64</v>
      </c>
      <c r="B549" s="105"/>
      <c r="C549" s="182" t="s">
        <v>277</v>
      </c>
      <c r="D549" s="26" t="s">
        <v>278</v>
      </c>
      <c r="E549" s="183">
        <v>56294</v>
      </c>
      <c r="F549" s="26">
        <v>81.209000000000003</v>
      </c>
      <c r="G549" s="26">
        <f t="shared" si="60"/>
        <v>4571579.4460000005</v>
      </c>
      <c r="H549" s="157"/>
      <c r="I549" s="105"/>
      <c r="J549" s="105"/>
      <c r="K549" s="105"/>
      <c r="L549" s="105"/>
      <c r="M549" s="157"/>
      <c r="N549" s="28"/>
      <c r="O549" s="28"/>
      <c r="P549" s="28"/>
      <c r="Q549" s="129"/>
      <c r="R549" s="179"/>
    </row>
    <row r="550" spans="1:18">
      <c r="A550" s="157">
        <v>65</v>
      </c>
      <c r="B550" s="105"/>
      <c r="C550" s="127" t="s">
        <v>279</v>
      </c>
      <c r="D550" s="26" t="s">
        <v>280</v>
      </c>
      <c r="E550" s="183">
        <v>120</v>
      </c>
      <c r="F550" s="26">
        <v>261</v>
      </c>
      <c r="G550" s="26">
        <f t="shared" si="60"/>
        <v>31320</v>
      </c>
      <c r="H550" s="157"/>
      <c r="I550" s="105"/>
      <c r="J550" s="105"/>
      <c r="K550" s="105"/>
      <c r="L550" s="105"/>
      <c r="M550" s="157"/>
      <c r="N550" s="28"/>
      <c r="O550" s="28"/>
      <c r="P550" s="28"/>
      <c r="Q550" s="129"/>
      <c r="R550" s="179"/>
    </row>
    <row r="551" spans="1:18">
      <c r="A551" s="157">
        <v>66</v>
      </c>
      <c r="B551" s="105"/>
      <c r="C551" s="127" t="s">
        <v>281</v>
      </c>
      <c r="D551" s="26" t="s">
        <v>130</v>
      </c>
      <c r="E551" s="183">
        <v>50</v>
      </c>
      <c r="F551" s="26"/>
      <c r="G551" s="26"/>
      <c r="H551" s="157"/>
      <c r="I551" s="105"/>
      <c r="J551" s="105"/>
      <c r="K551" s="105"/>
      <c r="L551" s="105"/>
      <c r="M551" s="157"/>
      <c r="N551" s="28">
        <v>1</v>
      </c>
      <c r="O551" s="28">
        <f>E551*N551</f>
        <v>50</v>
      </c>
      <c r="P551" s="28"/>
      <c r="Q551" s="129"/>
      <c r="R551" s="179"/>
    </row>
    <row r="552" spans="1:18" ht="51">
      <c r="A552" s="157">
        <v>67</v>
      </c>
      <c r="B552" s="105"/>
      <c r="C552" s="168" t="s">
        <v>282</v>
      </c>
      <c r="D552" s="26" t="s">
        <v>130</v>
      </c>
      <c r="E552" s="183">
        <v>4012</v>
      </c>
      <c r="F552" s="26">
        <v>2</v>
      </c>
      <c r="G552" s="26">
        <f t="shared" si="60"/>
        <v>8024</v>
      </c>
      <c r="H552" s="157"/>
      <c r="I552" s="105"/>
      <c r="J552" s="105"/>
      <c r="K552" s="105"/>
      <c r="L552" s="105"/>
      <c r="M552" s="157"/>
      <c r="N552" s="28"/>
      <c r="O552" s="28"/>
      <c r="P552" s="28"/>
      <c r="Q552" s="129"/>
      <c r="R552" s="179"/>
    </row>
    <row r="553" spans="1:18" ht="51">
      <c r="A553" s="157">
        <v>68</v>
      </c>
      <c r="B553" s="105"/>
      <c r="C553" s="168" t="s">
        <v>283</v>
      </c>
      <c r="D553" s="26" t="s">
        <v>130</v>
      </c>
      <c r="E553" s="183">
        <v>3929.4</v>
      </c>
      <c r="F553" s="26">
        <v>5</v>
      </c>
      <c r="G553" s="26">
        <f t="shared" si="60"/>
        <v>19647</v>
      </c>
      <c r="H553" s="157"/>
      <c r="I553" s="105"/>
      <c r="J553" s="105"/>
      <c r="K553" s="105"/>
      <c r="L553" s="105"/>
      <c r="M553" s="157"/>
      <c r="N553" s="28"/>
      <c r="O553" s="28"/>
      <c r="P553" s="28"/>
      <c r="Q553" s="129"/>
      <c r="R553" s="179"/>
    </row>
    <row r="554" spans="1:18">
      <c r="A554" s="157">
        <v>69</v>
      </c>
      <c r="B554" s="105"/>
      <c r="C554" s="116" t="s">
        <v>284</v>
      </c>
      <c r="D554" s="26" t="s">
        <v>130</v>
      </c>
      <c r="E554" s="183">
        <v>619</v>
      </c>
      <c r="F554" s="26">
        <v>3</v>
      </c>
      <c r="G554" s="26">
        <f t="shared" si="60"/>
        <v>1857</v>
      </c>
      <c r="H554" s="157"/>
      <c r="I554" s="105"/>
      <c r="J554" s="105"/>
      <c r="K554" s="105"/>
      <c r="L554" s="105"/>
      <c r="M554" s="157"/>
      <c r="N554" s="28"/>
      <c r="O554" s="28"/>
      <c r="P554" s="28"/>
      <c r="Q554" s="129"/>
      <c r="R554" s="179"/>
    </row>
    <row r="555" spans="1:18" ht="25.5">
      <c r="A555" s="157">
        <v>70</v>
      </c>
      <c r="B555" s="105"/>
      <c r="C555" s="116" t="s">
        <v>285</v>
      </c>
      <c r="D555" s="26" t="s">
        <v>130</v>
      </c>
      <c r="E555" s="183">
        <v>2497</v>
      </c>
      <c r="F555" s="26">
        <v>1</v>
      </c>
      <c r="G555" s="26">
        <f t="shared" si="60"/>
        <v>2497</v>
      </c>
      <c r="H555" s="157"/>
      <c r="I555" s="105"/>
      <c r="J555" s="105"/>
      <c r="K555" s="105"/>
      <c r="L555" s="105"/>
      <c r="M555" s="157"/>
      <c r="N555" s="28"/>
      <c r="O555" s="28"/>
      <c r="P555" s="28"/>
      <c r="Q555" s="129"/>
      <c r="R555" s="179"/>
    </row>
    <row r="556" spans="1:18">
      <c r="A556" s="157">
        <v>71</v>
      </c>
      <c r="B556" s="105"/>
      <c r="C556" s="116" t="s">
        <v>286</v>
      </c>
      <c r="D556" s="26" t="s">
        <v>130</v>
      </c>
      <c r="E556" s="183">
        <v>4000</v>
      </c>
      <c r="F556" s="26"/>
      <c r="G556" s="26">
        <f t="shared" si="60"/>
        <v>0</v>
      </c>
      <c r="H556" s="157"/>
      <c r="I556" s="105"/>
      <c r="J556" s="105"/>
      <c r="K556" s="105"/>
      <c r="L556" s="105"/>
      <c r="M556" s="157"/>
      <c r="N556" s="28">
        <v>1</v>
      </c>
      <c r="O556" s="28">
        <f t="shared" si="59"/>
        <v>4000</v>
      </c>
      <c r="P556" s="28"/>
      <c r="Q556" s="129"/>
      <c r="R556" s="179"/>
    </row>
    <row r="557" spans="1:18">
      <c r="A557" s="157">
        <v>72</v>
      </c>
      <c r="B557" s="105"/>
      <c r="C557" s="165" t="s">
        <v>287</v>
      </c>
      <c r="D557" s="26" t="s">
        <v>130</v>
      </c>
      <c r="E557" s="183">
        <v>5000</v>
      </c>
      <c r="F557" s="26">
        <v>1</v>
      </c>
      <c r="G557" s="26">
        <f t="shared" si="60"/>
        <v>5000</v>
      </c>
      <c r="H557" s="157"/>
      <c r="I557" s="105"/>
      <c r="J557" s="105"/>
      <c r="K557" s="105"/>
      <c r="L557" s="105"/>
      <c r="M557" s="157"/>
      <c r="N557" s="28"/>
      <c r="O557" s="28"/>
      <c r="P557" s="28"/>
      <c r="Q557" s="129"/>
      <c r="R557" s="179"/>
    </row>
    <row r="558" spans="1:18">
      <c r="A558" s="157">
        <v>73</v>
      </c>
      <c r="B558" s="105"/>
      <c r="C558" s="165" t="s">
        <v>288</v>
      </c>
      <c r="D558" s="26" t="s">
        <v>130</v>
      </c>
      <c r="E558" s="183">
        <v>10000</v>
      </c>
      <c r="F558" s="26">
        <v>3</v>
      </c>
      <c r="G558" s="26">
        <f t="shared" si="60"/>
        <v>30000</v>
      </c>
      <c r="H558" s="157"/>
      <c r="I558" s="105"/>
      <c r="J558" s="105"/>
      <c r="K558" s="105"/>
      <c r="L558" s="105"/>
      <c r="M558" s="157"/>
      <c r="N558" s="28"/>
      <c r="O558" s="28"/>
      <c r="P558" s="28"/>
      <c r="Q558" s="129"/>
      <c r="R558" s="179"/>
    </row>
    <row r="559" spans="1:18">
      <c r="A559" s="157">
        <v>74</v>
      </c>
      <c r="B559" s="105"/>
      <c r="C559" s="165" t="s">
        <v>287</v>
      </c>
      <c r="D559" s="26" t="s">
        <v>130</v>
      </c>
      <c r="E559" s="183">
        <v>5000</v>
      </c>
      <c r="F559" s="26">
        <v>1</v>
      </c>
      <c r="G559" s="26">
        <f t="shared" si="60"/>
        <v>5000</v>
      </c>
      <c r="H559" s="157"/>
      <c r="I559" s="105"/>
      <c r="J559" s="105"/>
      <c r="K559" s="105"/>
      <c r="L559" s="105"/>
      <c r="M559" s="157"/>
      <c r="N559" s="28"/>
      <c r="O559" s="28"/>
      <c r="P559" s="28"/>
      <c r="Q559" s="129"/>
      <c r="R559" s="179"/>
    </row>
    <row r="560" spans="1:18">
      <c r="A560" s="157">
        <v>75</v>
      </c>
      <c r="B560" s="105"/>
      <c r="C560" s="165" t="s">
        <v>289</v>
      </c>
      <c r="D560" s="26" t="s">
        <v>130</v>
      </c>
      <c r="E560" s="183">
        <v>5000</v>
      </c>
      <c r="F560" s="26">
        <v>1</v>
      </c>
      <c r="G560" s="26">
        <f t="shared" si="60"/>
        <v>5000</v>
      </c>
      <c r="H560" s="157"/>
      <c r="I560" s="105"/>
      <c r="J560" s="105"/>
      <c r="K560" s="105"/>
      <c r="L560" s="105"/>
      <c r="M560" s="157"/>
      <c r="N560" s="28"/>
      <c r="O560" s="28"/>
      <c r="P560" s="28"/>
      <c r="Q560" s="129"/>
      <c r="R560" s="179"/>
    </row>
    <row r="561" spans="1:18" ht="25.5">
      <c r="A561" s="157">
        <v>76</v>
      </c>
      <c r="B561" s="105"/>
      <c r="C561" s="116" t="s">
        <v>290</v>
      </c>
      <c r="D561" s="26" t="s">
        <v>130</v>
      </c>
      <c r="E561" s="184">
        <v>8920.7999999999993</v>
      </c>
      <c r="F561" s="26">
        <v>2</v>
      </c>
      <c r="G561" s="26">
        <f t="shared" si="60"/>
        <v>17841.599999999999</v>
      </c>
      <c r="H561" s="157"/>
      <c r="I561" s="105"/>
      <c r="J561" s="105"/>
      <c r="K561" s="105"/>
      <c r="L561" s="105"/>
      <c r="M561" s="157"/>
      <c r="N561" s="28"/>
      <c r="O561" s="28"/>
      <c r="P561" s="28"/>
      <c r="Q561" s="129"/>
      <c r="R561" s="179"/>
    </row>
    <row r="562" spans="1:18" ht="25.5">
      <c r="A562" s="157">
        <v>77</v>
      </c>
      <c r="B562" s="105"/>
      <c r="C562" s="116" t="s">
        <v>291</v>
      </c>
      <c r="D562" s="26" t="s">
        <v>130</v>
      </c>
      <c r="E562" s="184">
        <v>8920.7999999999993</v>
      </c>
      <c r="F562" s="26">
        <v>2</v>
      </c>
      <c r="G562" s="26">
        <f t="shared" si="60"/>
        <v>17841.599999999999</v>
      </c>
      <c r="H562" s="157"/>
      <c r="I562" s="105"/>
      <c r="J562" s="105"/>
      <c r="K562" s="105"/>
      <c r="L562" s="105"/>
      <c r="M562" s="157"/>
      <c r="N562" s="28"/>
      <c r="O562" s="28"/>
      <c r="P562" s="28"/>
      <c r="Q562" s="129"/>
      <c r="R562" s="179"/>
    </row>
    <row r="563" spans="1:18" ht="25.5">
      <c r="A563" s="157">
        <v>78</v>
      </c>
      <c r="B563" s="105"/>
      <c r="C563" s="116" t="s">
        <v>292</v>
      </c>
      <c r="D563" s="26" t="s">
        <v>130</v>
      </c>
      <c r="E563" s="184">
        <v>15611.4</v>
      </c>
      <c r="F563" s="26">
        <v>1</v>
      </c>
      <c r="G563" s="26">
        <f t="shared" si="60"/>
        <v>15611.4</v>
      </c>
      <c r="H563" s="157"/>
      <c r="I563" s="105"/>
      <c r="J563" s="105"/>
      <c r="K563" s="105"/>
      <c r="L563" s="105"/>
      <c r="M563" s="157"/>
      <c r="N563" s="28"/>
      <c r="O563" s="28"/>
      <c r="P563" s="28"/>
      <c r="Q563" s="129"/>
      <c r="R563" s="179"/>
    </row>
    <row r="564" spans="1:18" ht="25.5">
      <c r="A564" s="157">
        <v>79</v>
      </c>
      <c r="B564" s="105"/>
      <c r="C564" s="182" t="s">
        <v>293</v>
      </c>
      <c r="D564" s="26" t="s">
        <v>130</v>
      </c>
      <c r="E564" s="184">
        <v>10035.9</v>
      </c>
      <c r="F564" s="26">
        <v>4</v>
      </c>
      <c r="G564" s="26">
        <f t="shared" si="60"/>
        <v>40143.599999999999</v>
      </c>
      <c r="H564" s="157"/>
      <c r="I564" s="105"/>
      <c r="J564" s="105"/>
      <c r="K564" s="105"/>
      <c r="L564" s="105"/>
      <c r="M564" s="157"/>
      <c r="N564" s="28"/>
      <c r="O564" s="28"/>
      <c r="P564" s="28"/>
      <c r="Q564" s="129"/>
      <c r="R564" s="179"/>
    </row>
    <row r="565" spans="1:18" ht="25.5">
      <c r="A565" s="157">
        <v>80</v>
      </c>
      <c r="B565" s="105"/>
      <c r="C565" s="182" t="s">
        <v>294</v>
      </c>
      <c r="D565" s="26" t="s">
        <v>130</v>
      </c>
      <c r="E565" s="184">
        <v>10035.9</v>
      </c>
      <c r="F565" s="26">
        <v>5</v>
      </c>
      <c r="G565" s="26">
        <f t="shared" si="60"/>
        <v>50179.5</v>
      </c>
      <c r="H565" s="157"/>
      <c r="I565" s="105"/>
      <c r="J565" s="105"/>
      <c r="K565" s="105"/>
      <c r="L565" s="105"/>
      <c r="M565" s="157"/>
      <c r="N565" s="28"/>
      <c r="O565" s="28"/>
      <c r="P565" s="28"/>
      <c r="Q565" s="129"/>
      <c r="R565" s="179"/>
    </row>
    <row r="566" spans="1:18" ht="38.25">
      <c r="A566" s="157">
        <v>81</v>
      </c>
      <c r="B566" s="105"/>
      <c r="C566" s="182" t="s">
        <v>295</v>
      </c>
      <c r="D566" s="26" t="s">
        <v>130</v>
      </c>
      <c r="E566" s="184">
        <v>7248.15</v>
      </c>
      <c r="F566" s="26">
        <v>4</v>
      </c>
      <c r="G566" s="26">
        <f t="shared" si="60"/>
        <v>28992.6</v>
      </c>
      <c r="H566" s="157"/>
      <c r="I566" s="105"/>
      <c r="J566" s="105"/>
      <c r="K566" s="105"/>
      <c r="L566" s="105"/>
      <c r="M566" s="157"/>
      <c r="N566" s="28"/>
      <c r="O566" s="28"/>
      <c r="P566" s="28"/>
      <c r="Q566" s="129"/>
      <c r="R566" s="179"/>
    </row>
    <row r="567" spans="1:18" ht="25.5">
      <c r="A567" s="157">
        <v>82</v>
      </c>
      <c r="B567" s="105"/>
      <c r="C567" s="182" t="s">
        <v>296</v>
      </c>
      <c r="D567" s="26" t="s">
        <v>130</v>
      </c>
      <c r="E567" s="184">
        <v>7248.15</v>
      </c>
      <c r="F567" s="26">
        <v>4</v>
      </c>
      <c r="G567" s="26">
        <f t="shared" si="60"/>
        <v>28992.6</v>
      </c>
      <c r="H567" s="157"/>
      <c r="I567" s="105"/>
      <c r="J567" s="105"/>
      <c r="K567" s="105"/>
      <c r="L567" s="105"/>
      <c r="M567" s="157"/>
      <c r="N567" s="28"/>
      <c r="O567" s="28"/>
      <c r="P567" s="28"/>
      <c r="Q567" s="129"/>
      <c r="R567" s="179"/>
    </row>
    <row r="568" spans="1:18" ht="25.5">
      <c r="A568" s="157">
        <v>83</v>
      </c>
      <c r="B568" s="105"/>
      <c r="C568" s="116" t="s">
        <v>297</v>
      </c>
      <c r="D568" s="26" t="s">
        <v>130</v>
      </c>
      <c r="E568" s="184">
        <v>446.04</v>
      </c>
      <c r="F568" s="26">
        <v>30</v>
      </c>
      <c r="G568" s="26">
        <f t="shared" si="60"/>
        <v>13381.2</v>
      </c>
      <c r="H568" s="157"/>
      <c r="I568" s="105"/>
      <c r="J568" s="105"/>
      <c r="K568" s="105"/>
      <c r="L568" s="105"/>
      <c r="M568" s="157"/>
      <c r="N568" s="28"/>
      <c r="O568" s="28"/>
      <c r="P568" s="28"/>
      <c r="Q568" s="129"/>
      <c r="R568" s="179"/>
    </row>
    <row r="569" spans="1:18" ht="38.25">
      <c r="A569" s="157">
        <v>84</v>
      </c>
      <c r="B569" s="105"/>
      <c r="C569" s="116" t="s">
        <v>298</v>
      </c>
      <c r="D569" s="26" t="s">
        <v>130</v>
      </c>
      <c r="E569" s="184">
        <v>8920.7999999999993</v>
      </c>
      <c r="F569" s="26">
        <v>1</v>
      </c>
      <c r="G569" s="26">
        <f t="shared" si="60"/>
        <v>8920.7999999999993</v>
      </c>
      <c r="H569" s="157"/>
      <c r="I569" s="105"/>
      <c r="J569" s="105"/>
      <c r="K569" s="105"/>
      <c r="L569" s="105"/>
      <c r="M569" s="157"/>
      <c r="N569" s="28"/>
      <c r="O569" s="28"/>
      <c r="P569" s="28"/>
      <c r="Q569" s="129"/>
      <c r="R569" s="179"/>
    </row>
    <row r="570" spans="1:18" ht="38.25">
      <c r="A570" s="157">
        <v>85</v>
      </c>
      <c r="B570" s="105"/>
      <c r="C570" s="116" t="s">
        <v>299</v>
      </c>
      <c r="D570" s="26" t="s">
        <v>130</v>
      </c>
      <c r="E570" s="184">
        <v>5575.5</v>
      </c>
      <c r="F570" s="26">
        <v>3</v>
      </c>
      <c r="G570" s="26">
        <f t="shared" si="60"/>
        <v>16726.5</v>
      </c>
      <c r="H570" s="157"/>
      <c r="I570" s="105"/>
      <c r="J570" s="105"/>
      <c r="K570" s="105"/>
      <c r="L570" s="105"/>
      <c r="M570" s="157"/>
      <c r="N570" s="28"/>
      <c r="O570" s="28"/>
      <c r="P570" s="28"/>
      <c r="Q570" s="129"/>
      <c r="R570" s="179"/>
    </row>
    <row r="571" spans="1:18" ht="25.5">
      <c r="A571" s="157">
        <v>86</v>
      </c>
      <c r="B571" s="105"/>
      <c r="C571" s="116" t="s">
        <v>300</v>
      </c>
      <c r="D571" s="26" t="s">
        <v>130</v>
      </c>
      <c r="E571" s="184">
        <v>39028.5</v>
      </c>
      <c r="F571" s="26">
        <v>2</v>
      </c>
      <c r="G571" s="26">
        <f t="shared" si="60"/>
        <v>78057</v>
      </c>
      <c r="H571" s="157"/>
      <c r="I571" s="105"/>
      <c r="J571" s="105"/>
      <c r="K571" s="105"/>
      <c r="L571" s="105"/>
      <c r="M571" s="157"/>
      <c r="N571" s="28"/>
      <c r="O571" s="28"/>
      <c r="P571" s="28"/>
      <c r="Q571" s="129"/>
      <c r="R571" s="179"/>
    </row>
    <row r="572" spans="1:18" ht="25.5">
      <c r="A572" s="157">
        <v>87</v>
      </c>
      <c r="B572" s="105"/>
      <c r="C572" s="116" t="s">
        <v>301</v>
      </c>
      <c r="D572" s="26" t="s">
        <v>130</v>
      </c>
      <c r="E572" s="184">
        <v>13381.2</v>
      </c>
      <c r="F572" s="26">
        <v>2</v>
      </c>
      <c r="G572" s="26">
        <f t="shared" si="60"/>
        <v>26762.400000000001</v>
      </c>
      <c r="H572" s="157"/>
      <c r="I572" s="105"/>
      <c r="J572" s="105"/>
      <c r="K572" s="105"/>
      <c r="L572" s="105"/>
      <c r="M572" s="157"/>
      <c r="N572" s="28"/>
      <c r="O572" s="28"/>
      <c r="P572" s="28"/>
      <c r="Q572" s="129"/>
      <c r="R572" s="179"/>
    </row>
    <row r="573" spans="1:18" ht="38.25">
      <c r="A573" s="157">
        <v>88</v>
      </c>
      <c r="B573" s="105"/>
      <c r="C573" s="116" t="s">
        <v>302</v>
      </c>
      <c r="D573" s="26" t="s">
        <v>130</v>
      </c>
      <c r="E573" s="184">
        <v>55.755000000000003</v>
      </c>
      <c r="F573" s="26">
        <v>250</v>
      </c>
      <c r="G573" s="26">
        <f t="shared" si="60"/>
        <v>13938.75</v>
      </c>
      <c r="H573" s="157"/>
      <c r="I573" s="105"/>
      <c r="J573" s="105"/>
      <c r="K573" s="105"/>
      <c r="L573" s="105"/>
      <c r="M573" s="157"/>
      <c r="N573" s="28"/>
      <c r="O573" s="28"/>
      <c r="P573" s="28"/>
      <c r="Q573" s="129"/>
      <c r="R573" s="179"/>
    </row>
    <row r="574" spans="1:18" ht="38.25">
      <c r="A574" s="157">
        <v>89</v>
      </c>
      <c r="B574" s="105"/>
      <c r="C574" s="116" t="s">
        <v>303</v>
      </c>
      <c r="D574" s="26" t="s">
        <v>130</v>
      </c>
      <c r="E574" s="184">
        <v>55.755000000000003</v>
      </c>
      <c r="F574" s="26">
        <v>217</v>
      </c>
      <c r="G574" s="26">
        <f t="shared" si="60"/>
        <v>12098.835000000001</v>
      </c>
      <c r="H574" s="157"/>
      <c r="I574" s="105"/>
      <c r="J574" s="105"/>
      <c r="K574" s="105"/>
      <c r="L574" s="105"/>
      <c r="M574" s="157"/>
      <c r="N574" s="28"/>
      <c r="O574" s="28"/>
      <c r="P574" s="28"/>
      <c r="Q574" s="129"/>
      <c r="R574" s="179"/>
    </row>
    <row r="575" spans="1:18">
      <c r="A575" s="157">
        <v>90</v>
      </c>
      <c r="B575" s="105"/>
      <c r="C575" s="116" t="s">
        <v>304</v>
      </c>
      <c r="D575" s="26" t="s">
        <v>130</v>
      </c>
      <c r="E575" s="183">
        <v>23541</v>
      </c>
      <c r="F575" s="26">
        <v>2</v>
      </c>
      <c r="G575" s="181">
        <f>E575*F575</f>
        <v>47082</v>
      </c>
      <c r="H575" s="157"/>
      <c r="I575" s="105"/>
      <c r="J575" s="105"/>
      <c r="K575" s="105"/>
      <c r="L575" s="105"/>
      <c r="M575" s="157"/>
      <c r="N575" s="28"/>
      <c r="O575" s="28"/>
      <c r="P575" s="28"/>
      <c r="Q575" s="129"/>
      <c r="R575" s="179"/>
    </row>
    <row r="576" spans="1:18">
      <c r="A576" s="157">
        <v>91</v>
      </c>
      <c r="B576" s="105"/>
      <c r="C576" s="127" t="s">
        <v>305</v>
      </c>
      <c r="D576" s="26" t="s">
        <v>221</v>
      </c>
      <c r="E576" s="183">
        <v>80</v>
      </c>
      <c r="F576" s="26"/>
      <c r="G576" s="26">
        <f t="shared" ref="G576:G587" si="61">E576*F576</f>
        <v>0</v>
      </c>
      <c r="H576" s="157"/>
      <c r="I576" s="105"/>
      <c r="J576" s="105"/>
      <c r="K576" s="105"/>
      <c r="L576" s="105"/>
      <c r="M576" s="157"/>
      <c r="N576" s="28">
        <v>8</v>
      </c>
      <c r="O576" s="28">
        <f>E576*N576</f>
        <v>640</v>
      </c>
      <c r="P576" s="28"/>
      <c r="Q576" s="129"/>
      <c r="R576" s="179"/>
    </row>
    <row r="577" spans="1:18">
      <c r="A577" s="157">
        <v>92</v>
      </c>
      <c r="B577" s="105"/>
      <c r="C577" s="127" t="s">
        <v>306</v>
      </c>
      <c r="D577" s="26" t="s">
        <v>130</v>
      </c>
      <c r="E577" s="183">
        <v>200</v>
      </c>
      <c r="F577" s="26">
        <v>141</v>
      </c>
      <c r="G577" s="26">
        <f t="shared" si="61"/>
        <v>28200</v>
      </c>
      <c r="H577" s="157"/>
      <c r="I577" s="105"/>
      <c r="J577" s="105"/>
      <c r="K577" s="105"/>
      <c r="L577" s="105"/>
      <c r="M577" s="157"/>
      <c r="N577" s="28"/>
      <c r="O577" s="28"/>
      <c r="P577" s="28"/>
      <c r="Q577" s="129"/>
      <c r="R577" s="179"/>
    </row>
    <row r="578" spans="1:18">
      <c r="A578" s="157">
        <v>93</v>
      </c>
      <c r="B578" s="105"/>
      <c r="C578" s="127" t="s">
        <v>307</v>
      </c>
      <c r="D578" s="26" t="s">
        <v>130</v>
      </c>
      <c r="E578" s="183">
        <v>1000</v>
      </c>
      <c r="F578" s="26"/>
      <c r="G578" s="26">
        <f t="shared" si="61"/>
        <v>0</v>
      </c>
      <c r="H578" s="157"/>
      <c r="I578" s="105"/>
      <c r="J578" s="105"/>
      <c r="K578" s="105"/>
      <c r="L578" s="105"/>
      <c r="M578" s="157"/>
      <c r="N578" s="28">
        <v>3</v>
      </c>
      <c r="O578" s="28">
        <f t="shared" ref="O578:O586" si="62">E578*N578</f>
        <v>3000</v>
      </c>
      <c r="P578" s="28"/>
      <c r="Q578" s="129"/>
      <c r="R578" s="179"/>
    </row>
    <row r="579" spans="1:18" ht="38.25">
      <c r="A579" s="157">
        <v>94</v>
      </c>
      <c r="B579" s="105"/>
      <c r="C579" s="182" t="s">
        <v>308</v>
      </c>
      <c r="D579" s="26" t="s">
        <v>130</v>
      </c>
      <c r="E579" s="183">
        <v>5475.2</v>
      </c>
      <c r="F579" s="26">
        <v>3</v>
      </c>
      <c r="G579" s="26">
        <f t="shared" si="61"/>
        <v>16425.599999999999</v>
      </c>
      <c r="H579" s="157"/>
      <c r="I579" s="105"/>
      <c r="J579" s="105"/>
      <c r="K579" s="105"/>
      <c r="L579" s="105"/>
      <c r="M579" s="157"/>
      <c r="N579" s="28"/>
      <c r="O579" s="28">
        <f t="shared" si="62"/>
        <v>0</v>
      </c>
      <c r="P579" s="28"/>
      <c r="Q579" s="129"/>
      <c r="R579" s="179"/>
    </row>
    <row r="580" spans="1:18" ht="38.25">
      <c r="A580" s="157">
        <v>95</v>
      </c>
      <c r="B580" s="105"/>
      <c r="C580" s="182" t="s">
        <v>309</v>
      </c>
      <c r="D580" s="26" t="s">
        <v>130</v>
      </c>
      <c r="E580" s="183">
        <v>4353.0200000000004</v>
      </c>
      <c r="F580" s="26">
        <v>3</v>
      </c>
      <c r="G580" s="26">
        <f t="shared" si="61"/>
        <v>13059.060000000001</v>
      </c>
      <c r="H580" s="157"/>
      <c r="I580" s="105"/>
      <c r="J580" s="105"/>
      <c r="K580" s="105"/>
      <c r="L580" s="105"/>
      <c r="M580" s="157"/>
      <c r="N580" s="28"/>
      <c r="O580" s="28">
        <f t="shared" si="62"/>
        <v>0</v>
      </c>
      <c r="P580" s="28"/>
      <c r="Q580" s="129"/>
      <c r="R580" s="179"/>
    </row>
    <row r="581" spans="1:18">
      <c r="A581" s="157">
        <v>96</v>
      </c>
      <c r="B581" s="105"/>
      <c r="C581" s="127" t="s">
        <v>310</v>
      </c>
      <c r="D581" s="26" t="s">
        <v>130</v>
      </c>
      <c r="E581" s="183">
        <v>50</v>
      </c>
      <c r="F581" s="26"/>
      <c r="G581" s="26">
        <f t="shared" si="61"/>
        <v>0</v>
      </c>
      <c r="H581" s="157"/>
      <c r="I581" s="105"/>
      <c r="J581" s="105"/>
      <c r="K581" s="105"/>
      <c r="L581" s="105"/>
      <c r="M581" s="157"/>
      <c r="N581" s="28">
        <v>1</v>
      </c>
      <c r="O581" s="28">
        <f t="shared" si="62"/>
        <v>50</v>
      </c>
      <c r="P581" s="28"/>
      <c r="Q581" s="129"/>
      <c r="R581" s="179"/>
    </row>
    <row r="582" spans="1:18">
      <c r="A582" s="157">
        <v>97</v>
      </c>
      <c r="B582" s="105"/>
      <c r="C582" s="127" t="s">
        <v>311</v>
      </c>
      <c r="D582" s="26" t="s">
        <v>130</v>
      </c>
      <c r="E582" s="183">
        <v>1000</v>
      </c>
      <c r="F582" s="26">
        <v>2</v>
      </c>
      <c r="G582" s="26">
        <f t="shared" si="61"/>
        <v>2000</v>
      </c>
      <c r="H582" s="157"/>
      <c r="I582" s="105"/>
      <c r="J582" s="105"/>
      <c r="K582" s="105"/>
      <c r="L582" s="105"/>
      <c r="M582" s="157"/>
      <c r="N582" s="28"/>
      <c r="O582" s="28">
        <f t="shared" si="62"/>
        <v>0</v>
      </c>
      <c r="P582" s="28"/>
      <c r="Q582" s="129"/>
      <c r="R582" s="179"/>
    </row>
    <row r="583" spans="1:18">
      <c r="A583" s="157">
        <v>98</v>
      </c>
      <c r="B583" s="105"/>
      <c r="C583" s="127" t="s">
        <v>312</v>
      </c>
      <c r="D583" s="26" t="s">
        <v>130</v>
      </c>
      <c r="E583" s="183">
        <v>1000</v>
      </c>
      <c r="F583" s="26"/>
      <c r="G583" s="26">
        <f t="shared" si="61"/>
        <v>0</v>
      </c>
      <c r="H583" s="157"/>
      <c r="I583" s="105"/>
      <c r="J583" s="105"/>
      <c r="K583" s="105"/>
      <c r="L583" s="105"/>
      <c r="M583" s="157"/>
      <c r="N583" s="28">
        <v>1</v>
      </c>
      <c r="O583" s="28">
        <f t="shared" si="62"/>
        <v>1000</v>
      </c>
      <c r="P583" s="28"/>
      <c r="Q583" s="129"/>
      <c r="R583" s="179"/>
    </row>
    <row r="584" spans="1:18">
      <c r="A584" s="157">
        <v>99</v>
      </c>
      <c r="B584" s="105"/>
      <c r="C584" s="127" t="s">
        <v>313</v>
      </c>
      <c r="D584" s="26" t="s">
        <v>130</v>
      </c>
      <c r="E584" s="183">
        <v>3000</v>
      </c>
      <c r="F584" s="26">
        <v>8</v>
      </c>
      <c r="G584" s="26">
        <f t="shared" si="61"/>
        <v>24000</v>
      </c>
      <c r="H584" s="157"/>
      <c r="I584" s="105"/>
      <c r="J584" s="105"/>
      <c r="K584" s="105"/>
      <c r="L584" s="105"/>
      <c r="M584" s="157"/>
      <c r="N584" s="28"/>
      <c r="O584" s="28">
        <f t="shared" si="62"/>
        <v>0</v>
      </c>
      <c r="P584" s="28"/>
      <c r="Q584" s="129"/>
      <c r="R584" s="179"/>
    </row>
    <row r="585" spans="1:18">
      <c r="A585" s="157">
        <v>100</v>
      </c>
      <c r="B585" s="105"/>
      <c r="C585" s="127" t="s">
        <v>314</v>
      </c>
      <c r="D585" s="26" t="s">
        <v>130</v>
      </c>
      <c r="E585" s="183">
        <v>1000</v>
      </c>
      <c r="F585" s="26">
        <v>2</v>
      </c>
      <c r="G585" s="26">
        <f t="shared" si="61"/>
        <v>2000</v>
      </c>
      <c r="H585" s="157"/>
      <c r="I585" s="105"/>
      <c r="J585" s="105"/>
      <c r="K585" s="105"/>
      <c r="L585" s="105"/>
      <c r="M585" s="157"/>
      <c r="N585" s="28"/>
      <c r="O585" s="28">
        <f t="shared" si="62"/>
        <v>0</v>
      </c>
      <c r="P585" s="28"/>
      <c r="Q585" s="129"/>
      <c r="R585" s="179"/>
    </row>
    <row r="586" spans="1:18">
      <c r="A586" s="157">
        <v>101</v>
      </c>
      <c r="B586" s="105"/>
      <c r="C586" s="127" t="s">
        <v>315</v>
      </c>
      <c r="D586" s="26" t="s">
        <v>130</v>
      </c>
      <c r="E586" s="183">
        <v>1000</v>
      </c>
      <c r="F586" s="26"/>
      <c r="G586" s="26"/>
      <c r="H586" s="157"/>
      <c r="I586" s="105"/>
      <c r="J586" s="105"/>
      <c r="K586" s="105"/>
      <c r="L586" s="105"/>
      <c r="M586" s="157"/>
      <c r="N586" s="28">
        <v>1</v>
      </c>
      <c r="O586" s="28">
        <f t="shared" si="62"/>
        <v>1000</v>
      </c>
      <c r="P586" s="28"/>
      <c r="Q586" s="129"/>
      <c r="R586" s="179"/>
    </row>
    <row r="587" spans="1:18">
      <c r="A587" s="157">
        <v>102</v>
      </c>
      <c r="B587" s="105"/>
      <c r="C587" s="127" t="s">
        <v>316</v>
      </c>
      <c r="D587" s="26" t="s">
        <v>130</v>
      </c>
      <c r="E587" s="183">
        <v>535557.75</v>
      </c>
      <c r="F587" s="26">
        <v>4</v>
      </c>
      <c r="G587" s="26">
        <f t="shared" si="61"/>
        <v>2142231</v>
      </c>
      <c r="H587" s="157"/>
      <c r="I587" s="105"/>
      <c r="J587" s="105"/>
      <c r="K587" s="105"/>
      <c r="L587" s="105"/>
      <c r="M587" s="157"/>
      <c r="N587" s="28"/>
      <c r="O587" s="28"/>
      <c r="P587" s="28"/>
      <c r="Q587" s="129"/>
      <c r="R587" s="179"/>
    </row>
    <row r="588" spans="1:18">
      <c r="A588" s="157" t="s">
        <v>317</v>
      </c>
      <c r="B588" s="105"/>
      <c r="C588" s="127" t="s">
        <v>318</v>
      </c>
      <c r="D588" s="26"/>
      <c r="E588" s="26"/>
      <c r="F588" s="155"/>
      <c r="G588" s="25">
        <f>SUM(G486:G587)</f>
        <v>8240451.0659999987</v>
      </c>
      <c r="H588" s="155"/>
      <c r="I588" s="26" t="s">
        <v>319</v>
      </c>
      <c r="J588" s="155"/>
      <c r="K588" s="26">
        <f>SUM(K509:K536)</f>
        <v>78200</v>
      </c>
      <c r="L588" s="155"/>
      <c r="M588" s="27">
        <f>SUM(M514:M580)</f>
        <v>46675</v>
      </c>
      <c r="N588" s="155"/>
      <c r="O588" s="28">
        <f>SUM(O486:O587)</f>
        <v>93598</v>
      </c>
      <c r="P588" s="28"/>
      <c r="Q588" s="117"/>
      <c r="R588" s="105"/>
    </row>
    <row r="589" spans="1:18">
      <c r="A589" s="157"/>
      <c r="B589" s="105"/>
      <c r="C589" s="185" t="s">
        <v>320</v>
      </c>
      <c r="D589" s="26"/>
      <c r="E589" s="526">
        <f>G588+K588+M588+O588</f>
        <v>8458924.0659999996</v>
      </c>
      <c r="F589" s="526"/>
      <c r="G589" s="526"/>
      <c r="H589" s="526"/>
      <c r="I589" s="526"/>
      <c r="J589" s="526"/>
      <c r="K589" s="526"/>
      <c r="L589" s="526"/>
      <c r="M589" s="526"/>
      <c r="N589" s="526"/>
      <c r="O589" s="526"/>
      <c r="P589" s="23"/>
      <c r="Q589" s="117"/>
      <c r="R589" s="105"/>
    </row>
    <row r="591" spans="1:18">
      <c r="A591" s="592" t="s">
        <v>884</v>
      </c>
      <c r="B591" s="592"/>
      <c r="C591" s="592"/>
      <c r="D591" s="592"/>
      <c r="E591" s="592"/>
      <c r="F591" s="592"/>
      <c r="G591" s="592"/>
      <c r="H591" s="592"/>
      <c r="I591" s="592"/>
      <c r="J591" s="592"/>
      <c r="K591" s="592"/>
      <c r="L591" s="592"/>
      <c r="M591" s="592"/>
      <c r="N591" s="592"/>
      <c r="O591" s="592"/>
    </row>
    <row r="592" spans="1:18">
      <c r="A592" s="592" t="s">
        <v>321</v>
      </c>
      <c r="B592" s="592"/>
      <c r="C592" s="592"/>
      <c r="D592" s="232"/>
      <c r="E592" s="232"/>
      <c r="F592" s="232"/>
      <c r="G592" s="232"/>
      <c r="H592" s="232"/>
      <c r="I592" s="232"/>
      <c r="J592" s="232"/>
      <c r="K592" s="232"/>
      <c r="L592" s="232"/>
      <c r="M592" s="232"/>
      <c r="N592" s="232"/>
      <c r="O592" s="232"/>
    </row>
    <row r="593" spans="1:15">
      <c r="A593" s="592" t="s">
        <v>322</v>
      </c>
      <c r="B593" s="592"/>
      <c r="C593" s="592"/>
      <c r="D593" s="233"/>
      <c r="E593" s="233"/>
      <c r="F593" s="233"/>
      <c r="G593" s="233"/>
      <c r="H593" s="233"/>
      <c r="I593" s="233"/>
      <c r="J593" s="233"/>
      <c r="K593" s="233"/>
      <c r="L593" s="233"/>
      <c r="M593" s="233"/>
      <c r="N593" s="233"/>
      <c r="O593" s="233"/>
    </row>
    <row r="594" spans="1:15">
      <c r="A594" s="592" t="s">
        <v>323</v>
      </c>
      <c r="B594" s="592"/>
      <c r="C594" s="592"/>
      <c r="D594" s="233"/>
      <c r="E594" s="233"/>
      <c r="F594" s="233"/>
      <c r="G594" s="233"/>
      <c r="H594" s="233"/>
      <c r="I594" s="233"/>
      <c r="J594" s="233"/>
      <c r="K594" s="233"/>
      <c r="L594" s="233"/>
      <c r="M594" s="233"/>
      <c r="N594" s="233"/>
      <c r="O594" s="233"/>
    </row>
    <row r="595" spans="1:15">
      <c r="A595" s="592" t="s">
        <v>324</v>
      </c>
      <c r="B595" s="592"/>
      <c r="C595" s="592"/>
      <c r="D595" s="233"/>
      <c r="E595" s="233"/>
      <c r="F595" s="233"/>
      <c r="G595" s="233"/>
      <c r="H595" s="233"/>
      <c r="I595" s="233"/>
      <c r="J595" s="233"/>
      <c r="K595" s="233"/>
      <c r="L595" s="233"/>
      <c r="M595" s="233"/>
      <c r="N595" s="233"/>
      <c r="O595" s="233"/>
    </row>
    <row r="596" spans="1:15">
      <c r="A596" s="593"/>
      <c r="B596" s="593"/>
      <c r="C596" s="593"/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3"/>
      <c r="O596" s="233"/>
    </row>
    <row r="597" spans="1:15">
      <c r="A597" s="594" t="s">
        <v>325</v>
      </c>
      <c r="B597" s="594"/>
      <c r="C597" s="594"/>
      <c r="D597" s="233"/>
      <c r="E597" s="233"/>
      <c r="F597" s="233"/>
      <c r="G597" s="233"/>
      <c r="H597" s="233"/>
      <c r="I597" s="233"/>
      <c r="J597" s="233"/>
      <c r="K597" s="233"/>
      <c r="L597" s="233"/>
      <c r="M597" s="233"/>
      <c r="N597" s="233"/>
      <c r="O597" s="233"/>
    </row>
    <row r="598" spans="1:15">
      <c r="A598" s="595" t="s">
        <v>326</v>
      </c>
      <c r="B598" s="595" t="s">
        <v>327</v>
      </c>
      <c r="C598" s="595" t="s">
        <v>328</v>
      </c>
      <c r="D598" s="595" t="s">
        <v>12</v>
      </c>
      <c r="E598" s="602" t="s">
        <v>329</v>
      </c>
      <c r="F598" s="597" t="s">
        <v>14</v>
      </c>
      <c r="G598" s="598"/>
      <c r="H598" s="597" t="s">
        <v>110</v>
      </c>
      <c r="I598" s="598"/>
      <c r="J598" s="597" t="s">
        <v>330</v>
      </c>
      <c r="K598" s="598"/>
      <c r="L598" s="597" t="s">
        <v>17</v>
      </c>
      <c r="M598" s="598"/>
      <c r="N598" s="597" t="s">
        <v>178</v>
      </c>
      <c r="O598" s="598"/>
    </row>
    <row r="599" spans="1:15" ht="38.25">
      <c r="A599" s="596"/>
      <c r="B599" s="596"/>
      <c r="C599" s="596"/>
      <c r="D599" s="596"/>
      <c r="E599" s="603"/>
      <c r="F599" s="29" t="s">
        <v>113</v>
      </c>
      <c r="G599" s="30" t="s">
        <v>22</v>
      </c>
      <c r="H599" s="29" t="s">
        <v>113</v>
      </c>
      <c r="I599" s="30" t="s">
        <v>22</v>
      </c>
      <c r="J599" s="29" t="s">
        <v>113</v>
      </c>
      <c r="K599" s="30" t="s">
        <v>22</v>
      </c>
      <c r="L599" s="29" t="s">
        <v>113</v>
      </c>
      <c r="M599" s="30" t="s">
        <v>22</v>
      </c>
      <c r="N599" s="29" t="s">
        <v>113</v>
      </c>
      <c r="O599" s="30" t="s">
        <v>22</v>
      </c>
    </row>
    <row r="600" spans="1:15">
      <c r="A600" s="31">
        <v>1</v>
      </c>
      <c r="B600" s="32" t="s">
        <v>331</v>
      </c>
      <c r="C600" s="33" t="s">
        <v>332</v>
      </c>
      <c r="D600" s="32" t="s">
        <v>70</v>
      </c>
      <c r="E600" s="34">
        <v>23600</v>
      </c>
      <c r="F600" s="32">
        <v>2</v>
      </c>
      <c r="G600" s="34">
        <f>F600*E600</f>
        <v>47200</v>
      </c>
      <c r="H600" s="32" t="s">
        <v>333</v>
      </c>
      <c r="I600" s="32" t="s">
        <v>333</v>
      </c>
      <c r="J600" s="32" t="s">
        <v>333</v>
      </c>
      <c r="K600" s="32" t="s">
        <v>333</v>
      </c>
      <c r="L600" s="32" t="s">
        <v>333</v>
      </c>
      <c r="M600" s="32" t="s">
        <v>333</v>
      </c>
      <c r="N600" s="32" t="s">
        <v>333</v>
      </c>
      <c r="O600" s="32" t="s">
        <v>333</v>
      </c>
    </row>
    <row r="601" spans="1:15">
      <c r="A601" s="31">
        <v>2</v>
      </c>
      <c r="B601" s="32" t="s">
        <v>334</v>
      </c>
      <c r="C601" s="33" t="s">
        <v>335</v>
      </c>
      <c r="D601" s="32" t="s">
        <v>70</v>
      </c>
      <c r="E601" s="34">
        <v>2938.2</v>
      </c>
      <c r="F601" s="35">
        <v>1</v>
      </c>
      <c r="G601" s="34">
        <f>F601*E601</f>
        <v>2938.2</v>
      </c>
      <c r="H601" s="32" t="s">
        <v>333</v>
      </c>
      <c r="I601" s="32" t="s">
        <v>333</v>
      </c>
      <c r="J601" s="32" t="s">
        <v>333</v>
      </c>
      <c r="K601" s="32" t="s">
        <v>333</v>
      </c>
      <c r="L601" s="32" t="s">
        <v>333</v>
      </c>
      <c r="M601" s="32" t="s">
        <v>333</v>
      </c>
      <c r="N601" s="32" t="s">
        <v>333</v>
      </c>
      <c r="O601" s="32" t="s">
        <v>333</v>
      </c>
    </row>
    <row r="602" spans="1:15">
      <c r="A602" s="31">
        <v>3</v>
      </c>
      <c r="B602" s="32" t="s">
        <v>336</v>
      </c>
      <c r="C602" s="33" t="s">
        <v>337</v>
      </c>
      <c r="D602" s="32" t="s">
        <v>70</v>
      </c>
      <c r="E602" s="34">
        <v>1952.9</v>
      </c>
      <c r="F602" s="32">
        <v>2</v>
      </c>
      <c r="G602" s="34">
        <f>F602*E602</f>
        <v>3905.8</v>
      </c>
      <c r="H602" s="32" t="s">
        <v>333</v>
      </c>
      <c r="I602" s="32" t="s">
        <v>333</v>
      </c>
      <c r="J602" s="32" t="s">
        <v>333</v>
      </c>
      <c r="K602" s="32" t="s">
        <v>333</v>
      </c>
      <c r="L602" s="32" t="s">
        <v>333</v>
      </c>
      <c r="M602" s="32" t="s">
        <v>333</v>
      </c>
      <c r="N602" s="32" t="s">
        <v>333</v>
      </c>
      <c r="O602" s="32" t="s">
        <v>333</v>
      </c>
    </row>
    <row r="603" spans="1:15">
      <c r="A603" s="31">
        <v>4</v>
      </c>
      <c r="B603" s="32" t="s">
        <v>334</v>
      </c>
      <c r="C603" s="36" t="s">
        <v>338</v>
      </c>
      <c r="D603" s="32" t="s">
        <v>252</v>
      </c>
      <c r="E603" s="34">
        <v>70</v>
      </c>
      <c r="F603" s="32" t="s">
        <v>333</v>
      </c>
      <c r="G603" s="32" t="s">
        <v>333</v>
      </c>
      <c r="H603" s="32" t="s">
        <v>333</v>
      </c>
      <c r="I603" s="32" t="s">
        <v>333</v>
      </c>
      <c r="J603" s="32" t="s">
        <v>333</v>
      </c>
      <c r="K603" s="32" t="s">
        <v>333</v>
      </c>
      <c r="L603" s="32" t="s">
        <v>333</v>
      </c>
      <c r="M603" s="32" t="s">
        <v>333</v>
      </c>
      <c r="N603" s="34">
        <v>1.7</v>
      </c>
      <c r="O603" s="34">
        <f>N603*E603</f>
        <v>119</v>
      </c>
    </row>
    <row r="604" spans="1:15">
      <c r="A604" s="31">
        <v>5</v>
      </c>
      <c r="B604" s="32" t="s">
        <v>334</v>
      </c>
      <c r="C604" s="36" t="s">
        <v>339</v>
      </c>
      <c r="D604" s="32" t="s">
        <v>252</v>
      </c>
      <c r="E604" s="34">
        <v>200</v>
      </c>
      <c r="F604" s="32" t="s">
        <v>333</v>
      </c>
      <c r="G604" s="32" t="s">
        <v>333</v>
      </c>
      <c r="H604" s="32" t="s">
        <v>333</v>
      </c>
      <c r="I604" s="32" t="s">
        <v>333</v>
      </c>
      <c r="J604" s="32" t="s">
        <v>333</v>
      </c>
      <c r="K604" s="32" t="s">
        <v>333</v>
      </c>
      <c r="L604" s="32" t="s">
        <v>333</v>
      </c>
      <c r="M604" s="32" t="s">
        <v>333</v>
      </c>
      <c r="N604" s="32">
        <v>2.0499999999999998</v>
      </c>
      <c r="O604" s="34">
        <f>N604*E604</f>
        <v>409.99999999999994</v>
      </c>
    </row>
    <row r="605" spans="1:15">
      <c r="A605" s="31">
        <v>6</v>
      </c>
      <c r="B605" s="37"/>
      <c r="C605" s="38" t="s">
        <v>340</v>
      </c>
      <c r="D605" s="39" t="s">
        <v>70</v>
      </c>
      <c r="E605" s="40">
        <v>500</v>
      </c>
      <c r="F605" s="35">
        <v>5</v>
      </c>
      <c r="G605" s="41">
        <f t="shared" ref="G605:G610" si="63">F605*E605</f>
        <v>2500</v>
      </c>
      <c r="H605" s="39" t="s">
        <v>333</v>
      </c>
      <c r="I605" s="39" t="s">
        <v>333</v>
      </c>
      <c r="J605" s="39" t="s">
        <v>333</v>
      </c>
      <c r="K605" s="39" t="s">
        <v>333</v>
      </c>
      <c r="L605" s="39" t="s">
        <v>333</v>
      </c>
      <c r="M605" s="39" t="s">
        <v>333</v>
      </c>
      <c r="N605" s="39" t="s">
        <v>333</v>
      </c>
      <c r="O605" s="39" t="s">
        <v>333</v>
      </c>
    </row>
    <row r="606" spans="1:15">
      <c r="A606" s="31">
        <v>7</v>
      </c>
      <c r="B606" s="39" t="s">
        <v>231</v>
      </c>
      <c r="C606" s="36" t="s">
        <v>341</v>
      </c>
      <c r="D606" s="39" t="s">
        <v>252</v>
      </c>
      <c r="E606" s="41">
        <v>50</v>
      </c>
      <c r="F606" s="39">
        <v>99.09</v>
      </c>
      <c r="G606" s="41">
        <f t="shared" si="63"/>
        <v>4954.5</v>
      </c>
      <c r="H606" s="39" t="s">
        <v>333</v>
      </c>
      <c r="I606" s="39" t="s">
        <v>333</v>
      </c>
      <c r="J606" s="39" t="s">
        <v>333</v>
      </c>
      <c r="K606" s="39" t="s">
        <v>333</v>
      </c>
      <c r="L606" s="39" t="s">
        <v>333</v>
      </c>
      <c r="M606" s="39" t="s">
        <v>333</v>
      </c>
      <c r="N606" s="39" t="s">
        <v>333</v>
      </c>
      <c r="O606" s="39" t="s">
        <v>333</v>
      </c>
    </row>
    <row r="607" spans="1:15" ht="27">
      <c r="A607" s="31">
        <v>8</v>
      </c>
      <c r="B607" s="29" t="s">
        <v>342</v>
      </c>
      <c r="C607" s="42" t="s">
        <v>885</v>
      </c>
      <c r="D607" s="43" t="s">
        <v>70</v>
      </c>
      <c r="E607" s="29">
        <v>32450</v>
      </c>
      <c r="F607" s="44">
        <v>1</v>
      </c>
      <c r="G607" s="43">
        <f t="shared" si="63"/>
        <v>32450</v>
      </c>
      <c r="H607" s="29" t="s">
        <v>333</v>
      </c>
      <c r="I607" s="29" t="s">
        <v>333</v>
      </c>
      <c r="J607" s="29" t="s">
        <v>333</v>
      </c>
      <c r="K607" s="29" t="s">
        <v>333</v>
      </c>
      <c r="L607" s="29" t="s">
        <v>333</v>
      </c>
      <c r="M607" s="29" t="s">
        <v>333</v>
      </c>
      <c r="N607" s="29" t="s">
        <v>333</v>
      </c>
      <c r="O607" s="29" t="s">
        <v>333</v>
      </c>
    </row>
    <row r="608" spans="1:15" ht="27">
      <c r="A608" s="31">
        <v>9</v>
      </c>
      <c r="B608" s="29" t="s">
        <v>343</v>
      </c>
      <c r="C608" s="42" t="s">
        <v>886</v>
      </c>
      <c r="D608" s="43" t="s">
        <v>70</v>
      </c>
      <c r="E608" s="29">
        <v>25960</v>
      </c>
      <c r="F608" s="44">
        <v>1</v>
      </c>
      <c r="G608" s="43">
        <f t="shared" si="63"/>
        <v>25960</v>
      </c>
      <c r="H608" s="29" t="s">
        <v>333</v>
      </c>
      <c r="I608" s="29" t="s">
        <v>333</v>
      </c>
      <c r="J608" s="29" t="s">
        <v>333</v>
      </c>
      <c r="K608" s="29" t="s">
        <v>333</v>
      </c>
      <c r="L608" s="29" t="s">
        <v>333</v>
      </c>
      <c r="M608" s="29" t="s">
        <v>333</v>
      </c>
      <c r="N608" s="29" t="s">
        <v>333</v>
      </c>
      <c r="O608" s="29" t="s">
        <v>333</v>
      </c>
    </row>
    <row r="609" spans="1:15">
      <c r="A609" s="31">
        <v>10</v>
      </c>
      <c r="B609" s="31" t="s">
        <v>344</v>
      </c>
      <c r="C609" s="45" t="s">
        <v>345</v>
      </c>
      <c r="D609" s="46" t="s">
        <v>70</v>
      </c>
      <c r="E609" s="46">
        <v>260</v>
      </c>
      <c r="F609" s="31">
        <v>6</v>
      </c>
      <c r="G609" s="46">
        <f t="shared" si="63"/>
        <v>1560</v>
      </c>
      <c r="H609" s="31" t="s">
        <v>333</v>
      </c>
      <c r="I609" s="31" t="s">
        <v>333</v>
      </c>
      <c r="J609" s="31" t="s">
        <v>333</v>
      </c>
      <c r="K609" s="31" t="s">
        <v>333</v>
      </c>
      <c r="L609" s="31" t="s">
        <v>333</v>
      </c>
      <c r="M609" s="31" t="s">
        <v>333</v>
      </c>
      <c r="N609" s="31" t="s">
        <v>333</v>
      </c>
      <c r="O609" s="31" t="s">
        <v>333</v>
      </c>
    </row>
    <row r="610" spans="1:15">
      <c r="A610" s="31">
        <v>11</v>
      </c>
      <c r="B610" s="47" t="s">
        <v>346</v>
      </c>
      <c r="C610" s="48" t="s">
        <v>347</v>
      </c>
      <c r="D610" s="49" t="s">
        <v>70</v>
      </c>
      <c r="E610" s="49">
        <v>350</v>
      </c>
      <c r="F610" s="47">
        <v>2</v>
      </c>
      <c r="G610" s="49">
        <f t="shared" si="63"/>
        <v>700</v>
      </c>
      <c r="H610" s="47" t="s">
        <v>333</v>
      </c>
      <c r="I610" s="47" t="s">
        <v>333</v>
      </c>
      <c r="J610" s="47" t="s">
        <v>333</v>
      </c>
      <c r="K610" s="47" t="s">
        <v>333</v>
      </c>
      <c r="L610" s="47" t="s">
        <v>333</v>
      </c>
      <c r="M610" s="47" t="s">
        <v>333</v>
      </c>
      <c r="N610" s="47" t="s">
        <v>333</v>
      </c>
      <c r="O610" s="47" t="s">
        <v>333</v>
      </c>
    </row>
    <row r="611" spans="1:15">
      <c r="A611" s="31">
        <v>12</v>
      </c>
      <c r="B611" s="35" t="s">
        <v>333</v>
      </c>
      <c r="C611" s="48" t="s">
        <v>348</v>
      </c>
      <c r="D611" s="49" t="s">
        <v>70</v>
      </c>
      <c r="E611" s="49">
        <v>300</v>
      </c>
      <c r="F611" s="47" t="s">
        <v>333</v>
      </c>
      <c r="G611" s="47" t="s">
        <v>333</v>
      </c>
      <c r="H611" s="47">
        <v>32</v>
      </c>
      <c r="I611" s="49">
        <f>H611*E611</f>
        <v>9600</v>
      </c>
      <c r="J611" s="47" t="s">
        <v>333</v>
      </c>
      <c r="K611" s="47" t="s">
        <v>333</v>
      </c>
      <c r="L611" s="47" t="s">
        <v>333</v>
      </c>
      <c r="M611" s="47" t="s">
        <v>333</v>
      </c>
      <c r="N611" s="47" t="s">
        <v>333</v>
      </c>
      <c r="O611" s="47" t="s">
        <v>333</v>
      </c>
    </row>
    <row r="612" spans="1:15">
      <c r="A612" s="31">
        <v>13</v>
      </c>
      <c r="B612" s="50" t="s">
        <v>334</v>
      </c>
      <c r="C612" s="51" t="s">
        <v>349</v>
      </c>
      <c r="D612" s="49" t="s">
        <v>70</v>
      </c>
      <c r="E612" s="49">
        <v>3536.46</v>
      </c>
      <c r="F612" s="47">
        <v>2</v>
      </c>
      <c r="G612" s="49">
        <f t="shared" ref="G612:G625" si="64">F612*E612</f>
        <v>7072.92</v>
      </c>
      <c r="H612" s="187" t="s">
        <v>333</v>
      </c>
      <c r="I612" s="187" t="s">
        <v>333</v>
      </c>
      <c r="J612" s="187" t="s">
        <v>333</v>
      </c>
      <c r="K612" s="187" t="s">
        <v>333</v>
      </c>
      <c r="L612" s="187" t="s">
        <v>333</v>
      </c>
      <c r="M612" s="187" t="s">
        <v>333</v>
      </c>
      <c r="N612" s="187" t="s">
        <v>333</v>
      </c>
      <c r="O612" s="187" t="s">
        <v>333</v>
      </c>
    </row>
    <row r="613" spans="1:15">
      <c r="A613" s="31">
        <v>14</v>
      </c>
      <c r="B613" s="187" t="s">
        <v>333</v>
      </c>
      <c r="C613" s="52" t="s">
        <v>350</v>
      </c>
      <c r="D613" s="49" t="s">
        <v>70</v>
      </c>
      <c r="E613" s="49">
        <v>2336.4</v>
      </c>
      <c r="F613" s="47">
        <v>2</v>
      </c>
      <c r="G613" s="49">
        <f t="shared" si="64"/>
        <v>4672.8</v>
      </c>
      <c r="H613" s="187" t="s">
        <v>333</v>
      </c>
      <c r="I613" s="187" t="s">
        <v>333</v>
      </c>
      <c r="J613" s="187" t="s">
        <v>333</v>
      </c>
      <c r="K613" s="187" t="s">
        <v>333</v>
      </c>
      <c r="L613" s="187" t="s">
        <v>333</v>
      </c>
      <c r="M613" s="187" t="s">
        <v>333</v>
      </c>
      <c r="N613" s="187" t="s">
        <v>333</v>
      </c>
      <c r="O613" s="187" t="s">
        <v>333</v>
      </c>
    </row>
    <row r="614" spans="1:15">
      <c r="A614" s="31">
        <v>15</v>
      </c>
      <c r="B614" s="187" t="s">
        <v>333</v>
      </c>
      <c r="C614" s="52" t="s">
        <v>351</v>
      </c>
      <c r="D614" s="49" t="s">
        <v>63</v>
      </c>
      <c r="E614" s="49">
        <v>50000</v>
      </c>
      <c r="F614" s="47">
        <v>0.315</v>
      </c>
      <c r="G614" s="49">
        <f t="shared" si="64"/>
        <v>15750</v>
      </c>
      <c r="H614" s="187" t="s">
        <v>333</v>
      </c>
      <c r="I614" s="187" t="s">
        <v>333</v>
      </c>
      <c r="J614" s="187" t="s">
        <v>333</v>
      </c>
      <c r="K614" s="187" t="s">
        <v>333</v>
      </c>
      <c r="L614" s="187" t="s">
        <v>333</v>
      </c>
      <c r="M614" s="187" t="s">
        <v>333</v>
      </c>
      <c r="N614" s="187" t="s">
        <v>333</v>
      </c>
      <c r="O614" s="187" t="s">
        <v>333</v>
      </c>
    </row>
    <row r="615" spans="1:15">
      <c r="A615" s="31">
        <v>16</v>
      </c>
      <c r="B615" s="187" t="s">
        <v>333</v>
      </c>
      <c r="C615" s="52" t="s">
        <v>352</v>
      </c>
      <c r="D615" s="49" t="s">
        <v>70</v>
      </c>
      <c r="E615" s="49">
        <v>187030</v>
      </c>
      <c r="F615" s="47">
        <v>4</v>
      </c>
      <c r="G615" s="49">
        <f t="shared" si="64"/>
        <v>748120</v>
      </c>
      <c r="H615" s="187" t="s">
        <v>333</v>
      </c>
      <c r="I615" s="187" t="s">
        <v>333</v>
      </c>
      <c r="J615" s="187" t="s">
        <v>333</v>
      </c>
      <c r="K615" s="187" t="s">
        <v>333</v>
      </c>
      <c r="L615" s="187" t="s">
        <v>333</v>
      </c>
      <c r="M615" s="187" t="s">
        <v>333</v>
      </c>
      <c r="N615" s="187" t="s">
        <v>333</v>
      </c>
      <c r="O615" s="187" t="s">
        <v>333</v>
      </c>
    </row>
    <row r="616" spans="1:15">
      <c r="A616" s="31">
        <v>17</v>
      </c>
      <c r="B616" s="187" t="s">
        <v>333</v>
      </c>
      <c r="C616" s="52" t="s">
        <v>353</v>
      </c>
      <c r="D616" s="49" t="s">
        <v>70</v>
      </c>
      <c r="E616" s="49">
        <v>200</v>
      </c>
      <c r="F616" s="47">
        <v>6</v>
      </c>
      <c r="G616" s="49">
        <f t="shared" si="64"/>
        <v>1200</v>
      </c>
      <c r="H616" s="187" t="s">
        <v>333</v>
      </c>
      <c r="I616" s="187" t="s">
        <v>333</v>
      </c>
      <c r="J616" s="187" t="s">
        <v>333</v>
      </c>
      <c r="K616" s="187" t="s">
        <v>333</v>
      </c>
      <c r="L616" s="187" t="s">
        <v>333</v>
      </c>
      <c r="M616" s="187" t="s">
        <v>333</v>
      </c>
      <c r="N616" s="187" t="s">
        <v>333</v>
      </c>
      <c r="O616" s="187" t="s">
        <v>333</v>
      </c>
    </row>
    <row r="617" spans="1:15">
      <c r="A617" s="31">
        <v>18</v>
      </c>
      <c r="B617" s="187" t="s">
        <v>333</v>
      </c>
      <c r="C617" s="52" t="s">
        <v>354</v>
      </c>
      <c r="D617" s="49" t="s">
        <v>355</v>
      </c>
      <c r="E617" s="49">
        <v>10</v>
      </c>
      <c r="F617" s="47">
        <v>1000</v>
      </c>
      <c r="G617" s="49">
        <f t="shared" si="64"/>
        <v>10000</v>
      </c>
      <c r="H617" s="187" t="s">
        <v>333</v>
      </c>
      <c r="I617" s="187" t="s">
        <v>333</v>
      </c>
      <c r="J617" s="187" t="s">
        <v>333</v>
      </c>
      <c r="K617" s="187" t="s">
        <v>333</v>
      </c>
      <c r="L617" s="187" t="s">
        <v>333</v>
      </c>
      <c r="M617" s="187" t="s">
        <v>333</v>
      </c>
      <c r="N617" s="187" t="s">
        <v>333</v>
      </c>
      <c r="O617" s="187" t="s">
        <v>333</v>
      </c>
    </row>
    <row r="618" spans="1:15">
      <c r="A618" s="31">
        <v>19</v>
      </c>
      <c r="B618" s="187" t="s">
        <v>333</v>
      </c>
      <c r="C618" s="52" t="s">
        <v>356</v>
      </c>
      <c r="D618" s="49" t="s">
        <v>357</v>
      </c>
      <c r="E618" s="49">
        <v>15340</v>
      </c>
      <c r="F618" s="47">
        <v>23</v>
      </c>
      <c r="G618" s="49">
        <f t="shared" si="64"/>
        <v>352820</v>
      </c>
      <c r="H618" s="187" t="s">
        <v>333</v>
      </c>
      <c r="I618" s="187" t="s">
        <v>333</v>
      </c>
      <c r="J618" s="187" t="s">
        <v>333</v>
      </c>
      <c r="K618" s="187" t="s">
        <v>333</v>
      </c>
      <c r="L618" s="187" t="s">
        <v>333</v>
      </c>
      <c r="M618" s="187" t="s">
        <v>333</v>
      </c>
      <c r="N618" s="187" t="s">
        <v>333</v>
      </c>
      <c r="O618" s="187" t="s">
        <v>333</v>
      </c>
    </row>
    <row r="619" spans="1:15">
      <c r="A619" s="31">
        <v>20</v>
      </c>
      <c r="B619" s="187" t="s">
        <v>333</v>
      </c>
      <c r="C619" s="52" t="s">
        <v>358</v>
      </c>
      <c r="D619" s="49" t="s">
        <v>357</v>
      </c>
      <c r="E619" s="49">
        <v>12390</v>
      </c>
      <c r="F619" s="47">
        <v>15</v>
      </c>
      <c r="G619" s="49">
        <f t="shared" si="64"/>
        <v>185850</v>
      </c>
      <c r="H619" s="187" t="s">
        <v>333</v>
      </c>
      <c r="I619" s="187" t="s">
        <v>333</v>
      </c>
      <c r="J619" s="187" t="s">
        <v>333</v>
      </c>
      <c r="K619" s="187" t="s">
        <v>333</v>
      </c>
      <c r="L619" s="187" t="s">
        <v>333</v>
      </c>
      <c r="M619" s="187" t="s">
        <v>333</v>
      </c>
      <c r="N619" s="187" t="s">
        <v>333</v>
      </c>
      <c r="O619" s="187" t="s">
        <v>333</v>
      </c>
    </row>
    <row r="620" spans="1:15">
      <c r="A620" s="31">
        <v>21</v>
      </c>
      <c r="B620" s="187" t="s">
        <v>333</v>
      </c>
      <c r="C620" s="52" t="s">
        <v>359</v>
      </c>
      <c r="D620" s="49" t="s">
        <v>357</v>
      </c>
      <c r="E620" s="49">
        <v>15340</v>
      </c>
      <c r="F620" s="47">
        <v>10</v>
      </c>
      <c r="G620" s="49">
        <f t="shared" si="64"/>
        <v>153400</v>
      </c>
      <c r="H620" s="187" t="s">
        <v>333</v>
      </c>
      <c r="I620" s="187" t="s">
        <v>333</v>
      </c>
      <c r="J620" s="187" t="s">
        <v>333</v>
      </c>
      <c r="K620" s="187" t="s">
        <v>333</v>
      </c>
      <c r="L620" s="187" t="s">
        <v>333</v>
      </c>
      <c r="M620" s="187" t="s">
        <v>333</v>
      </c>
      <c r="N620" s="187" t="s">
        <v>333</v>
      </c>
      <c r="O620" s="187" t="s">
        <v>333</v>
      </c>
    </row>
    <row r="621" spans="1:15">
      <c r="A621" s="31">
        <v>22</v>
      </c>
      <c r="B621" s="187" t="s">
        <v>333</v>
      </c>
      <c r="C621" s="52" t="s">
        <v>360</v>
      </c>
      <c r="D621" s="49" t="s">
        <v>357</v>
      </c>
      <c r="E621" s="49">
        <v>12390</v>
      </c>
      <c r="F621" s="47">
        <v>10</v>
      </c>
      <c r="G621" s="49">
        <f t="shared" si="64"/>
        <v>123900</v>
      </c>
      <c r="H621" s="187" t="s">
        <v>333</v>
      </c>
      <c r="I621" s="187" t="s">
        <v>333</v>
      </c>
      <c r="J621" s="187" t="s">
        <v>333</v>
      </c>
      <c r="K621" s="187" t="s">
        <v>333</v>
      </c>
      <c r="L621" s="187" t="s">
        <v>333</v>
      </c>
      <c r="M621" s="187" t="s">
        <v>333</v>
      </c>
      <c r="N621" s="187" t="s">
        <v>333</v>
      </c>
      <c r="O621" s="187" t="s">
        <v>333</v>
      </c>
    </row>
    <row r="622" spans="1:15">
      <c r="A622" s="31">
        <v>23</v>
      </c>
      <c r="B622" s="187" t="s">
        <v>333</v>
      </c>
      <c r="C622" s="52" t="s">
        <v>361</v>
      </c>
      <c r="D622" s="49" t="s">
        <v>357</v>
      </c>
      <c r="E622" s="49">
        <v>17110</v>
      </c>
      <c r="F622" s="47">
        <v>8</v>
      </c>
      <c r="G622" s="49">
        <f t="shared" si="64"/>
        <v>136880</v>
      </c>
      <c r="H622" s="187" t="s">
        <v>333</v>
      </c>
      <c r="I622" s="187" t="s">
        <v>333</v>
      </c>
      <c r="J622" s="187" t="s">
        <v>333</v>
      </c>
      <c r="K622" s="187" t="s">
        <v>333</v>
      </c>
      <c r="L622" s="187" t="s">
        <v>333</v>
      </c>
      <c r="M622" s="187" t="s">
        <v>333</v>
      </c>
      <c r="N622" s="187" t="s">
        <v>333</v>
      </c>
      <c r="O622" s="187" t="s">
        <v>333</v>
      </c>
    </row>
    <row r="623" spans="1:15">
      <c r="A623" s="31">
        <v>24</v>
      </c>
      <c r="B623" s="187" t="s">
        <v>333</v>
      </c>
      <c r="C623" s="52" t="s">
        <v>362</v>
      </c>
      <c r="D623" s="49" t="s">
        <v>357</v>
      </c>
      <c r="E623" s="49">
        <v>17110</v>
      </c>
      <c r="F623" s="47">
        <v>3</v>
      </c>
      <c r="G623" s="49">
        <f t="shared" si="64"/>
        <v>51330</v>
      </c>
      <c r="H623" s="187" t="s">
        <v>333</v>
      </c>
      <c r="I623" s="187" t="s">
        <v>333</v>
      </c>
      <c r="J623" s="187" t="s">
        <v>333</v>
      </c>
      <c r="K623" s="187" t="s">
        <v>333</v>
      </c>
      <c r="L623" s="187" t="s">
        <v>333</v>
      </c>
      <c r="M623" s="187" t="s">
        <v>333</v>
      </c>
      <c r="N623" s="187" t="s">
        <v>333</v>
      </c>
      <c r="O623" s="187" t="s">
        <v>333</v>
      </c>
    </row>
    <row r="624" spans="1:15">
      <c r="A624" s="31">
        <v>25</v>
      </c>
      <c r="B624" s="187" t="s">
        <v>333</v>
      </c>
      <c r="C624" s="52" t="s">
        <v>363</v>
      </c>
      <c r="D624" s="49" t="s">
        <v>70</v>
      </c>
      <c r="E624" s="49">
        <v>107443.92</v>
      </c>
      <c r="F624" s="47">
        <v>3</v>
      </c>
      <c r="G624" s="49">
        <f t="shared" si="64"/>
        <v>322331.76</v>
      </c>
      <c r="H624" s="187" t="s">
        <v>333</v>
      </c>
      <c r="I624" s="187" t="s">
        <v>333</v>
      </c>
      <c r="J624" s="187" t="s">
        <v>333</v>
      </c>
      <c r="K624" s="187" t="s">
        <v>333</v>
      </c>
      <c r="L624" s="187" t="s">
        <v>333</v>
      </c>
      <c r="M624" s="187" t="s">
        <v>333</v>
      </c>
      <c r="N624" s="187" t="s">
        <v>333</v>
      </c>
      <c r="O624" s="187" t="s">
        <v>333</v>
      </c>
    </row>
    <row r="625" spans="1:16">
      <c r="A625" s="31">
        <v>26</v>
      </c>
      <c r="B625" s="187" t="s">
        <v>333</v>
      </c>
      <c r="C625" s="52" t="s">
        <v>364</v>
      </c>
      <c r="D625" s="49" t="s">
        <v>70</v>
      </c>
      <c r="E625" s="49">
        <v>107443.92</v>
      </c>
      <c r="F625" s="47">
        <v>3</v>
      </c>
      <c r="G625" s="49">
        <f t="shared" si="64"/>
        <v>322331.76</v>
      </c>
      <c r="H625" s="187" t="s">
        <v>333</v>
      </c>
      <c r="I625" s="187" t="s">
        <v>333</v>
      </c>
      <c r="J625" s="187" t="s">
        <v>333</v>
      </c>
      <c r="K625" s="187" t="s">
        <v>333</v>
      </c>
      <c r="L625" s="187" t="s">
        <v>333</v>
      </c>
      <c r="M625" s="187" t="s">
        <v>333</v>
      </c>
      <c r="N625" s="187" t="s">
        <v>333</v>
      </c>
      <c r="O625" s="187" t="s">
        <v>333</v>
      </c>
    </row>
    <row r="626" spans="1:16">
      <c r="A626" s="188"/>
      <c r="B626" s="188"/>
      <c r="C626" s="188"/>
      <c r="D626" s="188"/>
      <c r="E626" s="188"/>
      <c r="F626" s="188"/>
      <c r="G626" s="461">
        <f>SUM(G600:G625)</f>
        <v>2557827.7400000002</v>
      </c>
      <c r="H626" s="188"/>
      <c r="I626" s="461">
        <f>SUM(I611:I625)</f>
        <v>9600</v>
      </c>
      <c r="J626" s="188"/>
      <c r="K626" s="188"/>
      <c r="L626" s="188"/>
      <c r="M626" s="188"/>
      <c r="N626" s="188"/>
      <c r="O626" s="461">
        <f>SUM(O603:O625)</f>
        <v>529</v>
      </c>
    </row>
    <row r="627" spans="1:16">
      <c r="A627" s="599" t="s">
        <v>0</v>
      </c>
      <c r="B627" s="599"/>
      <c r="C627" s="599"/>
      <c r="D627" s="599"/>
      <c r="E627" s="599"/>
      <c r="F627" s="599"/>
      <c r="G627" s="599"/>
      <c r="H627" s="599"/>
      <c r="I627" s="599"/>
      <c r="J627" s="599"/>
      <c r="K627" s="599"/>
      <c r="L627" s="599"/>
      <c r="M627" s="599"/>
      <c r="N627" s="599"/>
      <c r="O627" s="599"/>
      <c r="P627" s="227"/>
    </row>
    <row r="628" spans="1:16">
      <c r="A628" s="228" t="s">
        <v>1</v>
      </c>
      <c r="B628" s="228"/>
      <c r="C628" s="229"/>
      <c r="D628" s="229" t="s">
        <v>887</v>
      </c>
      <c r="E628" s="229"/>
      <c r="F628" s="229"/>
      <c r="G628" s="229"/>
      <c r="H628" s="229"/>
      <c r="I628" s="229"/>
      <c r="J628" s="229"/>
      <c r="K628" s="229"/>
      <c r="L628" s="229"/>
      <c r="M628" s="229"/>
      <c r="N628" s="229"/>
      <c r="O628" s="229"/>
      <c r="P628" s="230"/>
    </row>
    <row r="629" spans="1:16">
      <c r="A629" s="228" t="s">
        <v>3</v>
      </c>
      <c r="B629" s="228"/>
      <c r="C629" s="229"/>
      <c r="D629" s="229" t="s">
        <v>888</v>
      </c>
      <c r="E629" s="229"/>
      <c r="F629" s="229"/>
      <c r="G629" s="229"/>
      <c r="H629" s="229"/>
      <c r="I629" s="229"/>
      <c r="J629" s="229"/>
      <c r="K629" s="229"/>
      <c r="L629" s="229"/>
      <c r="M629" s="229"/>
      <c r="N629" s="229"/>
      <c r="O629" s="229"/>
      <c r="P629" s="230"/>
    </row>
    <row r="630" spans="1:16">
      <c r="A630" s="228" t="s">
        <v>889</v>
      </c>
      <c r="B630" s="228"/>
      <c r="C630" s="229"/>
      <c r="D630" s="229" t="s">
        <v>890</v>
      </c>
      <c r="E630" s="229"/>
      <c r="F630" s="229"/>
      <c r="G630" s="229"/>
      <c r="H630" s="229"/>
      <c r="I630" s="229"/>
      <c r="J630" s="229"/>
      <c r="K630" s="229"/>
      <c r="L630" s="229"/>
      <c r="M630" s="229"/>
      <c r="N630" s="229"/>
      <c r="O630" s="229"/>
      <c r="P630" s="231"/>
    </row>
    <row r="631" spans="1:16">
      <c r="A631" s="228" t="s">
        <v>891</v>
      </c>
      <c r="B631" s="228"/>
      <c r="C631" s="229"/>
      <c r="D631" s="229" t="s">
        <v>892</v>
      </c>
      <c r="E631" s="229"/>
      <c r="F631" s="229"/>
      <c r="G631" s="229"/>
      <c r="H631" s="229"/>
      <c r="I631" s="229"/>
      <c r="J631" s="229"/>
      <c r="K631" s="229"/>
      <c r="L631" s="229"/>
      <c r="M631" s="229"/>
      <c r="N631" s="229"/>
      <c r="O631" s="229"/>
      <c r="P631" s="231"/>
    </row>
    <row r="632" spans="1:16">
      <c r="A632" s="229"/>
      <c r="B632" s="229"/>
      <c r="C632" s="229"/>
      <c r="D632" s="229"/>
      <c r="E632" s="229"/>
      <c r="F632" s="229"/>
      <c r="G632" s="229"/>
      <c r="H632" s="229"/>
      <c r="I632" s="229"/>
      <c r="J632" s="229"/>
      <c r="K632" s="229"/>
      <c r="L632" s="229"/>
      <c r="M632" s="229"/>
      <c r="N632" s="229"/>
      <c r="O632" s="229"/>
      <c r="P632" s="231"/>
    </row>
    <row r="633" spans="1:16">
      <c r="A633" s="600" t="s">
        <v>176</v>
      </c>
      <c r="B633" s="600"/>
      <c r="C633" s="229"/>
      <c r="D633" s="601" t="s">
        <v>893</v>
      </c>
      <c r="E633" s="601"/>
      <c r="F633" s="229"/>
      <c r="G633" s="229"/>
      <c r="H633" s="229"/>
      <c r="I633" s="229"/>
      <c r="J633" s="229"/>
      <c r="K633" s="229"/>
      <c r="L633" s="229"/>
      <c r="M633" s="229"/>
      <c r="N633" s="229"/>
      <c r="O633" s="229"/>
      <c r="P633" s="231"/>
    </row>
    <row r="634" spans="1:16">
      <c r="A634" s="229"/>
      <c r="B634" s="229"/>
      <c r="C634" s="229"/>
      <c r="D634" s="229"/>
      <c r="E634" s="229"/>
      <c r="F634" s="229"/>
      <c r="G634" s="229"/>
      <c r="H634" s="229"/>
      <c r="I634" s="229"/>
      <c r="J634" s="229"/>
      <c r="K634" s="229"/>
      <c r="L634" s="229"/>
      <c r="M634" s="229"/>
      <c r="N634" s="229"/>
      <c r="O634" s="229"/>
      <c r="P634" s="231"/>
    </row>
    <row r="635" spans="1:16">
      <c r="A635" s="532" t="s">
        <v>894</v>
      </c>
      <c r="B635" s="532" t="s">
        <v>327</v>
      </c>
      <c r="C635" s="525" t="s">
        <v>11</v>
      </c>
      <c r="D635" s="525" t="s">
        <v>12</v>
      </c>
      <c r="E635" s="534" t="s">
        <v>895</v>
      </c>
      <c r="F635" s="534" t="s">
        <v>14</v>
      </c>
      <c r="G635" s="534"/>
      <c r="H635" s="525" t="s">
        <v>110</v>
      </c>
      <c r="I635" s="525"/>
      <c r="J635" s="525" t="s">
        <v>896</v>
      </c>
      <c r="K635" s="525"/>
      <c r="L635" s="525" t="s">
        <v>17</v>
      </c>
      <c r="M635" s="525"/>
      <c r="N635" s="525" t="s">
        <v>178</v>
      </c>
      <c r="O635" s="513"/>
      <c r="P635" s="105"/>
    </row>
    <row r="636" spans="1:16" ht="38.25">
      <c r="A636" s="533"/>
      <c r="B636" s="533"/>
      <c r="C636" s="525"/>
      <c r="D636" s="525"/>
      <c r="E636" s="534"/>
      <c r="F636" s="26" t="s">
        <v>897</v>
      </c>
      <c r="G636" s="155" t="s">
        <v>898</v>
      </c>
      <c r="H636" s="26" t="s">
        <v>897</v>
      </c>
      <c r="I636" s="155" t="s">
        <v>899</v>
      </c>
      <c r="J636" s="26" t="s">
        <v>897</v>
      </c>
      <c r="K636" s="155" t="s">
        <v>22</v>
      </c>
      <c r="L636" s="26" t="s">
        <v>897</v>
      </c>
      <c r="M636" s="155" t="s">
        <v>22</v>
      </c>
      <c r="N636" s="26" t="s">
        <v>897</v>
      </c>
      <c r="O636" s="191" t="s">
        <v>22</v>
      </c>
      <c r="P636" s="105"/>
    </row>
    <row r="637" spans="1:16" ht="25.5">
      <c r="A637" s="26">
        <v>1</v>
      </c>
      <c r="B637" s="26" t="s">
        <v>900</v>
      </c>
      <c r="C637" s="192" t="s">
        <v>901</v>
      </c>
      <c r="D637" s="193" t="s">
        <v>70</v>
      </c>
      <c r="E637" s="194">
        <v>4401.2700000000004</v>
      </c>
      <c r="F637" s="193"/>
      <c r="G637" s="194"/>
      <c r="H637" s="105"/>
      <c r="I637" s="105"/>
      <c r="J637" s="105"/>
      <c r="K637" s="105"/>
      <c r="L637" s="105"/>
      <c r="M637" s="105"/>
      <c r="N637" s="193">
        <v>1</v>
      </c>
      <c r="O637" s="195">
        <f>E637</f>
        <v>4401.2700000000004</v>
      </c>
      <c r="P637" s="154" t="s">
        <v>902</v>
      </c>
    </row>
    <row r="638" spans="1:16">
      <c r="A638" s="26">
        <v>2</v>
      </c>
      <c r="B638" s="26" t="s">
        <v>903</v>
      </c>
      <c r="C638" s="192" t="s">
        <v>904</v>
      </c>
      <c r="D638" s="193" t="s">
        <v>70</v>
      </c>
      <c r="E638" s="194">
        <v>4275</v>
      </c>
      <c r="F638" s="193">
        <v>1</v>
      </c>
      <c r="G638" s="194">
        <f>E638*F638</f>
        <v>4275</v>
      </c>
      <c r="H638" s="105"/>
      <c r="I638" s="105"/>
      <c r="J638" s="105"/>
      <c r="K638" s="105"/>
      <c r="L638" s="105"/>
      <c r="M638" s="105"/>
      <c r="N638" s="105"/>
      <c r="O638" s="196"/>
      <c r="P638" s="105"/>
    </row>
    <row r="639" spans="1:16" ht="25.5">
      <c r="A639" s="26">
        <v>3</v>
      </c>
      <c r="B639" s="26" t="s">
        <v>903</v>
      </c>
      <c r="C639" s="192" t="s">
        <v>905</v>
      </c>
      <c r="D639" s="193" t="s">
        <v>70</v>
      </c>
      <c r="E639" s="194">
        <v>475</v>
      </c>
      <c r="F639" s="193"/>
      <c r="G639" s="194"/>
      <c r="H639" s="105"/>
      <c r="I639" s="105"/>
      <c r="J639" s="105"/>
      <c r="K639" s="105"/>
      <c r="L639" s="105"/>
      <c r="M639" s="105"/>
      <c r="N639" s="193">
        <v>1</v>
      </c>
      <c r="O639" s="195">
        <f>N639*E639</f>
        <v>475</v>
      </c>
      <c r="P639" s="154" t="s">
        <v>902</v>
      </c>
    </row>
    <row r="640" spans="1:16" ht="25.5">
      <c r="A640" s="26">
        <v>4</v>
      </c>
      <c r="B640" s="26" t="s">
        <v>903</v>
      </c>
      <c r="C640" s="192" t="s">
        <v>906</v>
      </c>
      <c r="D640" s="193" t="s">
        <v>70</v>
      </c>
      <c r="E640" s="194">
        <v>99.75</v>
      </c>
      <c r="F640" s="105"/>
      <c r="G640" s="105"/>
      <c r="H640" s="105"/>
      <c r="I640" s="105"/>
      <c r="J640" s="105"/>
      <c r="K640" s="105"/>
      <c r="L640" s="105"/>
      <c r="M640" s="105"/>
      <c r="N640" s="193">
        <v>1</v>
      </c>
      <c r="O640" s="195">
        <f>N640*E640</f>
        <v>99.75</v>
      </c>
      <c r="P640" s="154" t="s">
        <v>902</v>
      </c>
    </row>
    <row r="641" spans="1:16">
      <c r="A641" s="26">
        <v>5</v>
      </c>
      <c r="B641" s="26" t="s">
        <v>903</v>
      </c>
      <c r="C641" s="192" t="s">
        <v>907</v>
      </c>
      <c r="D641" s="193" t="s">
        <v>70</v>
      </c>
      <c r="E641" s="194">
        <v>199.5</v>
      </c>
      <c r="F641" s="193">
        <v>1</v>
      </c>
      <c r="G641" s="194">
        <f>E641*F641</f>
        <v>199.5</v>
      </c>
      <c r="H641" s="105"/>
      <c r="I641" s="105"/>
      <c r="J641" s="105"/>
      <c r="K641" s="105"/>
      <c r="L641" s="105"/>
      <c r="M641" s="105"/>
      <c r="N641" s="105"/>
      <c r="O641" s="196"/>
      <c r="P641" s="105"/>
    </row>
    <row r="642" spans="1:16">
      <c r="A642" s="26">
        <v>6</v>
      </c>
      <c r="B642" s="26" t="s">
        <v>903</v>
      </c>
      <c r="C642" s="192" t="s">
        <v>908</v>
      </c>
      <c r="D642" s="193" t="s">
        <v>70</v>
      </c>
      <c r="E642" s="194">
        <v>185.25</v>
      </c>
      <c r="F642" s="193">
        <v>1</v>
      </c>
      <c r="G642" s="194">
        <f>F642*E642</f>
        <v>185.25</v>
      </c>
      <c r="H642" s="105"/>
      <c r="I642" s="105"/>
      <c r="J642" s="105"/>
      <c r="K642" s="105"/>
      <c r="L642" s="105"/>
      <c r="M642" s="105"/>
      <c r="N642" s="105"/>
      <c r="O642" s="196"/>
      <c r="P642" s="105"/>
    </row>
    <row r="643" spans="1:16" ht="25.5">
      <c r="A643" s="26">
        <v>7</v>
      </c>
      <c r="B643" s="115" t="s">
        <v>909</v>
      </c>
      <c r="C643" s="158" t="s">
        <v>910</v>
      </c>
      <c r="D643" s="28" t="s">
        <v>70</v>
      </c>
      <c r="E643" s="140">
        <v>285</v>
      </c>
      <c r="F643" s="28"/>
      <c r="G643" s="140"/>
      <c r="H643" s="117"/>
      <c r="I643" s="117"/>
      <c r="J643" s="117"/>
      <c r="K643" s="117"/>
      <c r="L643" s="117"/>
      <c r="M643" s="117"/>
      <c r="N643" s="115">
        <v>1</v>
      </c>
      <c r="O643" s="197">
        <f>E643*N643</f>
        <v>285</v>
      </c>
      <c r="P643" s="154" t="s">
        <v>911</v>
      </c>
    </row>
    <row r="644" spans="1:16" ht="25.5">
      <c r="A644" s="26">
        <v>8</v>
      </c>
      <c r="B644" s="26" t="s">
        <v>903</v>
      </c>
      <c r="C644" s="192" t="s">
        <v>912</v>
      </c>
      <c r="D644" s="193" t="s">
        <v>70</v>
      </c>
      <c r="E644" s="194">
        <v>475</v>
      </c>
      <c r="F644" s="193"/>
      <c r="G644" s="194"/>
      <c r="H644" s="105"/>
      <c r="I644" s="105"/>
      <c r="J644" s="105"/>
      <c r="K644" s="105"/>
      <c r="L644" s="105"/>
      <c r="M644" s="105"/>
      <c r="N644" s="193">
        <v>1</v>
      </c>
      <c r="O644" s="195">
        <f>E644*N644</f>
        <v>475</v>
      </c>
      <c r="P644" s="154" t="s">
        <v>902</v>
      </c>
    </row>
    <row r="645" spans="1:16" ht="25.5">
      <c r="A645" s="26">
        <v>9</v>
      </c>
      <c r="B645" s="26" t="s">
        <v>903</v>
      </c>
      <c r="C645" s="192" t="s">
        <v>913</v>
      </c>
      <c r="D645" s="193" t="s">
        <v>70</v>
      </c>
      <c r="E645" s="194">
        <v>118.75</v>
      </c>
      <c r="F645" s="193"/>
      <c r="G645" s="194"/>
      <c r="H645" s="105"/>
      <c r="I645" s="105"/>
      <c r="J645" s="105"/>
      <c r="K645" s="105"/>
      <c r="L645" s="105"/>
      <c r="M645" s="105"/>
      <c r="N645" s="193">
        <v>4</v>
      </c>
      <c r="O645" s="195">
        <f>N645*E645</f>
        <v>475</v>
      </c>
      <c r="P645" s="154" t="s">
        <v>902</v>
      </c>
    </row>
    <row r="646" spans="1:16">
      <c r="A646" s="26">
        <v>10</v>
      </c>
      <c r="B646" s="26" t="s">
        <v>903</v>
      </c>
      <c r="C646" s="192" t="s">
        <v>914</v>
      </c>
      <c r="D646" s="193" t="s">
        <v>70</v>
      </c>
      <c r="E646" s="194">
        <v>52.25</v>
      </c>
      <c r="F646" s="105"/>
      <c r="G646" s="105"/>
      <c r="H646" s="105"/>
      <c r="I646" s="105"/>
      <c r="J646" s="105"/>
      <c r="K646" s="105"/>
      <c r="L646" s="193">
        <v>1</v>
      </c>
      <c r="M646" s="195">
        <f>L646*E646</f>
        <v>52.25</v>
      </c>
      <c r="N646" s="105"/>
      <c r="O646" s="105"/>
      <c r="P646" s="105"/>
    </row>
    <row r="647" spans="1:16">
      <c r="A647" s="26">
        <v>11</v>
      </c>
      <c r="B647" s="26" t="s">
        <v>903</v>
      </c>
      <c r="C647" s="192" t="s">
        <v>915</v>
      </c>
      <c r="D647" s="193" t="s">
        <v>70</v>
      </c>
      <c r="E647" s="194">
        <v>95</v>
      </c>
      <c r="F647" s="193">
        <v>1</v>
      </c>
      <c r="G647" s="194">
        <f t="shared" ref="G647" si="65">F647*E647</f>
        <v>95</v>
      </c>
      <c r="H647" s="105"/>
      <c r="I647" s="105"/>
      <c r="J647" s="105"/>
      <c r="K647" s="105"/>
      <c r="L647" s="105"/>
      <c r="M647" s="105"/>
      <c r="N647" s="105"/>
      <c r="O647" s="196"/>
      <c r="P647" s="105"/>
    </row>
    <row r="648" spans="1:16">
      <c r="A648" s="26">
        <v>12</v>
      </c>
      <c r="B648" s="26" t="s">
        <v>903</v>
      </c>
      <c r="C648" s="192" t="s">
        <v>916</v>
      </c>
      <c r="D648" s="193" t="s">
        <v>70</v>
      </c>
      <c r="E648" s="194">
        <v>99.75</v>
      </c>
      <c r="F648" s="105"/>
      <c r="G648" s="105"/>
      <c r="H648" s="105"/>
      <c r="I648" s="105"/>
      <c r="J648" s="105"/>
      <c r="K648" s="105"/>
      <c r="L648" s="193">
        <v>1</v>
      </c>
      <c r="M648" s="195">
        <f>L648*E648</f>
        <v>99.75</v>
      </c>
      <c r="N648" s="105"/>
      <c r="O648" s="105"/>
      <c r="P648" s="105"/>
    </row>
    <row r="649" spans="1:16">
      <c r="A649" s="26">
        <v>13</v>
      </c>
      <c r="B649" s="26" t="s">
        <v>903</v>
      </c>
      <c r="C649" s="192" t="s">
        <v>917</v>
      </c>
      <c r="D649" s="193" t="s">
        <v>70</v>
      </c>
      <c r="E649" s="194">
        <v>285</v>
      </c>
      <c r="F649" s="193">
        <v>1</v>
      </c>
      <c r="G649" s="194">
        <f>F649*E649</f>
        <v>285</v>
      </c>
      <c r="H649" s="105"/>
      <c r="I649" s="105"/>
      <c r="J649" s="105"/>
      <c r="K649" s="105"/>
      <c r="L649" s="105"/>
      <c r="M649" s="105"/>
      <c r="N649" s="105"/>
      <c r="O649" s="196"/>
      <c r="P649" s="105"/>
    </row>
    <row r="650" spans="1:16" ht="25.5">
      <c r="A650" s="26">
        <v>14</v>
      </c>
      <c r="B650" s="26" t="s">
        <v>903</v>
      </c>
      <c r="C650" s="192" t="s">
        <v>918</v>
      </c>
      <c r="D650" s="193" t="s">
        <v>70</v>
      </c>
      <c r="E650" s="194">
        <v>19</v>
      </c>
      <c r="F650" s="105"/>
      <c r="G650" s="105"/>
      <c r="H650" s="105"/>
      <c r="I650" s="105"/>
      <c r="J650" s="105"/>
      <c r="K650" s="105"/>
      <c r="L650" s="105"/>
      <c r="M650" s="105"/>
      <c r="N650" s="193">
        <v>1</v>
      </c>
      <c r="O650" s="195">
        <f>N650*E650</f>
        <v>19</v>
      </c>
      <c r="P650" s="154" t="s">
        <v>902</v>
      </c>
    </row>
    <row r="651" spans="1:16">
      <c r="A651" s="26">
        <v>15</v>
      </c>
      <c r="B651" s="115" t="s">
        <v>919</v>
      </c>
      <c r="C651" s="158" t="s">
        <v>920</v>
      </c>
      <c r="D651" s="28" t="s">
        <v>70</v>
      </c>
      <c r="E651" s="140">
        <v>427.5</v>
      </c>
      <c r="F651" s="28">
        <v>1</v>
      </c>
      <c r="G651" s="140">
        <f>F651*E651</f>
        <v>427.5</v>
      </c>
      <c r="H651" s="117"/>
      <c r="I651" s="117"/>
      <c r="J651" s="117"/>
      <c r="K651" s="117"/>
      <c r="L651" s="117"/>
      <c r="M651" s="117"/>
      <c r="N651" s="28"/>
      <c r="O651" s="198"/>
      <c r="P651" s="117"/>
    </row>
    <row r="652" spans="1:16">
      <c r="A652" s="26">
        <v>16</v>
      </c>
      <c r="B652" s="115" t="s">
        <v>921</v>
      </c>
      <c r="C652" s="158" t="s">
        <v>922</v>
      </c>
      <c r="D652" s="28" t="s">
        <v>70</v>
      </c>
      <c r="E652" s="140">
        <v>42.75</v>
      </c>
      <c r="F652" s="28">
        <v>1</v>
      </c>
      <c r="G652" s="140">
        <f>F652*E652</f>
        <v>42.75</v>
      </c>
      <c r="H652" s="117"/>
      <c r="I652" s="117"/>
      <c r="J652" s="117"/>
      <c r="K652" s="117"/>
      <c r="L652" s="117"/>
      <c r="M652" s="117"/>
      <c r="N652" s="28"/>
      <c r="O652" s="198"/>
      <c r="P652" s="154"/>
    </row>
    <row r="653" spans="1:16" ht="25.5">
      <c r="A653" s="26">
        <v>17</v>
      </c>
      <c r="B653" s="115" t="s">
        <v>903</v>
      </c>
      <c r="C653" s="158" t="s">
        <v>923</v>
      </c>
      <c r="D653" s="28" t="s">
        <v>70</v>
      </c>
      <c r="E653" s="140">
        <v>19</v>
      </c>
      <c r="F653" s="117">
        <v>1</v>
      </c>
      <c r="G653" s="117">
        <f>E653*F653</f>
        <v>19</v>
      </c>
      <c r="H653" s="117"/>
      <c r="I653" s="117"/>
      <c r="J653" s="117"/>
      <c r="K653" s="117"/>
      <c r="L653" s="117"/>
      <c r="M653" s="117"/>
      <c r="N653" s="28">
        <v>1</v>
      </c>
      <c r="O653" s="198">
        <f t="shared" ref="O653" si="66">N653*E653</f>
        <v>19</v>
      </c>
      <c r="P653" s="154" t="s">
        <v>924</v>
      </c>
    </row>
    <row r="654" spans="1:16">
      <c r="A654" s="26">
        <v>18</v>
      </c>
      <c r="B654" s="115" t="s">
        <v>925</v>
      </c>
      <c r="C654" s="158" t="s">
        <v>926</v>
      </c>
      <c r="D654" s="28" t="s">
        <v>70</v>
      </c>
      <c r="E654" s="140">
        <v>9.5</v>
      </c>
      <c r="F654" s="28">
        <v>4</v>
      </c>
      <c r="G654" s="140">
        <f>F654*E654</f>
        <v>38</v>
      </c>
      <c r="H654" s="117"/>
      <c r="I654" s="117"/>
      <c r="J654" s="117"/>
      <c r="K654" s="117"/>
      <c r="L654" s="117"/>
      <c r="M654" s="117"/>
      <c r="N654" s="28"/>
      <c r="O654" s="198"/>
      <c r="P654" s="117"/>
    </row>
    <row r="655" spans="1:16" ht="25.5">
      <c r="A655" s="26">
        <v>19</v>
      </c>
      <c r="B655" s="26" t="s">
        <v>927</v>
      </c>
      <c r="C655" s="192" t="s">
        <v>928</v>
      </c>
      <c r="D655" s="193" t="s">
        <v>70</v>
      </c>
      <c r="E655" s="194">
        <v>57</v>
      </c>
      <c r="F655" s="193">
        <v>11</v>
      </c>
      <c r="G655" s="140">
        <f>F655*E655</f>
        <v>627</v>
      </c>
      <c r="H655" s="105"/>
      <c r="I655" s="105"/>
      <c r="J655" s="105"/>
      <c r="K655" s="105"/>
      <c r="L655" s="105"/>
      <c r="M655" s="105"/>
      <c r="N655" s="193">
        <v>2</v>
      </c>
      <c r="O655" s="195">
        <f>N655*E655</f>
        <v>114</v>
      </c>
      <c r="P655" s="154" t="s">
        <v>929</v>
      </c>
    </row>
    <row r="656" spans="1:16">
      <c r="A656" s="26">
        <v>20</v>
      </c>
      <c r="B656" s="26" t="s">
        <v>903</v>
      </c>
      <c r="C656" s="192" t="s">
        <v>930</v>
      </c>
      <c r="D656" s="193" t="s">
        <v>70</v>
      </c>
      <c r="E656" s="194">
        <v>85.5</v>
      </c>
      <c r="F656" s="193">
        <v>8</v>
      </c>
      <c r="G656" s="194">
        <f t="shared" ref="G656:G662" si="67">F656*E656</f>
        <v>684</v>
      </c>
      <c r="H656" s="105"/>
      <c r="I656" s="105"/>
      <c r="J656" s="105"/>
      <c r="K656" s="105"/>
      <c r="L656" s="105"/>
      <c r="M656" s="105"/>
      <c r="N656" s="105"/>
      <c r="O656" s="196"/>
      <c r="P656" s="105"/>
    </row>
    <row r="657" spans="1:16">
      <c r="A657" s="26">
        <v>21</v>
      </c>
      <c r="B657" s="26" t="s">
        <v>903</v>
      </c>
      <c r="C657" s="192" t="s">
        <v>931</v>
      </c>
      <c r="D657" s="193" t="s">
        <v>70</v>
      </c>
      <c r="E657" s="194">
        <v>128.25</v>
      </c>
      <c r="F657" s="193">
        <v>4</v>
      </c>
      <c r="G657" s="140">
        <f t="shared" si="67"/>
        <v>513</v>
      </c>
      <c r="H657" s="105"/>
      <c r="I657" s="105"/>
      <c r="J657" s="105"/>
      <c r="K657" s="105"/>
      <c r="L657" s="105"/>
      <c r="M657" s="105"/>
      <c r="N657" s="105"/>
      <c r="O657" s="196"/>
      <c r="P657" s="105"/>
    </row>
    <row r="658" spans="1:16">
      <c r="A658" s="26">
        <v>22</v>
      </c>
      <c r="B658" s="26" t="s">
        <v>903</v>
      </c>
      <c r="C658" s="192" t="s">
        <v>932</v>
      </c>
      <c r="D658" s="193" t="s">
        <v>70</v>
      </c>
      <c r="E658" s="194">
        <v>199.5</v>
      </c>
      <c r="F658" s="193">
        <v>17</v>
      </c>
      <c r="G658" s="194">
        <f t="shared" si="67"/>
        <v>3391.5</v>
      </c>
      <c r="H658" s="105"/>
      <c r="I658" s="105"/>
      <c r="J658" s="105"/>
      <c r="K658" s="105"/>
      <c r="L658" s="105"/>
      <c r="M658" s="105"/>
      <c r="N658" s="105"/>
      <c r="O658" s="196"/>
      <c r="P658" s="105"/>
    </row>
    <row r="659" spans="1:16">
      <c r="A659" s="26">
        <v>23</v>
      </c>
      <c r="B659" s="26" t="s">
        <v>933</v>
      </c>
      <c r="C659" s="192" t="s">
        <v>934</v>
      </c>
      <c r="D659" s="193" t="s">
        <v>70</v>
      </c>
      <c r="E659" s="194">
        <v>285</v>
      </c>
      <c r="F659" s="193">
        <v>1</v>
      </c>
      <c r="G659" s="140">
        <f t="shared" si="67"/>
        <v>285</v>
      </c>
      <c r="H659" s="105"/>
      <c r="I659" s="105"/>
      <c r="J659" s="105"/>
      <c r="K659" s="105"/>
      <c r="L659" s="105"/>
      <c r="M659" s="105"/>
      <c r="N659" s="105"/>
      <c r="O659" s="196"/>
      <c r="P659" s="105"/>
    </row>
    <row r="660" spans="1:16" ht="25.5">
      <c r="A660" s="26">
        <v>24</v>
      </c>
      <c r="B660" s="26" t="s">
        <v>935</v>
      </c>
      <c r="C660" s="192" t="s">
        <v>936</v>
      </c>
      <c r="D660" s="193" t="s">
        <v>70</v>
      </c>
      <c r="E660" s="194">
        <v>50.35</v>
      </c>
      <c r="F660" s="105"/>
      <c r="G660" s="105"/>
      <c r="H660" s="105"/>
      <c r="I660" s="105"/>
      <c r="J660" s="105"/>
      <c r="K660" s="105"/>
      <c r="L660" s="105"/>
      <c r="M660" s="105"/>
      <c r="N660" s="193">
        <v>3</v>
      </c>
      <c r="O660" s="195">
        <f>N660*E660</f>
        <v>151.05000000000001</v>
      </c>
      <c r="P660" s="154" t="s">
        <v>902</v>
      </c>
    </row>
    <row r="661" spans="1:16">
      <c r="A661" s="26">
        <v>25</v>
      </c>
      <c r="B661" s="26" t="s">
        <v>903</v>
      </c>
      <c r="C661" s="192" t="s">
        <v>937</v>
      </c>
      <c r="D661" s="193" t="s">
        <v>70</v>
      </c>
      <c r="E661" s="194">
        <v>50.35</v>
      </c>
      <c r="F661" s="193">
        <v>1</v>
      </c>
      <c r="G661" s="140">
        <f>F661*E661</f>
        <v>50.35</v>
      </c>
      <c r="H661" s="105"/>
      <c r="I661" s="105"/>
      <c r="J661" s="105"/>
      <c r="K661" s="105"/>
      <c r="L661" s="105"/>
      <c r="M661" s="105"/>
      <c r="N661" s="105"/>
      <c r="O661" s="196"/>
      <c r="P661" s="105"/>
    </row>
    <row r="662" spans="1:16">
      <c r="A662" s="26">
        <v>26</v>
      </c>
      <c r="B662" s="26" t="s">
        <v>903</v>
      </c>
      <c r="C662" s="192" t="s">
        <v>938</v>
      </c>
      <c r="D662" s="193" t="s">
        <v>70</v>
      </c>
      <c r="E662" s="194">
        <v>475</v>
      </c>
      <c r="F662" s="193">
        <v>1</v>
      </c>
      <c r="G662" s="194">
        <f t="shared" si="67"/>
        <v>475</v>
      </c>
      <c r="H662" s="105"/>
      <c r="I662" s="105"/>
      <c r="J662" s="105"/>
      <c r="K662" s="105"/>
      <c r="L662" s="105"/>
      <c r="M662" s="105"/>
      <c r="N662" s="105"/>
      <c r="O662" s="196"/>
      <c r="P662" s="105"/>
    </row>
    <row r="663" spans="1:16" ht="25.5">
      <c r="A663" s="26">
        <v>27</v>
      </c>
      <c r="B663" s="26" t="s">
        <v>939</v>
      </c>
      <c r="C663" s="192" t="s">
        <v>940</v>
      </c>
      <c r="D663" s="193" t="s">
        <v>70</v>
      </c>
      <c r="E663" s="194">
        <v>52.25</v>
      </c>
      <c r="F663" s="193">
        <v>4</v>
      </c>
      <c r="G663" s="140">
        <f>F663*E663</f>
        <v>209</v>
      </c>
      <c r="H663" s="105"/>
      <c r="I663" s="105"/>
      <c r="J663" s="105"/>
      <c r="K663" s="105"/>
      <c r="L663" s="105"/>
      <c r="M663" s="105"/>
      <c r="N663" s="193">
        <v>2</v>
      </c>
      <c r="O663" s="198">
        <f t="shared" ref="O663:O666" si="68">N663*E663</f>
        <v>104.5</v>
      </c>
      <c r="P663" s="154" t="s">
        <v>941</v>
      </c>
    </row>
    <row r="664" spans="1:16" ht="25.5">
      <c r="A664" s="26">
        <v>28</v>
      </c>
      <c r="B664" s="26" t="s">
        <v>903</v>
      </c>
      <c r="C664" s="192" t="s">
        <v>942</v>
      </c>
      <c r="D664" s="193" t="s">
        <v>70</v>
      </c>
      <c r="E664" s="194">
        <v>42.75</v>
      </c>
      <c r="F664" s="193"/>
      <c r="G664" s="194"/>
      <c r="H664" s="105"/>
      <c r="I664" s="105"/>
      <c r="J664" s="105"/>
      <c r="K664" s="105"/>
      <c r="L664" s="105"/>
      <c r="M664" s="105"/>
      <c r="N664" s="193">
        <v>1</v>
      </c>
      <c r="O664" s="195">
        <f t="shared" si="68"/>
        <v>42.75</v>
      </c>
      <c r="P664" s="154" t="s">
        <v>902</v>
      </c>
    </row>
    <row r="665" spans="1:16" ht="25.5">
      <c r="A665" s="26">
        <v>29</v>
      </c>
      <c r="B665" s="26" t="s">
        <v>903</v>
      </c>
      <c r="C665" s="192" t="s">
        <v>943</v>
      </c>
      <c r="D665" s="193" t="s">
        <v>70</v>
      </c>
      <c r="E665" s="194">
        <v>42.75</v>
      </c>
      <c r="F665" s="193"/>
      <c r="G665" s="194"/>
      <c r="H665" s="105"/>
      <c r="I665" s="105"/>
      <c r="J665" s="105"/>
      <c r="K665" s="105"/>
      <c r="L665" s="105"/>
      <c r="M665" s="105"/>
      <c r="N665" s="193">
        <v>1</v>
      </c>
      <c r="O665" s="195">
        <f t="shared" si="68"/>
        <v>42.75</v>
      </c>
      <c r="P665" s="154" t="s">
        <v>902</v>
      </c>
    </row>
    <row r="666" spans="1:16" ht="25.5">
      <c r="A666" s="26">
        <v>30</v>
      </c>
      <c r="B666" s="115" t="s">
        <v>903</v>
      </c>
      <c r="C666" s="158" t="s">
        <v>944</v>
      </c>
      <c r="D666" s="28" t="s">
        <v>70</v>
      </c>
      <c r="E666" s="140">
        <v>142.5</v>
      </c>
      <c r="F666" s="28">
        <v>1</v>
      </c>
      <c r="G666" s="140">
        <f t="shared" ref="G666:G685" si="69">F666*E666</f>
        <v>142.5</v>
      </c>
      <c r="H666" s="117"/>
      <c r="I666" s="117"/>
      <c r="J666" s="117"/>
      <c r="K666" s="117"/>
      <c r="L666" s="117"/>
      <c r="M666" s="117"/>
      <c r="N666" s="115">
        <v>1</v>
      </c>
      <c r="O666" s="198">
        <f t="shared" si="68"/>
        <v>142.5</v>
      </c>
      <c r="P666" s="154" t="s">
        <v>945</v>
      </c>
    </row>
    <row r="667" spans="1:16" ht="25.5">
      <c r="A667" s="26">
        <v>31</v>
      </c>
      <c r="B667" s="115" t="s">
        <v>903</v>
      </c>
      <c r="C667" s="169" t="s">
        <v>946</v>
      </c>
      <c r="D667" s="115" t="s">
        <v>70</v>
      </c>
      <c r="E667" s="140">
        <v>3800</v>
      </c>
      <c r="F667" s="115">
        <v>1</v>
      </c>
      <c r="G667" s="198">
        <f t="shared" si="69"/>
        <v>3800</v>
      </c>
      <c r="H667" s="117"/>
      <c r="I667" s="117"/>
      <c r="J667" s="117"/>
      <c r="K667" s="117"/>
      <c r="L667" s="117"/>
      <c r="M667" s="117"/>
      <c r="N667" s="199"/>
      <c r="O667" s="199"/>
      <c r="P667" s="117"/>
    </row>
    <row r="668" spans="1:16">
      <c r="A668" s="26">
        <v>32</v>
      </c>
      <c r="B668" s="26" t="s">
        <v>903</v>
      </c>
      <c r="C668" s="200" t="s">
        <v>947</v>
      </c>
      <c r="D668" s="26" t="s">
        <v>70</v>
      </c>
      <c r="E668" s="194">
        <v>475</v>
      </c>
      <c r="F668" s="26">
        <v>1</v>
      </c>
      <c r="G668" s="194">
        <f t="shared" si="69"/>
        <v>475</v>
      </c>
      <c r="H668" s="105"/>
      <c r="I668" s="105"/>
      <c r="J668" s="105"/>
      <c r="K668" s="105"/>
      <c r="L668" s="105"/>
      <c r="M668" s="105"/>
      <c r="N668" s="105"/>
      <c r="O668" s="196"/>
      <c r="P668" s="105"/>
    </row>
    <row r="669" spans="1:16">
      <c r="A669" s="26">
        <v>33</v>
      </c>
      <c r="B669" s="26" t="s">
        <v>948</v>
      </c>
      <c r="C669" s="201" t="s">
        <v>949</v>
      </c>
      <c r="D669" s="193" t="s">
        <v>70</v>
      </c>
      <c r="E669" s="194">
        <v>9.5</v>
      </c>
      <c r="F669" s="193">
        <v>13</v>
      </c>
      <c r="G669" s="194">
        <f t="shared" si="69"/>
        <v>123.5</v>
      </c>
      <c r="H669" s="105"/>
      <c r="I669" s="105"/>
      <c r="J669" s="105"/>
      <c r="K669" s="105"/>
      <c r="L669" s="105"/>
      <c r="M669" s="105"/>
      <c r="N669" s="105"/>
      <c r="O669" s="196"/>
      <c r="P669" s="105"/>
    </row>
    <row r="670" spans="1:16">
      <c r="A670" s="26">
        <v>34</v>
      </c>
      <c r="B670" s="26" t="s">
        <v>903</v>
      </c>
      <c r="C670" s="202" t="s">
        <v>950</v>
      </c>
      <c r="D670" s="193" t="s">
        <v>70</v>
      </c>
      <c r="E670" s="194">
        <v>950</v>
      </c>
      <c r="F670" s="193">
        <v>1</v>
      </c>
      <c r="G670" s="194">
        <f t="shared" si="69"/>
        <v>950</v>
      </c>
      <c r="H670" s="105"/>
      <c r="I670" s="105"/>
      <c r="J670" s="105"/>
      <c r="K670" s="105"/>
      <c r="L670" s="105"/>
      <c r="M670" s="105"/>
      <c r="N670" s="105"/>
      <c r="O670" s="196"/>
      <c r="P670" s="105"/>
    </row>
    <row r="671" spans="1:16">
      <c r="A671" s="26">
        <v>35</v>
      </c>
      <c r="B671" s="26" t="s">
        <v>903</v>
      </c>
      <c r="C671" s="201" t="s">
        <v>951</v>
      </c>
      <c r="D671" s="193" t="s">
        <v>70</v>
      </c>
      <c r="E671" s="194">
        <v>4275</v>
      </c>
      <c r="F671" s="193">
        <v>1</v>
      </c>
      <c r="G671" s="194">
        <f t="shared" si="69"/>
        <v>4275</v>
      </c>
      <c r="H671" s="105"/>
      <c r="I671" s="105"/>
      <c r="J671" s="105"/>
      <c r="K671" s="105"/>
      <c r="L671" s="105"/>
      <c r="M671" s="105"/>
      <c r="N671" s="105"/>
      <c r="O671" s="196"/>
      <c r="P671" s="105"/>
    </row>
    <row r="672" spans="1:16" ht="25.5">
      <c r="A672" s="26">
        <v>36</v>
      </c>
      <c r="B672" s="26" t="s">
        <v>903</v>
      </c>
      <c r="C672" s="203" t="s">
        <v>952</v>
      </c>
      <c r="D672" s="193" t="s">
        <v>70</v>
      </c>
      <c r="E672" s="194">
        <v>6056.25</v>
      </c>
      <c r="F672" s="193">
        <v>1</v>
      </c>
      <c r="G672" s="194">
        <f t="shared" si="69"/>
        <v>6056.25</v>
      </c>
      <c r="H672" s="105"/>
      <c r="I672" s="105"/>
      <c r="J672" s="105"/>
      <c r="K672" s="105"/>
      <c r="L672" s="105"/>
      <c r="M672" s="105"/>
      <c r="N672" s="105"/>
      <c r="O672" s="196"/>
      <c r="P672" s="105"/>
    </row>
    <row r="673" spans="1:16">
      <c r="A673" s="26">
        <v>37</v>
      </c>
      <c r="B673" s="26" t="s">
        <v>903</v>
      </c>
      <c r="C673" s="192" t="s">
        <v>953</v>
      </c>
      <c r="D673" s="193" t="s">
        <v>70</v>
      </c>
      <c r="E673" s="194">
        <v>8500</v>
      </c>
      <c r="F673" s="193">
        <v>1</v>
      </c>
      <c r="G673" s="194">
        <f t="shared" si="69"/>
        <v>8500</v>
      </c>
      <c r="H673" s="105"/>
      <c r="I673" s="105"/>
      <c r="J673" s="105"/>
      <c r="K673" s="105"/>
      <c r="L673" s="26">
        <v>1</v>
      </c>
      <c r="M673" s="204">
        <v>25</v>
      </c>
      <c r="N673" s="105"/>
      <c r="O673" s="105"/>
      <c r="P673" s="105"/>
    </row>
    <row r="674" spans="1:16">
      <c r="A674" s="26">
        <v>38</v>
      </c>
      <c r="B674" s="26" t="s">
        <v>903</v>
      </c>
      <c r="C674" s="205" t="s">
        <v>954</v>
      </c>
      <c r="D674" s="193" t="s">
        <v>70</v>
      </c>
      <c r="E674" s="194">
        <v>4215.1499999999996</v>
      </c>
      <c r="F674" s="193">
        <v>2</v>
      </c>
      <c r="G674" s="194">
        <f t="shared" si="69"/>
        <v>8430.2999999999993</v>
      </c>
      <c r="H674" s="105"/>
      <c r="I674" s="105"/>
      <c r="J674" s="105"/>
      <c r="K674" s="105"/>
      <c r="L674" s="105"/>
      <c r="M674" s="105"/>
      <c r="N674" s="105"/>
      <c r="O674" s="196"/>
      <c r="P674" s="105"/>
    </row>
    <row r="675" spans="1:16">
      <c r="A675" s="26">
        <v>39</v>
      </c>
      <c r="B675" s="26" t="s">
        <v>903</v>
      </c>
      <c r="C675" s="206" t="s">
        <v>955</v>
      </c>
      <c r="D675" s="193" t="s">
        <v>70</v>
      </c>
      <c r="E675" s="194">
        <v>1759.4</v>
      </c>
      <c r="F675" s="193">
        <v>2</v>
      </c>
      <c r="G675" s="194">
        <f t="shared" si="69"/>
        <v>3518.8</v>
      </c>
      <c r="H675" s="105"/>
      <c r="I675" s="105"/>
      <c r="J675" s="105"/>
      <c r="K675" s="105"/>
      <c r="L675" s="105"/>
      <c r="M675" s="105"/>
      <c r="N675" s="105"/>
      <c r="O675" s="196"/>
      <c r="P675" s="105"/>
    </row>
    <row r="676" spans="1:16">
      <c r="A676" s="26">
        <v>40</v>
      </c>
      <c r="B676" s="26" t="s">
        <v>903</v>
      </c>
      <c r="C676" s="202" t="s">
        <v>956</v>
      </c>
      <c r="D676" s="193" t="s">
        <v>70</v>
      </c>
      <c r="E676" s="194">
        <v>19034.2</v>
      </c>
      <c r="F676" s="193">
        <v>1</v>
      </c>
      <c r="G676" s="194">
        <f t="shared" si="69"/>
        <v>19034.2</v>
      </c>
      <c r="H676" s="105"/>
      <c r="I676" s="105"/>
      <c r="J676" s="105"/>
      <c r="K676" s="105"/>
      <c r="L676" s="105"/>
      <c r="M676" s="105"/>
      <c r="N676" s="105"/>
      <c r="O676" s="196"/>
      <c r="P676" s="105"/>
    </row>
    <row r="677" spans="1:16">
      <c r="A677" s="26">
        <v>41</v>
      </c>
      <c r="B677" s="26" t="s">
        <v>903</v>
      </c>
      <c r="C677" s="202" t="s">
        <v>957</v>
      </c>
      <c r="D677" s="193" t="s">
        <v>70</v>
      </c>
      <c r="E677" s="194">
        <v>44088</v>
      </c>
      <c r="F677" s="193">
        <v>2</v>
      </c>
      <c r="G677" s="194">
        <f t="shared" si="69"/>
        <v>88176</v>
      </c>
      <c r="H677" s="105"/>
      <c r="I677" s="105"/>
      <c r="J677" s="105"/>
      <c r="K677" s="105"/>
      <c r="L677" s="105"/>
      <c r="M677" s="105"/>
      <c r="N677" s="105"/>
      <c r="O677" s="196"/>
      <c r="P677" s="105"/>
    </row>
    <row r="678" spans="1:16">
      <c r="A678" s="26">
        <v>42</v>
      </c>
      <c r="B678" s="26" t="s">
        <v>958</v>
      </c>
      <c r="C678" s="202" t="s">
        <v>959</v>
      </c>
      <c r="D678" s="193" t="s">
        <v>70</v>
      </c>
      <c r="E678" s="194">
        <v>51242.52</v>
      </c>
      <c r="F678" s="193">
        <v>2</v>
      </c>
      <c r="G678" s="194">
        <f t="shared" si="69"/>
        <v>102485.04</v>
      </c>
      <c r="H678" s="105"/>
      <c r="I678" s="105"/>
      <c r="J678" s="105"/>
      <c r="K678" s="105"/>
      <c r="L678" s="105"/>
      <c r="M678" s="105"/>
      <c r="N678" s="105"/>
      <c r="O678" s="196"/>
      <c r="P678" s="105"/>
    </row>
    <row r="679" spans="1:16">
      <c r="A679" s="26">
        <v>43</v>
      </c>
      <c r="B679" s="26" t="s">
        <v>903</v>
      </c>
      <c r="C679" s="202" t="s">
        <v>960</v>
      </c>
      <c r="D679" s="193" t="s">
        <v>70</v>
      </c>
      <c r="E679" s="194">
        <v>13407.35</v>
      </c>
      <c r="F679" s="193">
        <v>1</v>
      </c>
      <c r="G679" s="194">
        <f t="shared" si="69"/>
        <v>13407.35</v>
      </c>
      <c r="H679" s="105"/>
      <c r="I679" s="105"/>
      <c r="J679" s="105"/>
      <c r="K679" s="105"/>
      <c r="L679" s="105"/>
      <c r="M679" s="105"/>
      <c r="N679" s="105"/>
      <c r="O679" s="196"/>
      <c r="P679" s="105"/>
    </row>
    <row r="680" spans="1:16">
      <c r="A680" s="26">
        <v>44</v>
      </c>
      <c r="B680" s="26" t="s">
        <v>903</v>
      </c>
      <c r="C680" s="205" t="s">
        <v>961</v>
      </c>
      <c r="D680" s="193" t="s">
        <v>70</v>
      </c>
      <c r="E680" s="194">
        <v>8945.58</v>
      </c>
      <c r="F680" s="193">
        <v>1</v>
      </c>
      <c r="G680" s="194">
        <f t="shared" si="69"/>
        <v>8945.58</v>
      </c>
      <c r="H680" s="105"/>
      <c r="I680" s="105"/>
      <c r="J680" s="105"/>
      <c r="K680" s="105"/>
      <c r="L680" s="105"/>
      <c r="M680" s="105"/>
      <c r="N680" s="105"/>
      <c r="O680" s="196"/>
      <c r="P680" s="105"/>
    </row>
    <row r="681" spans="1:16">
      <c r="A681" s="26">
        <v>45</v>
      </c>
      <c r="B681" s="26" t="s">
        <v>903</v>
      </c>
      <c r="C681" s="205" t="s">
        <v>962</v>
      </c>
      <c r="D681" s="193" t="s">
        <v>70</v>
      </c>
      <c r="E681" s="194">
        <v>5271.5</v>
      </c>
      <c r="F681" s="193">
        <v>1</v>
      </c>
      <c r="G681" s="194">
        <f t="shared" si="69"/>
        <v>5271.5</v>
      </c>
      <c r="H681" s="105"/>
      <c r="I681" s="105"/>
      <c r="J681" s="105"/>
      <c r="K681" s="105"/>
      <c r="L681" s="105"/>
      <c r="M681" s="105"/>
      <c r="N681" s="105"/>
      <c r="O681" s="196"/>
      <c r="P681" s="105"/>
    </row>
    <row r="682" spans="1:16">
      <c r="A682" s="26">
        <v>46</v>
      </c>
      <c r="B682" s="26" t="s">
        <v>963</v>
      </c>
      <c r="C682" s="207" t="s">
        <v>964</v>
      </c>
      <c r="D682" s="193" t="s">
        <v>70</v>
      </c>
      <c r="E682" s="194">
        <v>3993.56</v>
      </c>
      <c r="F682" s="193">
        <v>1</v>
      </c>
      <c r="G682" s="194">
        <f t="shared" si="69"/>
        <v>3993.56</v>
      </c>
      <c r="H682" s="105"/>
      <c r="I682" s="105"/>
      <c r="J682" s="105"/>
      <c r="K682" s="105"/>
      <c r="L682" s="105"/>
      <c r="M682" s="105"/>
      <c r="N682" s="105"/>
      <c r="O682" s="196"/>
      <c r="P682" s="105"/>
    </row>
    <row r="683" spans="1:16">
      <c r="A683" s="26">
        <v>47</v>
      </c>
      <c r="B683" s="26" t="s">
        <v>921</v>
      </c>
      <c r="C683" s="205" t="s">
        <v>965</v>
      </c>
      <c r="D683" s="193" t="s">
        <v>70</v>
      </c>
      <c r="E683" s="194">
        <v>1512.59</v>
      </c>
      <c r="F683" s="193">
        <v>1</v>
      </c>
      <c r="G683" s="194">
        <f t="shared" si="69"/>
        <v>1512.59</v>
      </c>
      <c r="H683" s="105"/>
      <c r="I683" s="105"/>
      <c r="J683" s="105"/>
      <c r="K683" s="105"/>
      <c r="L683" s="105"/>
      <c r="M683" s="105"/>
      <c r="N683" s="105"/>
      <c r="O683" s="196"/>
      <c r="P683" s="105"/>
    </row>
    <row r="684" spans="1:16">
      <c r="A684" s="26">
        <v>48</v>
      </c>
      <c r="B684" s="26" t="s">
        <v>966</v>
      </c>
      <c r="C684" s="205" t="s">
        <v>967</v>
      </c>
      <c r="D684" s="193" t="s">
        <v>70</v>
      </c>
      <c r="E684" s="194">
        <v>8496.1299999999992</v>
      </c>
      <c r="F684" s="193">
        <v>1</v>
      </c>
      <c r="G684" s="194">
        <f t="shared" si="69"/>
        <v>8496.1299999999992</v>
      </c>
      <c r="H684" s="105"/>
      <c r="I684" s="105"/>
      <c r="J684" s="105"/>
      <c r="K684" s="105"/>
      <c r="L684" s="105"/>
      <c r="M684" s="105"/>
      <c r="N684" s="105"/>
      <c r="O684" s="196"/>
      <c r="P684" s="105"/>
    </row>
    <row r="685" spans="1:16">
      <c r="A685" s="26">
        <v>49</v>
      </c>
      <c r="B685" s="26" t="s">
        <v>968</v>
      </c>
      <c r="C685" s="205" t="s">
        <v>954</v>
      </c>
      <c r="D685" s="193" t="s">
        <v>70</v>
      </c>
      <c r="E685" s="194">
        <v>4708.2</v>
      </c>
      <c r="F685" s="193">
        <v>2</v>
      </c>
      <c r="G685" s="194">
        <f t="shared" si="69"/>
        <v>9416.4</v>
      </c>
      <c r="H685" s="105"/>
      <c r="I685" s="105"/>
      <c r="J685" s="105"/>
      <c r="K685" s="105"/>
      <c r="L685" s="105"/>
      <c r="M685" s="105"/>
      <c r="N685" s="105"/>
      <c r="O685" s="196"/>
      <c r="P685" s="105"/>
    </row>
    <row r="686" spans="1:16" ht="25.5">
      <c r="A686" s="26">
        <v>50</v>
      </c>
      <c r="B686" s="26" t="s">
        <v>903</v>
      </c>
      <c r="C686" s="185" t="s">
        <v>969</v>
      </c>
      <c r="D686" s="26" t="s">
        <v>70</v>
      </c>
      <c r="E686" s="181">
        <v>9.5</v>
      </c>
      <c r="F686" s="105"/>
      <c r="G686" s="105"/>
      <c r="H686" s="105"/>
      <c r="I686" s="105"/>
      <c r="J686" s="105"/>
      <c r="K686" s="105"/>
      <c r="L686" s="105"/>
      <c r="M686" s="105"/>
      <c r="N686" s="26">
        <v>4</v>
      </c>
      <c r="O686" s="208">
        <f>N686*E686</f>
        <v>38</v>
      </c>
      <c r="P686" s="154" t="s">
        <v>970</v>
      </c>
    </row>
    <row r="687" spans="1:16" ht="25.5">
      <c r="A687" s="26">
        <v>51</v>
      </c>
      <c r="B687" s="26" t="s">
        <v>903</v>
      </c>
      <c r="C687" s="185" t="s">
        <v>971</v>
      </c>
      <c r="D687" s="26" t="s">
        <v>70</v>
      </c>
      <c r="E687" s="181">
        <v>2.85</v>
      </c>
      <c r="F687" s="105"/>
      <c r="G687" s="105"/>
      <c r="H687" s="105"/>
      <c r="I687" s="105"/>
      <c r="J687" s="105"/>
      <c r="K687" s="105"/>
      <c r="L687" s="105"/>
      <c r="M687" s="105"/>
      <c r="N687" s="26">
        <v>4</v>
      </c>
      <c r="O687" s="208">
        <f>N687*E687</f>
        <v>11.4</v>
      </c>
      <c r="P687" s="154" t="s">
        <v>902</v>
      </c>
    </row>
    <row r="688" spans="1:16" ht="25.5">
      <c r="A688" s="26">
        <v>52</v>
      </c>
      <c r="B688" s="26" t="s">
        <v>903</v>
      </c>
      <c r="C688" s="185" t="s">
        <v>972</v>
      </c>
      <c r="D688" s="26" t="s">
        <v>973</v>
      </c>
      <c r="E688" s="181">
        <v>7.6</v>
      </c>
      <c r="F688" s="105"/>
      <c r="G688" s="105"/>
      <c r="H688" s="105"/>
      <c r="I688" s="105"/>
      <c r="J688" s="105"/>
      <c r="K688" s="105"/>
      <c r="L688" s="105"/>
      <c r="M688" s="105"/>
      <c r="N688" s="26">
        <v>40</v>
      </c>
      <c r="O688" s="181">
        <f>N688*E688</f>
        <v>304</v>
      </c>
      <c r="P688" s="154" t="s">
        <v>902</v>
      </c>
    </row>
    <row r="689" spans="1:16" ht="25.5">
      <c r="A689" s="26">
        <v>53</v>
      </c>
      <c r="B689" s="26" t="s">
        <v>903</v>
      </c>
      <c r="C689" s="185" t="s">
        <v>974</v>
      </c>
      <c r="D689" s="26" t="s">
        <v>70</v>
      </c>
      <c r="E689" s="181">
        <v>28.5</v>
      </c>
      <c r="F689" s="105"/>
      <c r="G689" s="105"/>
      <c r="H689" s="105"/>
      <c r="I689" s="105"/>
      <c r="J689" s="105"/>
      <c r="K689" s="105"/>
      <c r="L689" s="105"/>
      <c r="M689" s="105"/>
      <c r="N689" s="26">
        <v>27</v>
      </c>
      <c r="O689" s="208">
        <f>N689*E689</f>
        <v>769.5</v>
      </c>
      <c r="P689" s="154" t="s">
        <v>902</v>
      </c>
    </row>
    <row r="690" spans="1:16" ht="25.5">
      <c r="A690" s="26">
        <v>54</v>
      </c>
      <c r="B690" s="26" t="s">
        <v>903</v>
      </c>
      <c r="C690" s="209" t="s">
        <v>975</v>
      </c>
      <c r="D690" s="26" t="s">
        <v>70</v>
      </c>
      <c r="E690" s="181">
        <v>570</v>
      </c>
      <c r="F690" s="105"/>
      <c r="G690" s="105"/>
      <c r="H690" s="105"/>
      <c r="I690" s="105"/>
      <c r="J690" s="105"/>
      <c r="K690" s="105"/>
      <c r="L690" s="105"/>
      <c r="M690" s="105"/>
      <c r="N690" s="26">
        <v>1</v>
      </c>
      <c r="O690" s="208">
        <f>N690*E690</f>
        <v>570</v>
      </c>
      <c r="P690" s="200" t="s">
        <v>902</v>
      </c>
    </row>
    <row r="691" spans="1:16">
      <c r="A691" s="26">
        <v>55</v>
      </c>
      <c r="B691" s="26" t="s">
        <v>976</v>
      </c>
      <c r="C691" s="185" t="s">
        <v>977</v>
      </c>
      <c r="D691" s="26" t="s">
        <v>70</v>
      </c>
      <c r="E691" s="181">
        <v>71.25</v>
      </c>
      <c r="F691" s="26">
        <v>1</v>
      </c>
      <c r="G691" s="181">
        <f>F691*E691</f>
        <v>71.25</v>
      </c>
      <c r="H691" s="105"/>
      <c r="I691" s="105"/>
      <c r="J691" s="105"/>
      <c r="K691" s="105"/>
      <c r="L691" s="26">
        <v>1</v>
      </c>
      <c r="M691" s="208">
        <f>L691*E691</f>
        <v>71.25</v>
      </c>
      <c r="N691" s="105"/>
      <c r="O691" s="105"/>
      <c r="P691" s="105"/>
    </row>
    <row r="692" spans="1:16">
      <c r="A692" s="26">
        <v>56</v>
      </c>
      <c r="B692" s="26" t="s">
        <v>978</v>
      </c>
      <c r="C692" s="210" t="s">
        <v>979</v>
      </c>
      <c r="D692" s="26" t="s">
        <v>70</v>
      </c>
      <c r="E692" s="181">
        <v>950</v>
      </c>
      <c r="F692" s="26">
        <v>1</v>
      </c>
      <c r="G692" s="181">
        <f>F692*E692</f>
        <v>950</v>
      </c>
      <c r="H692" s="105"/>
      <c r="I692" s="105"/>
      <c r="J692" s="105"/>
      <c r="K692" s="105"/>
      <c r="L692" s="105"/>
      <c r="M692" s="105"/>
      <c r="N692" s="105"/>
      <c r="O692" s="196"/>
      <c r="P692" s="105"/>
    </row>
    <row r="693" spans="1:16" ht="25.5">
      <c r="A693" s="26">
        <v>57</v>
      </c>
      <c r="B693" s="26" t="s">
        <v>903</v>
      </c>
      <c r="C693" s="209" t="s">
        <v>980</v>
      </c>
      <c r="D693" s="26" t="s">
        <v>981</v>
      </c>
      <c r="E693" s="181">
        <v>19.329999999999998</v>
      </c>
      <c r="F693" s="105"/>
      <c r="G693" s="105"/>
      <c r="H693" s="105"/>
      <c r="I693" s="105"/>
      <c r="J693" s="105"/>
      <c r="K693" s="105"/>
      <c r="L693" s="105"/>
      <c r="M693" s="105"/>
      <c r="N693" s="26">
        <v>17.3</v>
      </c>
      <c r="O693" s="208">
        <f>N693*E693</f>
        <v>334.40899999999999</v>
      </c>
      <c r="P693" s="154" t="s">
        <v>902</v>
      </c>
    </row>
    <row r="694" spans="1:16" ht="38.25">
      <c r="A694" s="26">
        <v>58</v>
      </c>
      <c r="B694" s="26" t="s">
        <v>903</v>
      </c>
      <c r="C694" s="112" t="s">
        <v>982</v>
      </c>
      <c r="D694" s="193" t="s">
        <v>70</v>
      </c>
      <c r="E694" s="181">
        <v>7600</v>
      </c>
      <c r="F694" s="26">
        <v>1</v>
      </c>
      <c r="G694" s="181">
        <f>F694*E694</f>
        <v>7600</v>
      </c>
      <c r="H694" s="105"/>
      <c r="I694" s="105"/>
      <c r="J694" s="105"/>
      <c r="K694" s="105"/>
      <c r="L694" s="105"/>
      <c r="M694" s="105"/>
      <c r="N694" s="105"/>
      <c r="O694" s="196"/>
      <c r="P694" s="105"/>
    </row>
    <row r="695" spans="1:16">
      <c r="A695" s="462"/>
      <c r="B695" s="462"/>
      <c r="C695" s="463"/>
      <c r="D695" s="464"/>
      <c r="E695" s="465"/>
      <c r="F695" s="462"/>
      <c r="G695" s="465">
        <f>SUM(G637:G694)</f>
        <v>317432.80000000005</v>
      </c>
      <c r="H695" s="466"/>
      <c r="I695" s="466"/>
      <c r="J695" s="466"/>
      <c r="K695" s="466"/>
      <c r="L695" s="466"/>
      <c r="M695" s="466">
        <f>SUM(M637:M694)</f>
        <v>248.25</v>
      </c>
      <c r="N695" s="466"/>
      <c r="O695" s="467">
        <f>SUM(O637:O694)</f>
        <v>8873.8790000000008</v>
      </c>
      <c r="P695" s="466"/>
    </row>
    <row r="696" spans="1:16">
      <c r="A696" s="620" t="s">
        <v>2997</v>
      </c>
      <c r="B696" s="620"/>
      <c r="C696" s="620"/>
      <c r="D696" s="620"/>
      <c r="E696" s="620"/>
      <c r="F696" s="620"/>
      <c r="G696" s="620"/>
      <c r="H696" s="620"/>
      <c r="I696" s="620"/>
      <c r="J696" s="620"/>
      <c r="K696" s="620"/>
      <c r="L696" s="620"/>
      <c r="M696" s="620"/>
      <c r="N696" s="620"/>
      <c r="O696" s="621"/>
      <c r="P696" s="24"/>
    </row>
    <row r="697" spans="1:16">
      <c r="A697" s="621" t="s">
        <v>365</v>
      </c>
      <c r="B697" s="621"/>
      <c r="C697" s="621" t="s">
        <v>366</v>
      </c>
      <c r="D697" s="621"/>
      <c r="E697" s="621"/>
      <c r="F697" s="621"/>
      <c r="G697" s="621"/>
      <c r="H697" s="621"/>
      <c r="I697" s="621"/>
      <c r="J697" s="621"/>
      <c r="K697" s="621"/>
      <c r="L697" s="621"/>
      <c r="M697" s="621"/>
      <c r="N697" s="621"/>
      <c r="O697" s="621"/>
      <c r="P697" s="24"/>
    </row>
    <row r="698" spans="1:16">
      <c r="A698" s="621" t="s">
        <v>367</v>
      </c>
      <c r="B698" s="621"/>
      <c r="C698" s="621" t="s">
        <v>368</v>
      </c>
      <c r="D698" s="621"/>
      <c r="E698" s="621"/>
      <c r="F698" s="621"/>
      <c r="G698" s="621"/>
      <c r="H698" s="621"/>
      <c r="I698" s="621"/>
      <c r="J698" s="621"/>
      <c r="K698" s="621"/>
      <c r="L698" s="621"/>
      <c r="M698" s="621"/>
      <c r="N698" s="621"/>
      <c r="O698" s="621"/>
      <c r="P698" s="24"/>
    </row>
    <row r="699" spans="1:16">
      <c r="A699" s="622" t="s">
        <v>2957</v>
      </c>
      <c r="B699" s="622"/>
      <c r="C699" s="622"/>
      <c r="D699" s="622"/>
      <c r="E699" s="622"/>
      <c r="F699" s="379"/>
      <c r="G699" s="379"/>
      <c r="H699" s="379"/>
      <c r="I699" s="379"/>
      <c r="J699" s="379"/>
      <c r="K699" s="379"/>
      <c r="L699" s="379"/>
      <c r="M699" s="379"/>
      <c r="N699" s="379"/>
      <c r="O699" s="379"/>
      <c r="P699" s="24"/>
    </row>
    <row r="700" spans="1:16">
      <c r="A700" s="622" t="s">
        <v>2958</v>
      </c>
      <c r="B700" s="622"/>
      <c r="C700" s="622"/>
      <c r="D700" s="622"/>
      <c r="E700" s="622"/>
      <c r="F700" s="621"/>
      <c r="G700" s="621"/>
      <c r="H700" s="621"/>
      <c r="I700" s="621"/>
      <c r="J700" s="621"/>
      <c r="K700" s="621"/>
      <c r="L700" s="621"/>
      <c r="M700" s="621"/>
      <c r="N700" s="621"/>
      <c r="O700" s="621"/>
      <c r="P700" s="24"/>
    </row>
    <row r="701" spans="1:16" ht="12.75" customHeight="1">
      <c r="A701" s="620" t="s">
        <v>2959</v>
      </c>
      <c r="B701" s="620"/>
      <c r="C701" s="620"/>
      <c r="D701" s="620"/>
      <c r="E701" s="620"/>
      <c r="F701" s="620"/>
      <c r="G701" s="620"/>
      <c r="H701" s="620"/>
      <c r="I701" s="620"/>
      <c r="J701" s="620"/>
      <c r="K701" s="620"/>
      <c r="L701" s="620"/>
      <c r="M701" s="620"/>
      <c r="N701" s="620"/>
      <c r="O701" s="621"/>
      <c r="P701" s="24"/>
    </row>
    <row r="702" spans="1:16">
      <c r="A702" s="530" t="s">
        <v>107</v>
      </c>
      <c r="B702" s="530" t="s">
        <v>183</v>
      </c>
      <c r="C702" s="112" t="s">
        <v>2960</v>
      </c>
      <c r="D702" s="525" t="s">
        <v>12</v>
      </c>
      <c r="E702" s="525" t="s">
        <v>1344</v>
      </c>
      <c r="F702" s="513" t="s">
        <v>375</v>
      </c>
      <c r="G702" s="515"/>
      <c r="H702" s="513" t="s">
        <v>376</v>
      </c>
      <c r="I702" s="515"/>
      <c r="J702" s="27" t="s">
        <v>377</v>
      </c>
      <c r="K702" s="27"/>
      <c r="L702" s="518" t="s">
        <v>17</v>
      </c>
      <c r="M702" s="519"/>
      <c r="N702" s="623" t="s">
        <v>178</v>
      </c>
      <c r="O702" s="624"/>
      <c r="P702" s="625" t="s">
        <v>2961</v>
      </c>
    </row>
    <row r="703" spans="1:16" ht="25.5">
      <c r="A703" s="531"/>
      <c r="B703" s="531"/>
      <c r="C703" s="238" t="s">
        <v>2962</v>
      </c>
      <c r="D703" s="525"/>
      <c r="E703" s="525"/>
      <c r="F703" s="239" t="s">
        <v>20</v>
      </c>
      <c r="G703" s="238" t="s">
        <v>2963</v>
      </c>
      <c r="H703" s="239" t="s">
        <v>20</v>
      </c>
      <c r="I703" s="238" t="s">
        <v>2963</v>
      </c>
      <c r="J703" s="239" t="s">
        <v>20</v>
      </c>
      <c r="K703" s="238" t="s">
        <v>2963</v>
      </c>
      <c r="L703" s="239" t="s">
        <v>20</v>
      </c>
      <c r="M703" s="238" t="s">
        <v>2963</v>
      </c>
      <c r="N703" s="239" t="s">
        <v>20</v>
      </c>
      <c r="O703" s="238" t="s">
        <v>2963</v>
      </c>
      <c r="P703" s="626"/>
    </row>
    <row r="704" spans="1:16" ht="13.5" thickBot="1">
      <c r="A704" s="239">
        <v>1</v>
      </c>
      <c r="B704" s="239"/>
      <c r="C704" s="627" t="s">
        <v>2964</v>
      </c>
      <c r="D704" s="239" t="s">
        <v>121</v>
      </c>
      <c r="E704" s="628">
        <v>3</v>
      </c>
      <c r="F704" s="239"/>
      <c r="G704" s="244"/>
      <c r="H704" s="239"/>
      <c r="I704" s="239"/>
      <c r="J704" s="27"/>
      <c r="K704" s="27"/>
      <c r="L704" s="239">
        <v>40</v>
      </c>
      <c r="M704" s="241">
        <v>120</v>
      </c>
      <c r="N704" s="157"/>
      <c r="O704" s="241"/>
      <c r="P704" s="241">
        <v>120</v>
      </c>
    </row>
    <row r="705" spans="1:16" ht="13.5" thickBot="1">
      <c r="A705" s="239">
        <v>2</v>
      </c>
      <c r="B705" s="239"/>
      <c r="C705" s="185" t="s">
        <v>2965</v>
      </c>
      <c r="D705" s="239" t="s">
        <v>121</v>
      </c>
      <c r="E705" s="628">
        <v>54</v>
      </c>
      <c r="F705" s="239"/>
      <c r="G705" s="244"/>
      <c r="H705" s="239"/>
      <c r="I705" s="239"/>
      <c r="J705" s="27"/>
      <c r="K705" s="27"/>
      <c r="L705" s="239">
        <v>3</v>
      </c>
      <c r="M705" s="241">
        <v>162</v>
      </c>
      <c r="N705" s="157"/>
      <c r="O705" s="241"/>
      <c r="P705" s="241">
        <v>162</v>
      </c>
    </row>
    <row r="706" spans="1:16" ht="26.25" thickBot="1">
      <c r="A706" s="239">
        <v>3</v>
      </c>
      <c r="B706" s="239"/>
      <c r="C706" s="185" t="s">
        <v>2966</v>
      </c>
      <c r="D706" s="239" t="s">
        <v>121</v>
      </c>
      <c r="E706" s="628">
        <v>50</v>
      </c>
      <c r="F706" s="239"/>
      <c r="G706" s="244"/>
      <c r="H706" s="239"/>
      <c r="I706" s="239"/>
      <c r="J706" s="27"/>
      <c r="K706" s="27"/>
      <c r="L706" s="239">
        <v>1</v>
      </c>
      <c r="M706" s="241">
        <v>50</v>
      </c>
      <c r="N706" s="157"/>
      <c r="O706" s="241"/>
      <c r="P706" s="241">
        <v>50</v>
      </c>
    </row>
    <row r="707" spans="1:16" ht="26.25" thickBot="1">
      <c r="A707" s="239">
        <v>4</v>
      </c>
      <c r="B707" s="354"/>
      <c r="C707" s="185" t="s">
        <v>2967</v>
      </c>
      <c r="D707" s="239" t="s">
        <v>121</v>
      </c>
      <c r="E707" s="628">
        <v>50</v>
      </c>
      <c r="F707" s="239"/>
      <c r="G707" s="244"/>
      <c r="H707" s="239"/>
      <c r="I707" s="239"/>
      <c r="J707" s="27"/>
      <c r="K707" s="27"/>
      <c r="L707" s="239">
        <v>1</v>
      </c>
      <c r="M707" s="241">
        <v>50</v>
      </c>
      <c r="N707" s="157"/>
      <c r="O707" s="241"/>
      <c r="P707" s="241">
        <v>50</v>
      </c>
    </row>
    <row r="708" spans="1:16" ht="13.5" thickBot="1">
      <c r="A708" s="239">
        <v>5</v>
      </c>
      <c r="B708" s="239"/>
      <c r="C708" s="185" t="s">
        <v>2968</v>
      </c>
      <c r="D708" s="239" t="s">
        <v>121</v>
      </c>
      <c r="E708" s="628">
        <v>2000</v>
      </c>
      <c r="F708" s="239"/>
      <c r="G708" s="244"/>
      <c r="H708" s="239"/>
      <c r="I708" s="239"/>
      <c r="J708" s="27"/>
      <c r="K708" s="27"/>
      <c r="L708" s="239">
        <v>1</v>
      </c>
      <c r="M708" s="241">
        <v>2000</v>
      </c>
      <c r="N708" s="157"/>
      <c r="O708" s="241"/>
      <c r="P708" s="241">
        <v>2000</v>
      </c>
    </row>
    <row r="709" spans="1:16" ht="13.5" thickBot="1">
      <c r="A709" s="239">
        <v>6</v>
      </c>
      <c r="B709" s="239"/>
      <c r="C709" s="627" t="s">
        <v>2969</v>
      </c>
      <c r="D709" s="239" t="s">
        <v>2842</v>
      </c>
      <c r="E709" s="628">
        <v>20</v>
      </c>
      <c r="F709" s="239"/>
      <c r="G709" s="244"/>
      <c r="H709" s="239"/>
      <c r="I709" s="239"/>
      <c r="J709" s="27"/>
      <c r="K709" s="27"/>
      <c r="L709" s="239">
        <v>40</v>
      </c>
      <c r="M709" s="241">
        <v>800</v>
      </c>
      <c r="N709" s="157"/>
      <c r="O709" s="241"/>
      <c r="P709" s="241">
        <v>800</v>
      </c>
    </row>
    <row r="710" spans="1:16" ht="26.25" thickBot="1">
      <c r="A710" s="239">
        <v>7</v>
      </c>
      <c r="B710" s="239"/>
      <c r="C710" s="379" t="s">
        <v>2970</v>
      </c>
      <c r="D710" s="239" t="s">
        <v>2842</v>
      </c>
      <c r="E710" s="628">
        <v>10</v>
      </c>
      <c r="F710" s="239"/>
      <c r="G710" s="244"/>
      <c r="H710" s="239"/>
      <c r="I710" s="239"/>
      <c r="J710" s="27"/>
      <c r="K710" s="27"/>
      <c r="L710" s="239">
        <v>415</v>
      </c>
      <c r="M710" s="241">
        <v>4150</v>
      </c>
      <c r="N710" s="157"/>
      <c r="O710" s="241"/>
      <c r="P710" s="241">
        <v>4150</v>
      </c>
    </row>
    <row r="711" spans="1:16" ht="26.25" thickBot="1">
      <c r="A711" s="425">
        <v>8</v>
      </c>
      <c r="B711" s="425"/>
      <c r="C711" s="182" t="s">
        <v>2971</v>
      </c>
      <c r="D711" s="425" t="s">
        <v>2842</v>
      </c>
      <c r="E711" s="629">
        <v>5</v>
      </c>
      <c r="F711" s="425"/>
      <c r="G711" s="242"/>
      <c r="H711" s="425"/>
      <c r="I711" s="425"/>
      <c r="J711" s="22"/>
      <c r="K711" s="22"/>
      <c r="L711" s="425">
        <v>50</v>
      </c>
      <c r="M711" s="144">
        <v>250</v>
      </c>
      <c r="N711" s="129"/>
      <c r="O711" s="144"/>
      <c r="P711" s="144">
        <v>250</v>
      </c>
    </row>
    <row r="712" spans="1:16" ht="13.5" thickBot="1">
      <c r="A712" s="239">
        <v>9</v>
      </c>
      <c r="B712" s="239"/>
      <c r="C712" s="210" t="s">
        <v>2972</v>
      </c>
      <c r="D712" s="239" t="s">
        <v>123</v>
      </c>
      <c r="E712" s="628">
        <v>70</v>
      </c>
      <c r="F712" s="239"/>
      <c r="G712" s="244"/>
      <c r="H712" s="239"/>
      <c r="I712" s="239"/>
      <c r="J712" s="27"/>
      <c r="K712" s="27"/>
      <c r="L712" s="239">
        <v>7.6</v>
      </c>
      <c r="M712" s="241">
        <v>532</v>
      </c>
      <c r="N712" s="157"/>
      <c r="O712" s="241"/>
      <c r="P712" s="241">
        <v>532</v>
      </c>
    </row>
    <row r="713" spans="1:16" ht="13.5" thickBot="1">
      <c r="A713" s="239">
        <v>10</v>
      </c>
      <c r="B713" s="239"/>
      <c r="C713" s="210" t="s">
        <v>2973</v>
      </c>
      <c r="D713" s="239" t="s">
        <v>123</v>
      </c>
      <c r="E713" s="628">
        <v>8</v>
      </c>
      <c r="F713" s="239"/>
      <c r="G713" s="244"/>
      <c r="H713" s="239"/>
      <c r="I713" s="239"/>
      <c r="J713" s="27"/>
      <c r="K713" s="27"/>
      <c r="L713" s="239">
        <v>6.5</v>
      </c>
      <c r="M713" s="241">
        <v>52</v>
      </c>
      <c r="N713" s="157"/>
      <c r="O713" s="241"/>
      <c r="P713" s="241">
        <v>52</v>
      </c>
    </row>
    <row r="714" spans="1:16" ht="26.25" thickBot="1">
      <c r="A714" s="239">
        <v>11</v>
      </c>
      <c r="B714" s="630"/>
      <c r="C714" s="112" t="s">
        <v>2974</v>
      </c>
      <c r="D714" s="239" t="s">
        <v>2842</v>
      </c>
      <c r="E714" s="628">
        <v>10</v>
      </c>
      <c r="F714" s="239"/>
      <c r="G714" s="244"/>
      <c r="H714" s="462"/>
      <c r="I714" s="462"/>
      <c r="J714" s="631"/>
      <c r="K714" s="631"/>
      <c r="L714" s="239">
        <v>125</v>
      </c>
      <c r="M714" s="241">
        <v>1250</v>
      </c>
      <c r="N714" s="157"/>
      <c r="O714" s="241"/>
      <c r="P714" s="241">
        <v>1250</v>
      </c>
    </row>
    <row r="715" spans="1:16" ht="13.5" thickBot="1">
      <c r="A715" s="239">
        <v>12</v>
      </c>
      <c r="B715" s="239"/>
      <c r="C715" s="210" t="s">
        <v>2975</v>
      </c>
      <c r="D715" s="239" t="s">
        <v>121</v>
      </c>
      <c r="E715" s="628">
        <v>10</v>
      </c>
      <c r="F715" s="239"/>
      <c r="G715" s="244"/>
      <c r="H715" s="239"/>
      <c r="I715" s="239"/>
      <c r="J715" s="27"/>
      <c r="K715" s="27"/>
      <c r="L715" s="239">
        <v>11</v>
      </c>
      <c r="M715" s="241">
        <v>110</v>
      </c>
      <c r="N715" s="157"/>
      <c r="O715" s="241"/>
      <c r="P715" s="241">
        <v>110</v>
      </c>
    </row>
    <row r="716" spans="1:16" ht="13.5" thickBot="1">
      <c r="A716" s="239">
        <v>13</v>
      </c>
      <c r="B716" s="239"/>
      <c r="C716" s="210" t="s">
        <v>2976</v>
      </c>
      <c r="D716" s="239" t="s">
        <v>121</v>
      </c>
      <c r="E716" s="628">
        <v>1</v>
      </c>
      <c r="F716" s="239"/>
      <c r="G716" s="244"/>
      <c r="H716" s="239"/>
      <c r="I716" s="239"/>
      <c r="J716" s="239"/>
      <c r="K716" s="239"/>
      <c r="L716" s="239">
        <v>11</v>
      </c>
      <c r="M716" s="241">
        <v>11</v>
      </c>
      <c r="N716" s="157"/>
      <c r="O716" s="241"/>
      <c r="P716" s="241">
        <v>11</v>
      </c>
    </row>
    <row r="717" spans="1:16" ht="26.25" thickBot="1">
      <c r="A717" s="239">
        <v>14</v>
      </c>
      <c r="B717" s="239"/>
      <c r="C717" s="112" t="s">
        <v>2977</v>
      </c>
      <c r="D717" s="239" t="s">
        <v>121</v>
      </c>
      <c r="E717" s="628">
        <v>200</v>
      </c>
      <c r="F717" s="239"/>
      <c r="G717" s="244"/>
      <c r="H717" s="239"/>
      <c r="I717" s="239"/>
      <c r="J717" s="27"/>
      <c r="K717" s="27"/>
      <c r="L717" s="239">
        <v>2</v>
      </c>
      <c r="M717" s="241">
        <v>400</v>
      </c>
      <c r="N717" s="157"/>
      <c r="O717" s="241"/>
      <c r="P717" s="241">
        <v>400</v>
      </c>
    </row>
    <row r="718" spans="1:16" ht="13.5" thickBot="1">
      <c r="A718" s="239">
        <v>15</v>
      </c>
      <c r="B718" s="632"/>
      <c r="C718" s="210" t="s">
        <v>2978</v>
      </c>
      <c r="D718" s="239" t="s">
        <v>121</v>
      </c>
      <c r="E718" s="628">
        <v>50</v>
      </c>
      <c r="F718" s="239"/>
      <c r="G718" s="244"/>
      <c r="H718" s="239"/>
      <c r="I718" s="239"/>
      <c r="J718" s="27"/>
      <c r="K718" s="27"/>
      <c r="L718" s="239">
        <v>4</v>
      </c>
      <c r="M718" s="241">
        <v>200</v>
      </c>
      <c r="N718" s="157"/>
      <c r="O718" s="241"/>
      <c r="P718" s="241">
        <v>200</v>
      </c>
    </row>
    <row r="719" spans="1:16" ht="13.5" thickBot="1">
      <c r="A719" s="239">
        <v>16</v>
      </c>
      <c r="B719" s="354"/>
      <c r="C719" s="112" t="s">
        <v>2979</v>
      </c>
      <c r="D719" s="239" t="s">
        <v>121</v>
      </c>
      <c r="E719" s="628">
        <v>150</v>
      </c>
      <c r="F719" s="239"/>
      <c r="G719" s="244"/>
      <c r="H719" s="239"/>
      <c r="I719" s="239"/>
      <c r="J719" s="27"/>
      <c r="K719" s="27"/>
      <c r="L719" s="239">
        <v>2</v>
      </c>
      <c r="M719" s="241">
        <v>300</v>
      </c>
      <c r="N719" s="157"/>
      <c r="O719" s="241"/>
      <c r="P719" s="241">
        <v>300</v>
      </c>
    </row>
    <row r="720" spans="1:16" ht="13.5" thickBot="1">
      <c r="A720" s="239">
        <v>17</v>
      </c>
      <c r="B720" s="239"/>
      <c r="C720" s="112" t="s">
        <v>2980</v>
      </c>
      <c r="D720" s="239" t="s">
        <v>121</v>
      </c>
      <c r="E720" s="628">
        <v>200</v>
      </c>
      <c r="F720" s="239"/>
      <c r="G720" s="244"/>
      <c r="H720" s="239"/>
      <c r="I720" s="239"/>
      <c r="J720" s="27"/>
      <c r="K720" s="27"/>
      <c r="L720" s="239">
        <v>2</v>
      </c>
      <c r="M720" s="241">
        <v>400</v>
      </c>
      <c r="N720" s="157"/>
      <c r="O720" s="241"/>
      <c r="P720" s="241">
        <v>400</v>
      </c>
    </row>
    <row r="721" spans="1:16" ht="13.5" thickBot="1">
      <c r="A721" s="239">
        <v>18</v>
      </c>
      <c r="B721" s="239"/>
      <c r="C721" s="112" t="s">
        <v>2981</v>
      </c>
      <c r="D721" s="239" t="s">
        <v>121</v>
      </c>
      <c r="E721" s="628">
        <v>150</v>
      </c>
      <c r="F721" s="239"/>
      <c r="G721" s="244"/>
      <c r="H721" s="239"/>
      <c r="I721" s="239"/>
      <c r="J721" s="27"/>
      <c r="K721" s="27"/>
      <c r="L721" s="239">
        <v>1</v>
      </c>
      <c r="M721" s="241">
        <v>150</v>
      </c>
      <c r="N721" s="157"/>
      <c r="O721" s="241"/>
      <c r="P721" s="241">
        <v>150</v>
      </c>
    </row>
    <row r="722" spans="1:16" ht="13.5" thickBot="1">
      <c r="A722" s="239">
        <v>19</v>
      </c>
      <c r="B722" s="239"/>
      <c r="C722" s="112" t="s">
        <v>2982</v>
      </c>
      <c r="D722" s="239" t="s">
        <v>121</v>
      </c>
      <c r="E722" s="628">
        <v>200</v>
      </c>
      <c r="F722" s="239"/>
      <c r="G722" s="239"/>
      <c r="H722" s="239"/>
      <c r="I722" s="239"/>
      <c r="J722" s="239"/>
      <c r="K722" s="239"/>
      <c r="L722" s="239">
        <v>1</v>
      </c>
      <c r="M722" s="241">
        <v>200</v>
      </c>
      <c r="N722" s="157"/>
      <c r="O722" s="241"/>
      <c r="P722" s="241">
        <v>200</v>
      </c>
    </row>
    <row r="723" spans="1:16" ht="26.25" thickBot="1">
      <c r="A723" s="239">
        <v>20</v>
      </c>
      <c r="B723" s="239"/>
      <c r="C723" s="112" t="s">
        <v>2983</v>
      </c>
      <c r="D723" s="239" t="s">
        <v>121</v>
      </c>
      <c r="E723" s="628">
        <v>200</v>
      </c>
      <c r="F723" s="239"/>
      <c r="G723" s="239"/>
      <c r="H723" s="239"/>
      <c r="I723" s="239"/>
      <c r="J723" s="239"/>
      <c r="K723" s="239"/>
      <c r="L723" s="239">
        <v>1</v>
      </c>
      <c r="M723" s="241">
        <v>200</v>
      </c>
      <c r="N723" s="157"/>
      <c r="O723" s="241"/>
      <c r="P723" s="241">
        <v>200</v>
      </c>
    </row>
    <row r="724" spans="1:16" ht="13.5" thickBot="1">
      <c r="A724" s="239">
        <v>21</v>
      </c>
      <c r="B724" s="239"/>
      <c r="C724" s="112" t="s">
        <v>2984</v>
      </c>
      <c r="D724" s="239" t="s">
        <v>121</v>
      </c>
      <c r="E724" s="628">
        <v>200</v>
      </c>
      <c r="F724" s="239"/>
      <c r="G724" s="239"/>
      <c r="H724" s="239"/>
      <c r="I724" s="239"/>
      <c r="J724" s="239"/>
      <c r="K724" s="239"/>
      <c r="L724" s="239">
        <v>1</v>
      </c>
      <c r="M724" s="241">
        <v>200</v>
      </c>
      <c r="N724" s="157"/>
      <c r="O724" s="241"/>
      <c r="P724" s="241">
        <v>200</v>
      </c>
    </row>
    <row r="725" spans="1:16" ht="39" thickBot="1">
      <c r="A725" s="239">
        <v>22</v>
      </c>
      <c r="B725" s="239"/>
      <c r="C725" s="112" t="s">
        <v>2985</v>
      </c>
      <c r="D725" s="239" t="s">
        <v>121</v>
      </c>
      <c r="E725" s="628">
        <v>200</v>
      </c>
      <c r="F725" s="239"/>
      <c r="G725" s="239"/>
      <c r="H725" s="239"/>
      <c r="I725" s="239"/>
      <c r="J725" s="239"/>
      <c r="K725" s="239"/>
      <c r="L725" s="239">
        <v>1</v>
      </c>
      <c r="M725" s="241">
        <v>200</v>
      </c>
      <c r="N725" s="239"/>
      <c r="O725" s="241"/>
      <c r="P725" s="241">
        <v>200</v>
      </c>
    </row>
    <row r="726" spans="1:16" ht="26.25" thickBot="1">
      <c r="A726" s="239">
        <v>23</v>
      </c>
      <c r="B726" s="239"/>
      <c r="C726" s="112" t="s">
        <v>2986</v>
      </c>
      <c r="D726" s="239" t="s">
        <v>121</v>
      </c>
      <c r="E726" s="628">
        <v>200</v>
      </c>
      <c r="F726" s="239"/>
      <c r="G726" s="239"/>
      <c r="H726" s="239"/>
      <c r="I726" s="239"/>
      <c r="J726" s="239"/>
      <c r="K726" s="239"/>
      <c r="L726" s="239">
        <v>1</v>
      </c>
      <c r="M726" s="241">
        <v>200</v>
      </c>
      <c r="N726" s="239"/>
      <c r="O726" s="241"/>
      <c r="P726" s="241">
        <v>200</v>
      </c>
    </row>
    <row r="727" spans="1:16" ht="26.25" thickBot="1">
      <c r="A727" s="239">
        <v>24</v>
      </c>
      <c r="B727" s="243"/>
      <c r="C727" s="112" t="s">
        <v>2987</v>
      </c>
      <c r="D727" s="239" t="s">
        <v>2842</v>
      </c>
      <c r="E727" s="628">
        <v>10</v>
      </c>
      <c r="F727" s="240"/>
      <c r="G727" s="263"/>
      <c r="H727" s="240"/>
      <c r="I727" s="263"/>
      <c r="J727" s="239"/>
      <c r="K727" s="239"/>
      <c r="L727" s="239">
        <v>460</v>
      </c>
      <c r="M727" s="241">
        <v>4600</v>
      </c>
      <c r="N727" s="239"/>
      <c r="O727" s="241"/>
      <c r="P727" s="241">
        <v>4600</v>
      </c>
    </row>
    <row r="728" spans="1:16" ht="26.25" thickBot="1">
      <c r="A728" s="239">
        <v>25</v>
      </c>
      <c r="B728" s="630"/>
      <c r="C728" s="112" t="s">
        <v>2988</v>
      </c>
      <c r="D728" s="239" t="s">
        <v>121</v>
      </c>
      <c r="E728" s="628">
        <v>300</v>
      </c>
      <c r="F728" s="239"/>
      <c r="G728" s="239"/>
      <c r="H728" s="239"/>
      <c r="I728" s="239"/>
      <c r="J728" s="27"/>
      <c r="K728" s="27"/>
      <c r="L728" s="239">
        <v>1</v>
      </c>
      <c r="M728" s="241">
        <v>300</v>
      </c>
      <c r="N728" s="157"/>
      <c r="O728" s="241"/>
      <c r="P728" s="241">
        <v>300</v>
      </c>
    </row>
    <row r="729" spans="1:16" ht="26.25" thickBot="1">
      <c r="A729" s="239">
        <v>26</v>
      </c>
      <c r="B729" s="354"/>
      <c r="C729" s="112" t="s">
        <v>2989</v>
      </c>
      <c r="D729" s="239" t="s">
        <v>121</v>
      </c>
      <c r="E729" s="628">
        <v>200</v>
      </c>
      <c r="F729" s="239"/>
      <c r="G729" s="239"/>
      <c r="H729" s="239"/>
      <c r="I729" s="239"/>
      <c r="J729" s="27"/>
      <c r="K729" s="27"/>
      <c r="L729" s="239">
        <v>1</v>
      </c>
      <c r="M729" s="241">
        <v>200</v>
      </c>
      <c r="N729" s="157"/>
      <c r="O729" s="241"/>
      <c r="P729" s="241">
        <v>200</v>
      </c>
    </row>
    <row r="730" spans="1:16" ht="26.25" thickBot="1">
      <c r="A730" s="239">
        <v>27</v>
      </c>
      <c r="B730" s="239"/>
      <c r="C730" s="112" t="s">
        <v>2990</v>
      </c>
      <c r="D730" s="239" t="s">
        <v>121</v>
      </c>
      <c r="E730" s="628">
        <v>250</v>
      </c>
      <c r="F730" s="239"/>
      <c r="G730" s="239"/>
      <c r="H730" s="239"/>
      <c r="I730" s="239"/>
      <c r="J730" s="27"/>
      <c r="K730" s="27"/>
      <c r="L730" s="239">
        <v>1</v>
      </c>
      <c r="M730" s="241">
        <v>250</v>
      </c>
      <c r="N730" s="157"/>
      <c r="O730" s="241"/>
      <c r="P730" s="241">
        <v>250</v>
      </c>
    </row>
    <row r="731" spans="1:16" ht="26.25" thickBot="1">
      <c r="A731" s="239">
        <v>28</v>
      </c>
      <c r="B731" s="239"/>
      <c r="C731" s="112" t="s">
        <v>2991</v>
      </c>
      <c r="D731" s="239" t="s">
        <v>121</v>
      </c>
      <c r="E731" s="628">
        <v>1200</v>
      </c>
      <c r="F731" s="245"/>
      <c r="G731" s="245"/>
      <c r="H731" s="245"/>
      <c r="I731" s="245"/>
      <c r="J731" s="27"/>
      <c r="K731" s="27"/>
      <c r="L731" s="239">
        <v>1</v>
      </c>
      <c r="M731" s="241">
        <v>1200</v>
      </c>
      <c r="N731" s="19"/>
      <c r="O731" s="241"/>
      <c r="P731" s="241">
        <v>1200</v>
      </c>
    </row>
    <row r="732" spans="1:16" ht="26.25" thickBot="1">
      <c r="A732" s="239">
        <v>29</v>
      </c>
      <c r="B732" s="354"/>
      <c r="C732" s="112" t="s">
        <v>2992</v>
      </c>
      <c r="D732" s="239" t="s">
        <v>121</v>
      </c>
      <c r="E732" s="628">
        <v>1000</v>
      </c>
      <c r="F732" s="245"/>
      <c r="G732" s="245"/>
      <c r="H732" s="245"/>
      <c r="I732" s="245"/>
      <c r="J732" s="27"/>
      <c r="K732" s="27"/>
      <c r="L732" s="239">
        <v>2</v>
      </c>
      <c r="M732" s="241">
        <v>2000</v>
      </c>
      <c r="N732" s="19"/>
      <c r="O732" s="241"/>
      <c r="P732" s="241">
        <v>2000</v>
      </c>
    </row>
    <row r="733" spans="1:16" ht="26.25" thickBot="1">
      <c r="A733" s="239">
        <v>30</v>
      </c>
      <c r="B733" s="239"/>
      <c r="C733" s="112" t="s">
        <v>2993</v>
      </c>
      <c r="D733" s="239" t="s">
        <v>121</v>
      </c>
      <c r="E733" s="628">
        <v>1500</v>
      </c>
      <c r="F733" s="245"/>
      <c r="G733" s="245"/>
      <c r="H733" s="245"/>
      <c r="I733" s="245"/>
      <c r="J733" s="27"/>
      <c r="K733" s="27"/>
      <c r="L733" s="239">
        <v>1</v>
      </c>
      <c r="M733" s="241">
        <v>1500</v>
      </c>
      <c r="N733" s="19"/>
      <c r="O733" s="241"/>
      <c r="P733" s="241">
        <v>1500</v>
      </c>
    </row>
    <row r="734" spans="1:16" ht="13.5" thickBot="1">
      <c r="A734" s="239">
        <v>31</v>
      </c>
      <c r="B734" s="243"/>
      <c r="C734" s="633" t="s">
        <v>2994</v>
      </c>
      <c r="D734" s="243" t="s">
        <v>121</v>
      </c>
      <c r="E734" s="628">
        <v>1000</v>
      </c>
      <c r="F734" s="8"/>
      <c r="G734" s="68"/>
      <c r="H734" s="8"/>
      <c r="I734" s="68"/>
      <c r="J734" s="27"/>
      <c r="K734" s="27"/>
      <c r="L734" s="243">
        <v>1</v>
      </c>
      <c r="M734" s="241">
        <v>1000</v>
      </c>
      <c r="N734" s="19"/>
      <c r="O734" s="241"/>
      <c r="P734" s="241">
        <v>1000</v>
      </c>
    </row>
    <row r="735" spans="1:16" ht="13.5" thickBot="1">
      <c r="A735" s="239">
        <v>32</v>
      </c>
      <c r="B735" s="239"/>
      <c r="C735" s="154" t="s">
        <v>2995</v>
      </c>
      <c r="D735" s="243" t="s">
        <v>121</v>
      </c>
      <c r="E735" s="628">
        <v>400</v>
      </c>
      <c r="F735" s="245"/>
      <c r="G735" s="245"/>
      <c r="H735" s="245"/>
      <c r="I735" s="245"/>
      <c r="J735" s="27"/>
      <c r="K735" s="27"/>
      <c r="L735" s="239">
        <v>1</v>
      </c>
      <c r="M735" s="241">
        <v>400</v>
      </c>
      <c r="N735" s="105"/>
      <c r="O735" s="241"/>
      <c r="P735" s="241">
        <v>400</v>
      </c>
    </row>
    <row r="736" spans="1:16">
      <c r="A736" s="239">
        <v>33</v>
      </c>
      <c r="B736" s="239"/>
      <c r="C736" s="154" t="s">
        <v>2996</v>
      </c>
      <c r="D736" s="239" t="s">
        <v>121</v>
      </c>
      <c r="E736" s="239">
        <v>700</v>
      </c>
      <c r="F736" s="245"/>
      <c r="G736" s="245"/>
      <c r="H736" s="245"/>
      <c r="I736" s="245"/>
      <c r="J736" s="27"/>
      <c r="K736" s="27"/>
      <c r="L736" s="239">
        <v>1</v>
      </c>
      <c r="M736" s="241">
        <v>700</v>
      </c>
      <c r="N736" s="105"/>
      <c r="O736" s="241"/>
      <c r="P736" s="241">
        <v>700</v>
      </c>
    </row>
    <row r="737" spans="1:16">
      <c r="A737" s="239"/>
      <c r="B737" s="239"/>
      <c r="C737" s="27"/>
      <c r="D737" s="245"/>
      <c r="E737" s="634"/>
      <c r="F737" s="245"/>
      <c r="G737" s="264"/>
      <c r="H737" s="245"/>
      <c r="I737" s="245"/>
      <c r="J737" s="27"/>
      <c r="K737" s="27"/>
      <c r="L737" s="8"/>
      <c r="M737" s="280">
        <f>SUM(M704:M736)</f>
        <v>24137</v>
      </c>
      <c r="N737" s="635"/>
      <c r="O737" s="241"/>
      <c r="P737" s="280">
        <f>SUM(P704:P736)</f>
        <v>24137</v>
      </c>
    </row>
    <row r="738" spans="1:16">
      <c r="A738" s="223"/>
      <c r="B738" s="612" t="s">
        <v>1287</v>
      </c>
      <c r="C738" s="612"/>
      <c r="D738" s="612"/>
      <c r="E738" s="612"/>
      <c r="F738" s="612"/>
      <c r="G738" s="612"/>
      <c r="H738" s="612"/>
      <c r="I738" s="612"/>
      <c r="J738" s="612"/>
      <c r="K738" s="612"/>
      <c r="L738" s="612"/>
      <c r="M738" s="612"/>
      <c r="N738" s="612"/>
      <c r="O738" s="612"/>
    </row>
    <row r="739" spans="1:16">
      <c r="A739" s="223"/>
      <c r="B739" s="609" t="s">
        <v>1</v>
      </c>
      <c r="C739" s="609"/>
      <c r="D739" s="609" t="s">
        <v>1288</v>
      </c>
      <c r="E739" s="609"/>
      <c r="F739" s="224"/>
      <c r="G739" s="224"/>
      <c r="H739" s="224"/>
      <c r="I739" s="224"/>
      <c r="J739" s="224"/>
      <c r="K739" s="224"/>
      <c r="L739" s="224"/>
      <c r="M739" s="224"/>
      <c r="N739" s="224"/>
      <c r="O739" s="224"/>
    </row>
    <row r="740" spans="1:16">
      <c r="A740" s="223"/>
      <c r="B740" s="609" t="s">
        <v>3</v>
      </c>
      <c r="C740" s="609"/>
      <c r="D740" s="610" t="s">
        <v>1289</v>
      </c>
      <c r="E740" s="610"/>
      <c r="F740" s="610"/>
      <c r="G740" s="610"/>
      <c r="H740" s="610"/>
      <c r="I740" s="610"/>
      <c r="J740" s="610"/>
      <c r="K740" s="224"/>
      <c r="L740" s="224"/>
      <c r="M740" s="224"/>
      <c r="N740" s="224"/>
      <c r="O740" s="224"/>
    </row>
    <row r="741" spans="1:16">
      <c r="A741" s="223"/>
      <c r="B741" s="609" t="s">
        <v>5</v>
      </c>
      <c r="C741" s="609"/>
      <c r="D741" s="611" t="s">
        <v>1290</v>
      </c>
      <c r="E741" s="611"/>
      <c r="F741" s="611"/>
      <c r="G741" s="611"/>
      <c r="H741" s="611"/>
      <c r="I741" s="611"/>
      <c r="J741" s="611"/>
      <c r="K741" s="611"/>
      <c r="L741" s="224"/>
      <c r="M741" s="224"/>
      <c r="N741" s="224"/>
      <c r="O741" s="224"/>
    </row>
    <row r="742" spans="1:16">
      <c r="A742" s="223"/>
      <c r="B742" s="609" t="s">
        <v>1291</v>
      </c>
      <c r="C742" s="609"/>
      <c r="D742" s="611" t="s">
        <v>1292</v>
      </c>
      <c r="E742" s="611"/>
      <c r="F742" s="611"/>
      <c r="G742" s="611"/>
      <c r="H742" s="611"/>
      <c r="I742" s="611"/>
      <c r="J742" s="611"/>
      <c r="K742" s="611"/>
      <c r="L742" s="224"/>
      <c r="M742" s="224"/>
      <c r="N742" s="224"/>
      <c r="O742" s="224"/>
    </row>
    <row r="743" spans="1:16">
      <c r="A743" s="223"/>
      <c r="B743" s="223" t="s">
        <v>176</v>
      </c>
      <c r="C743" s="224"/>
      <c r="D743" s="613">
        <v>46174</v>
      </c>
      <c r="E743" s="614"/>
      <c r="F743" s="614"/>
      <c r="G743" s="614"/>
      <c r="H743" s="224"/>
      <c r="I743" s="224"/>
      <c r="J743" s="224"/>
      <c r="K743" s="224"/>
      <c r="L743" s="224"/>
      <c r="M743" s="224"/>
      <c r="N743" s="224"/>
      <c r="O743" s="224"/>
    </row>
    <row r="744" spans="1:16">
      <c r="A744" s="606" t="s">
        <v>894</v>
      </c>
      <c r="B744" s="606" t="s">
        <v>327</v>
      </c>
      <c r="C744" s="606" t="s">
        <v>11</v>
      </c>
      <c r="D744" s="606" t="s">
        <v>12</v>
      </c>
      <c r="E744" s="604" t="s">
        <v>329</v>
      </c>
      <c r="F744" s="606" t="s">
        <v>14</v>
      </c>
      <c r="G744" s="606"/>
      <c r="H744" s="606" t="s">
        <v>110</v>
      </c>
      <c r="I744" s="606"/>
      <c r="J744" s="606" t="s">
        <v>16</v>
      </c>
      <c r="K744" s="606"/>
      <c r="L744" s="606" t="s">
        <v>17</v>
      </c>
      <c r="M744" s="606"/>
      <c r="N744" s="606" t="s">
        <v>178</v>
      </c>
      <c r="O744" s="606"/>
    </row>
    <row r="745" spans="1:16" ht="38.25">
      <c r="A745" s="606"/>
      <c r="B745" s="606"/>
      <c r="C745" s="606"/>
      <c r="D745" s="606"/>
      <c r="E745" s="605"/>
      <c r="F745" s="211" t="s">
        <v>20</v>
      </c>
      <c r="G745" s="211" t="s">
        <v>22</v>
      </c>
      <c r="H745" s="211" t="s">
        <v>20</v>
      </c>
      <c r="I745" s="211" t="s">
        <v>22</v>
      </c>
      <c r="J745" s="211" t="s">
        <v>20</v>
      </c>
      <c r="K745" s="211" t="s">
        <v>22</v>
      </c>
      <c r="L745" s="211" t="s">
        <v>20</v>
      </c>
      <c r="M745" s="211" t="s">
        <v>22</v>
      </c>
      <c r="N745" s="211" t="s">
        <v>20</v>
      </c>
      <c r="O745" s="211" t="s">
        <v>22</v>
      </c>
    </row>
    <row r="746" spans="1:16">
      <c r="A746" s="211">
        <v>1</v>
      </c>
      <c r="B746" s="207"/>
      <c r="C746" s="212" t="s">
        <v>1293</v>
      </c>
      <c r="D746" s="211" t="s">
        <v>70</v>
      </c>
      <c r="E746" s="211">
        <v>25</v>
      </c>
      <c r="F746" s="207"/>
      <c r="G746" s="207"/>
      <c r="H746" s="207"/>
      <c r="I746" s="207"/>
      <c r="J746" s="207"/>
      <c r="K746" s="207"/>
      <c r="L746" s="207"/>
      <c r="M746" s="207"/>
      <c r="N746" s="211">
        <v>2</v>
      </c>
      <c r="O746" s="207">
        <f>(E746*N746)</f>
        <v>50</v>
      </c>
    </row>
    <row r="747" spans="1:16">
      <c r="A747" s="211">
        <v>2</v>
      </c>
      <c r="B747" s="207"/>
      <c r="C747" s="212" t="s">
        <v>1294</v>
      </c>
      <c r="D747" s="211" t="s">
        <v>70</v>
      </c>
      <c r="E747" s="211">
        <v>10</v>
      </c>
      <c r="F747" s="207"/>
      <c r="G747" s="207"/>
      <c r="H747" s="207"/>
      <c r="I747" s="207"/>
      <c r="J747" s="207"/>
      <c r="K747" s="207"/>
      <c r="L747" s="207"/>
      <c r="M747" s="207"/>
      <c r="N747" s="211">
        <v>3</v>
      </c>
      <c r="O747" s="207">
        <f>(E747*N747)</f>
        <v>30</v>
      </c>
    </row>
    <row r="748" spans="1:16">
      <c r="A748" s="211">
        <v>3</v>
      </c>
      <c r="B748" s="207"/>
      <c r="C748" s="212" t="s">
        <v>1295</v>
      </c>
      <c r="D748" s="211" t="s">
        <v>70</v>
      </c>
      <c r="E748" s="211">
        <v>30</v>
      </c>
      <c r="F748" s="207"/>
      <c r="G748" s="207"/>
      <c r="H748" s="207"/>
      <c r="I748" s="207"/>
      <c r="J748" s="207"/>
      <c r="K748" s="207"/>
      <c r="L748" s="207"/>
      <c r="M748" s="207"/>
      <c r="N748" s="211">
        <v>24</v>
      </c>
      <c r="O748" s="207">
        <f t="shared" ref="O748:O753" si="70">(E748*N748)</f>
        <v>720</v>
      </c>
    </row>
    <row r="749" spans="1:16">
      <c r="A749" s="211">
        <v>4</v>
      </c>
      <c r="B749" s="207"/>
      <c r="C749" s="212" t="s">
        <v>1296</v>
      </c>
      <c r="D749" s="211" t="s">
        <v>70</v>
      </c>
      <c r="E749" s="211">
        <v>100</v>
      </c>
      <c r="F749" s="207"/>
      <c r="G749" s="207"/>
      <c r="H749" s="207"/>
      <c r="I749" s="207"/>
      <c r="J749" s="207"/>
      <c r="K749" s="207"/>
      <c r="L749" s="207"/>
      <c r="M749" s="207"/>
      <c r="N749" s="211">
        <v>1</v>
      </c>
      <c r="O749" s="207">
        <f t="shared" si="70"/>
        <v>100</v>
      </c>
    </row>
    <row r="750" spans="1:16">
      <c r="A750" s="211">
        <v>5</v>
      </c>
      <c r="B750" s="207"/>
      <c r="C750" s="212" t="s">
        <v>1297</v>
      </c>
      <c r="D750" s="211" t="s">
        <v>70</v>
      </c>
      <c r="E750" s="211">
        <v>800</v>
      </c>
      <c r="F750" s="207"/>
      <c r="G750" s="207"/>
      <c r="H750" s="207"/>
      <c r="I750" s="207"/>
      <c r="J750" s="207"/>
      <c r="K750" s="207"/>
      <c r="L750" s="207"/>
      <c r="M750" s="207"/>
      <c r="N750" s="211">
        <v>2</v>
      </c>
      <c r="O750" s="207">
        <f t="shared" si="70"/>
        <v>1600</v>
      </c>
    </row>
    <row r="751" spans="1:16">
      <c r="A751" s="211">
        <v>6</v>
      </c>
      <c r="B751" s="207"/>
      <c r="C751" s="212" t="s">
        <v>1298</v>
      </c>
      <c r="D751" s="211" t="s">
        <v>70</v>
      </c>
      <c r="E751" s="211">
        <v>100</v>
      </c>
      <c r="F751" s="207"/>
      <c r="G751" s="207"/>
      <c r="H751" s="207"/>
      <c r="I751" s="207"/>
      <c r="J751" s="207"/>
      <c r="K751" s="207"/>
      <c r="L751" s="207"/>
      <c r="M751" s="207"/>
      <c r="N751" s="211">
        <v>1</v>
      </c>
      <c r="O751" s="207">
        <f t="shared" si="70"/>
        <v>100</v>
      </c>
    </row>
    <row r="752" spans="1:16">
      <c r="A752" s="211">
        <v>7</v>
      </c>
      <c r="B752" s="207"/>
      <c r="C752" s="212" t="s">
        <v>1299</v>
      </c>
      <c r="D752" s="211" t="s">
        <v>70</v>
      </c>
      <c r="E752" s="211">
        <v>20</v>
      </c>
      <c r="F752" s="207"/>
      <c r="G752" s="207"/>
      <c r="H752" s="207"/>
      <c r="I752" s="207"/>
      <c r="J752" s="207"/>
      <c r="K752" s="207"/>
      <c r="L752" s="207"/>
      <c r="M752" s="207"/>
      <c r="N752" s="211">
        <v>1</v>
      </c>
      <c r="O752" s="207">
        <f t="shared" si="70"/>
        <v>20</v>
      </c>
    </row>
    <row r="753" spans="1:15">
      <c r="A753" s="211">
        <v>8</v>
      </c>
      <c r="B753" s="207"/>
      <c r="C753" s="212" t="s">
        <v>1300</v>
      </c>
      <c r="D753" s="211" t="s">
        <v>70</v>
      </c>
      <c r="E753" s="211">
        <v>20</v>
      </c>
      <c r="F753" s="207"/>
      <c r="G753" s="207"/>
      <c r="H753" s="207"/>
      <c r="I753" s="207"/>
      <c r="J753" s="207"/>
      <c r="K753" s="207"/>
      <c r="L753" s="207"/>
      <c r="M753" s="207"/>
      <c r="N753" s="211">
        <v>1</v>
      </c>
      <c r="O753" s="207">
        <f t="shared" si="70"/>
        <v>20</v>
      </c>
    </row>
    <row r="754" spans="1:15" ht="25.5">
      <c r="A754" s="211">
        <v>9</v>
      </c>
      <c r="B754" s="207"/>
      <c r="C754" s="212" t="s">
        <v>1301</v>
      </c>
      <c r="D754" s="211" t="s">
        <v>70</v>
      </c>
      <c r="E754" s="211">
        <v>1000</v>
      </c>
      <c r="F754" s="207"/>
      <c r="G754" s="207"/>
      <c r="H754" s="207"/>
      <c r="I754" s="207"/>
      <c r="J754" s="207"/>
      <c r="K754" s="207"/>
      <c r="L754" s="207"/>
      <c r="M754" s="207"/>
      <c r="N754" s="211">
        <v>1</v>
      </c>
      <c r="O754" s="207">
        <f>(E754*N754)</f>
        <v>1000</v>
      </c>
    </row>
    <row r="755" spans="1:15">
      <c r="A755" s="211">
        <v>10</v>
      </c>
      <c r="B755" s="207"/>
      <c r="C755" s="212" t="s">
        <v>1302</v>
      </c>
      <c r="D755" s="211" t="s">
        <v>70</v>
      </c>
      <c r="E755" s="211">
        <v>100</v>
      </c>
      <c r="F755" s="207"/>
      <c r="G755" s="207"/>
      <c r="H755" s="207"/>
      <c r="I755" s="207"/>
      <c r="J755" s="207"/>
      <c r="K755" s="207"/>
      <c r="L755" s="207"/>
      <c r="M755" s="207"/>
      <c r="N755" s="211">
        <v>1</v>
      </c>
      <c r="O755" s="207">
        <f>(E755*N755)</f>
        <v>100</v>
      </c>
    </row>
    <row r="756" spans="1:15">
      <c r="A756" s="211">
        <v>11</v>
      </c>
      <c r="B756" s="207"/>
      <c r="C756" s="212" t="s">
        <v>1303</v>
      </c>
      <c r="D756" s="211" t="s">
        <v>59</v>
      </c>
      <c r="E756" s="211">
        <v>1</v>
      </c>
      <c r="F756" s="207"/>
      <c r="G756" s="207"/>
      <c r="H756" s="207"/>
      <c r="I756" s="207"/>
      <c r="J756" s="207"/>
      <c r="K756" s="207"/>
      <c r="L756" s="207"/>
      <c r="M756" s="207"/>
      <c r="N756" s="211">
        <v>195</v>
      </c>
      <c r="O756" s="207">
        <f>(E756*N756)</f>
        <v>195</v>
      </c>
    </row>
    <row r="757" spans="1:15">
      <c r="A757" s="211">
        <v>12</v>
      </c>
      <c r="B757" s="207"/>
      <c r="C757" s="212" t="s">
        <v>1304</v>
      </c>
      <c r="D757" s="211" t="s">
        <v>59</v>
      </c>
      <c r="E757" s="211">
        <v>1.5</v>
      </c>
      <c r="F757" s="207"/>
      <c r="G757" s="207"/>
      <c r="H757" s="207"/>
      <c r="I757" s="207"/>
      <c r="J757" s="207"/>
      <c r="K757" s="207"/>
      <c r="L757" s="207"/>
      <c r="M757" s="207"/>
      <c r="N757" s="211">
        <v>72.88</v>
      </c>
      <c r="O757" s="207">
        <f t="shared" ref="O757:O776" si="71">(E757*N757)</f>
        <v>109.32</v>
      </c>
    </row>
    <row r="758" spans="1:15">
      <c r="A758" s="211">
        <v>13</v>
      </c>
      <c r="B758" s="207"/>
      <c r="C758" s="212" t="s">
        <v>1305</v>
      </c>
      <c r="D758" s="211" t="s">
        <v>59</v>
      </c>
      <c r="E758" s="211">
        <v>1</v>
      </c>
      <c r="F758" s="207"/>
      <c r="G758" s="207"/>
      <c r="H758" s="207"/>
      <c r="I758" s="207"/>
      <c r="J758" s="207"/>
      <c r="K758" s="207"/>
      <c r="L758" s="207"/>
      <c r="M758" s="207"/>
      <c r="N758" s="211">
        <v>82</v>
      </c>
      <c r="O758" s="207">
        <f t="shared" si="71"/>
        <v>82</v>
      </c>
    </row>
    <row r="759" spans="1:15">
      <c r="A759" s="211">
        <v>14</v>
      </c>
      <c r="B759" s="207"/>
      <c r="C759" s="212" t="s">
        <v>1306</v>
      </c>
      <c r="D759" s="211" t="s">
        <v>28</v>
      </c>
      <c r="E759" s="211">
        <v>80</v>
      </c>
      <c r="F759" s="207"/>
      <c r="G759" s="207"/>
      <c r="H759" s="207"/>
      <c r="I759" s="207"/>
      <c r="J759" s="207"/>
      <c r="K759" s="207"/>
      <c r="L759" s="207"/>
      <c r="M759" s="207"/>
      <c r="N759" s="211">
        <v>6.25</v>
      </c>
      <c r="O759" s="207">
        <f t="shared" si="71"/>
        <v>500</v>
      </c>
    </row>
    <row r="760" spans="1:15">
      <c r="A760" s="211">
        <v>15</v>
      </c>
      <c r="B760" s="207"/>
      <c r="C760" s="212" t="s">
        <v>1307</v>
      </c>
      <c r="D760" s="211" t="s">
        <v>28</v>
      </c>
      <c r="E760" s="211">
        <v>80</v>
      </c>
      <c r="F760" s="207"/>
      <c r="G760" s="207"/>
      <c r="H760" s="207"/>
      <c r="I760" s="207"/>
      <c r="J760" s="207"/>
      <c r="K760" s="207"/>
      <c r="L760" s="207"/>
      <c r="M760" s="207"/>
      <c r="N760" s="211">
        <v>23</v>
      </c>
      <c r="O760" s="207">
        <f t="shared" si="71"/>
        <v>1840</v>
      </c>
    </row>
    <row r="761" spans="1:15">
      <c r="A761" s="211">
        <v>16</v>
      </c>
      <c r="B761" s="207"/>
      <c r="C761" s="212" t="s">
        <v>1308</v>
      </c>
      <c r="D761" s="211" t="s">
        <v>70</v>
      </c>
      <c r="E761" s="211">
        <v>2</v>
      </c>
      <c r="F761" s="207"/>
      <c r="G761" s="207"/>
      <c r="H761" s="207"/>
      <c r="I761" s="207"/>
      <c r="J761" s="207"/>
      <c r="K761" s="207"/>
      <c r="L761" s="207"/>
      <c r="M761" s="207"/>
      <c r="N761" s="211">
        <v>4</v>
      </c>
      <c r="O761" s="207">
        <f t="shared" si="71"/>
        <v>8</v>
      </c>
    </row>
    <row r="762" spans="1:15">
      <c r="A762" s="211">
        <v>17</v>
      </c>
      <c r="B762" s="207"/>
      <c r="C762" s="212" t="s">
        <v>1309</v>
      </c>
      <c r="D762" s="211" t="s">
        <v>70</v>
      </c>
      <c r="E762" s="211">
        <v>4</v>
      </c>
      <c r="F762" s="207"/>
      <c r="G762" s="207"/>
      <c r="H762" s="207"/>
      <c r="I762" s="207"/>
      <c r="J762" s="207"/>
      <c r="K762" s="207"/>
      <c r="L762" s="207"/>
      <c r="M762" s="207"/>
      <c r="N762" s="211">
        <v>4</v>
      </c>
      <c r="O762" s="207">
        <f t="shared" si="71"/>
        <v>16</v>
      </c>
    </row>
    <row r="763" spans="1:15">
      <c r="A763" s="211">
        <v>18</v>
      </c>
      <c r="B763" s="207"/>
      <c r="C763" s="212" t="s">
        <v>1310</v>
      </c>
      <c r="D763" s="211" t="s">
        <v>70</v>
      </c>
      <c r="E763" s="211">
        <v>1.5</v>
      </c>
      <c r="F763" s="207"/>
      <c r="G763" s="207"/>
      <c r="H763" s="207"/>
      <c r="I763" s="207"/>
      <c r="J763" s="207"/>
      <c r="K763" s="207"/>
      <c r="L763" s="207"/>
      <c r="M763" s="207"/>
      <c r="N763" s="211">
        <v>105</v>
      </c>
      <c r="O763" s="207">
        <f t="shared" si="71"/>
        <v>157.5</v>
      </c>
    </row>
    <row r="764" spans="1:15">
      <c r="A764" s="211">
        <v>19</v>
      </c>
      <c r="B764" s="207"/>
      <c r="C764" s="212" t="s">
        <v>1311</v>
      </c>
      <c r="D764" s="211" t="s">
        <v>70</v>
      </c>
      <c r="E764" s="211">
        <v>15</v>
      </c>
      <c r="F764" s="207"/>
      <c r="G764" s="207"/>
      <c r="H764" s="207"/>
      <c r="I764" s="207"/>
      <c r="J764" s="207"/>
      <c r="K764" s="207"/>
      <c r="L764" s="207"/>
      <c r="M764" s="207"/>
      <c r="N764" s="211">
        <v>2</v>
      </c>
      <c r="O764" s="207">
        <f t="shared" si="71"/>
        <v>30</v>
      </c>
    </row>
    <row r="765" spans="1:15">
      <c r="A765" s="211">
        <v>20</v>
      </c>
      <c r="B765" s="207"/>
      <c r="C765" s="212" t="s">
        <v>1312</v>
      </c>
      <c r="D765" s="211" t="s">
        <v>70</v>
      </c>
      <c r="E765" s="211">
        <v>15</v>
      </c>
      <c r="F765" s="207"/>
      <c r="G765" s="207"/>
      <c r="H765" s="207"/>
      <c r="I765" s="207"/>
      <c r="J765" s="207"/>
      <c r="K765" s="207"/>
      <c r="L765" s="207"/>
      <c r="M765" s="207"/>
      <c r="N765" s="211">
        <v>2</v>
      </c>
      <c r="O765" s="207">
        <f t="shared" si="71"/>
        <v>30</v>
      </c>
    </row>
    <row r="766" spans="1:15">
      <c r="A766" s="211">
        <v>21</v>
      </c>
      <c r="B766" s="207"/>
      <c r="C766" s="212" t="s">
        <v>1313</v>
      </c>
      <c r="D766" s="211" t="s">
        <v>70</v>
      </c>
      <c r="E766" s="211">
        <v>35</v>
      </c>
      <c r="F766" s="207"/>
      <c r="G766" s="207"/>
      <c r="H766" s="207"/>
      <c r="I766" s="207"/>
      <c r="J766" s="207"/>
      <c r="K766" s="207"/>
      <c r="L766" s="207"/>
      <c r="M766" s="207"/>
      <c r="N766" s="211">
        <v>1</v>
      </c>
      <c r="O766" s="207">
        <f t="shared" si="71"/>
        <v>35</v>
      </c>
    </row>
    <row r="767" spans="1:15">
      <c r="A767" s="211">
        <v>22</v>
      </c>
      <c r="B767" s="207"/>
      <c r="C767" s="212" t="s">
        <v>1314</v>
      </c>
      <c r="D767" s="211" t="s">
        <v>70</v>
      </c>
      <c r="E767" s="211">
        <v>15</v>
      </c>
      <c r="F767" s="207"/>
      <c r="G767" s="207"/>
      <c r="H767" s="207"/>
      <c r="I767" s="207"/>
      <c r="J767" s="207"/>
      <c r="K767" s="207"/>
      <c r="L767" s="207"/>
      <c r="M767" s="207"/>
      <c r="N767" s="211">
        <v>2</v>
      </c>
      <c r="O767" s="207">
        <f t="shared" si="71"/>
        <v>30</v>
      </c>
    </row>
    <row r="768" spans="1:15">
      <c r="A768" s="211">
        <v>23</v>
      </c>
      <c r="B768" s="207"/>
      <c r="C768" s="212" t="s">
        <v>1315</v>
      </c>
      <c r="D768" s="211" t="s">
        <v>70</v>
      </c>
      <c r="E768" s="211">
        <v>1</v>
      </c>
      <c r="F768" s="207"/>
      <c r="G768" s="207"/>
      <c r="H768" s="207"/>
      <c r="I768" s="207"/>
      <c r="J768" s="207"/>
      <c r="K768" s="207"/>
      <c r="L768" s="207"/>
      <c r="M768" s="207"/>
      <c r="N768" s="211">
        <v>2</v>
      </c>
      <c r="O768" s="207">
        <f t="shared" si="71"/>
        <v>2</v>
      </c>
    </row>
    <row r="769" spans="1:15">
      <c r="A769" s="211">
        <v>24</v>
      </c>
      <c r="B769" s="207"/>
      <c r="C769" s="212" t="s">
        <v>1316</v>
      </c>
      <c r="D769" s="211" t="s">
        <v>70</v>
      </c>
      <c r="E769" s="211">
        <v>3</v>
      </c>
      <c r="F769" s="207"/>
      <c r="G769" s="207"/>
      <c r="H769" s="207"/>
      <c r="I769" s="207"/>
      <c r="J769" s="207"/>
      <c r="K769" s="207"/>
      <c r="L769" s="207"/>
      <c r="M769" s="207"/>
      <c r="N769" s="211">
        <v>4</v>
      </c>
      <c r="O769" s="207">
        <f t="shared" si="71"/>
        <v>12</v>
      </c>
    </row>
    <row r="770" spans="1:15">
      <c r="A770" s="211">
        <v>25</v>
      </c>
      <c r="B770" s="207"/>
      <c r="C770" s="212" t="s">
        <v>1317</v>
      </c>
      <c r="D770" s="211" t="s">
        <v>59</v>
      </c>
      <c r="E770" s="211">
        <v>24</v>
      </c>
      <c r="F770" s="207"/>
      <c r="G770" s="207"/>
      <c r="H770" s="207"/>
      <c r="I770" s="207"/>
      <c r="J770" s="207"/>
      <c r="K770" s="207"/>
      <c r="L770" s="207"/>
      <c r="M770" s="207"/>
      <c r="N770" s="211">
        <v>2</v>
      </c>
      <c r="O770" s="207">
        <f t="shared" si="71"/>
        <v>48</v>
      </c>
    </row>
    <row r="771" spans="1:15">
      <c r="A771" s="211">
        <v>26</v>
      </c>
      <c r="B771" s="207"/>
      <c r="C771" s="212" t="s">
        <v>1318</v>
      </c>
      <c r="D771" s="211" t="s">
        <v>70</v>
      </c>
      <c r="E771" s="211">
        <v>6</v>
      </c>
      <c r="F771" s="207"/>
      <c r="G771" s="207"/>
      <c r="H771" s="207"/>
      <c r="I771" s="207"/>
      <c r="J771" s="207"/>
      <c r="K771" s="207"/>
      <c r="L771" s="207"/>
      <c r="M771" s="207"/>
      <c r="N771" s="211">
        <v>6</v>
      </c>
      <c r="O771" s="207">
        <f t="shared" si="71"/>
        <v>36</v>
      </c>
    </row>
    <row r="772" spans="1:15" ht="25.5">
      <c r="A772" s="211">
        <v>27</v>
      </c>
      <c r="B772" s="207"/>
      <c r="C772" s="212" t="s">
        <v>1319</v>
      </c>
      <c r="D772" s="211" t="s">
        <v>70</v>
      </c>
      <c r="E772" s="211">
        <v>300</v>
      </c>
      <c r="F772" s="207"/>
      <c r="G772" s="207"/>
      <c r="H772" s="207"/>
      <c r="I772" s="207"/>
      <c r="J772" s="207"/>
      <c r="K772" s="207"/>
      <c r="L772" s="207"/>
      <c r="M772" s="207"/>
      <c r="N772" s="211">
        <v>10</v>
      </c>
      <c r="O772" s="207">
        <f t="shared" si="71"/>
        <v>3000</v>
      </c>
    </row>
    <row r="773" spans="1:15" ht="25.5">
      <c r="A773" s="211">
        <v>28</v>
      </c>
      <c r="B773" s="207"/>
      <c r="C773" s="212" t="s">
        <v>1320</v>
      </c>
      <c r="D773" s="211" t="s">
        <v>70</v>
      </c>
      <c r="E773" s="211">
        <v>200</v>
      </c>
      <c r="F773" s="207"/>
      <c r="G773" s="207"/>
      <c r="H773" s="207"/>
      <c r="I773" s="207"/>
      <c r="J773" s="207"/>
      <c r="K773" s="207"/>
      <c r="L773" s="207"/>
      <c r="M773" s="207"/>
      <c r="N773" s="211">
        <v>1</v>
      </c>
      <c r="O773" s="207">
        <f t="shared" si="71"/>
        <v>200</v>
      </c>
    </row>
    <row r="774" spans="1:15" ht="25.5">
      <c r="A774" s="211">
        <v>29</v>
      </c>
      <c r="B774" s="207"/>
      <c r="C774" s="212" t="s">
        <v>1321</v>
      </c>
      <c r="D774" s="211" t="s">
        <v>70</v>
      </c>
      <c r="E774" s="211">
        <v>200</v>
      </c>
      <c r="F774" s="207"/>
      <c r="G774" s="207"/>
      <c r="H774" s="207"/>
      <c r="I774" s="207"/>
      <c r="J774" s="207"/>
      <c r="K774" s="207"/>
      <c r="L774" s="207"/>
      <c r="M774" s="207"/>
      <c r="N774" s="211">
        <v>2</v>
      </c>
      <c r="O774" s="207">
        <f t="shared" si="71"/>
        <v>400</v>
      </c>
    </row>
    <row r="775" spans="1:15">
      <c r="A775" s="211">
        <v>30</v>
      </c>
      <c r="B775" s="207"/>
      <c r="C775" s="212" t="s">
        <v>1322</v>
      </c>
      <c r="D775" s="211" t="s">
        <v>70</v>
      </c>
      <c r="E775" s="211">
        <v>50</v>
      </c>
      <c r="F775" s="207"/>
      <c r="G775" s="207"/>
      <c r="H775" s="207"/>
      <c r="I775" s="207"/>
      <c r="J775" s="207"/>
      <c r="K775" s="207"/>
      <c r="L775" s="207"/>
      <c r="M775" s="207"/>
      <c r="N775" s="211">
        <v>48</v>
      </c>
      <c r="O775" s="207">
        <f t="shared" si="71"/>
        <v>2400</v>
      </c>
    </row>
    <row r="776" spans="1:15">
      <c r="A776" s="211">
        <v>31</v>
      </c>
      <c r="B776" s="207"/>
      <c r="C776" s="212" t="s">
        <v>1323</v>
      </c>
      <c r="D776" s="211" t="s">
        <v>70</v>
      </c>
      <c r="E776" s="211">
        <v>5</v>
      </c>
      <c r="F776" s="207"/>
      <c r="G776" s="207"/>
      <c r="H776" s="207"/>
      <c r="I776" s="207"/>
      <c r="J776" s="207"/>
      <c r="K776" s="207"/>
      <c r="L776" s="207"/>
      <c r="M776" s="207"/>
      <c r="N776" s="211">
        <v>1</v>
      </c>
      <c r="O776" s="207">
        <f t="shared" si="71"/>
        <v>5</v>
      </c>
    </row>
    <row r="777" spans="1:15" ht="25.5">
      <c r="A777" s="211">
        <v>32</v>
      </c>
      <c r="B777" s="207"/>
      <c r="C777" s="203" t="s">
        <v>1324</v>
      </c>
      <c r="D777" s="211" t="s">
        <v>70</v>
      </c>
      <c r="E777" s="211">
        <v>250863.25</v>
      </c>
      <c r="F777" s="211">
        <v>1</v>
      </c>
      <c r="G777" s="212">
        <f t="shared" ref="G777:G786" si="72">(E777*F777)</f>
        <v>250863.25</v>
      </c>
      <c r="H777" s="207"/>
      <c r="I777" s="207"/>
      <c r="J777" s="207"/>
      <c r="K777" s="207"/>
      <c r="L777" s="207"/>
      <c r="M777" s="207"/>
      <c r="N777" s="211"/>
      <c r="O777" s="207"/>
    </row>
    <row r="778" spans="1:15">
      <c r="A778" s="211">
        <v>33</v>
      </c>
      <c r="B778" s="207"/>
      <c r="C778" s="215" t="s">
        <v>1325</v>
      </c>
      <c r="D778" s="211" t="s">
        <v>70</v>
      </c>
      <c r="E778" s="211">
        <v>23423</v>
      </c>
      <c r="F778" s="211">
        <v>5</v>
      </c>
      <c r="G778" s="216">
        <f t="shared" si="72"/>
        <v>117115</v>
      </c>
      <c r="H778" s="207"/>
      <c r="I778" s="207"/>
      <c r="J778" s="207"/>
      <c r="K778" s="207"/>
      <c r="L778" s="207"/>
      <c r="M778" s="207"/>
      <c r="N778" s="211"/>
      <c r="O778" s="207"/>
    </row>
    <row r="779" spans="1:15" ht="25.5">
      <c r="A779" s="211">
        <v>34</v>
      </c>
      <c r="B779" s="207"/>
      <c r="C779" s="192" t="s">
        <v>1326</v>
      </c>
      <c r="D779" s="160" t="s">
        <v>70</v>
      </c>
      <c r="E779" s="217">
        <v>425567</v>
      </c>
      <c r="F779" s="160">
        <v>1</v>
      </c>
      <c r="G779" s="216">
        <f t="shared" si="72"/>
        <v>425567</v>
      </c>
      <c r="H779" s="218"/>
      <c r="I779" s="218"/>
      <c r="J779" s="218"/>
      <c r="K779" s="218"/>
      <c r="L779" s="218"/>
      <c r="M779" s="218"/>
      <c r="N779" s="220"/>
      <c r="O779" s="218"/>
    </row>
    <row r="780" spans="1:15">
      <c r="A780" s="211">
        <v>35</v>
      </c>
      <c r="B780" s="207"/>
      <c r="C780" s="192" t="s">
        <v>1327</v>
      </c>
      <c r="D780" s="160" t="s">
        <v>70</v>
      </c>
      <c r="E780" s="217">
        <v>487500</v>
      </c>
      <c r="F780" s="160">
        <v>1</v>
      </c>
      <c r="G780" s="216">
        <f t="shared" si="72"/>
        <v>487500</v>
      </c>
      <c r="H780" s="218"/>
      <c r="I780" s="218"/>
      <c r="J780" s="218"/>
      <c r="K780" s="218"/>
      <c r="L780" s="218"/>
      <c r="M780" s="218"/>
      <c r="N780" s="220"/>
      <c r="O780" s="218"/>
    </row>
    <row r="781" spans="1:15">
      <c r="A781" s="211">
        <v>36</v>
      </c>
      <c r="B781" s="207"/>
      <c r="C781" s="192" t="s">
        <v>1328</v>
      </c>
      <c r="D781" s="160" t="s">
        <v>70</v>
      </c>
      <c r="E781" s="217">
        <v>23.01</v>
      </c>
      <c r="F781" s="160">
        <v>944</v>
      </c>
      <c r="G781" s="216">
        <f t="shared" si="72"/>
        <v>21721.440000000002</v>
      </c>
      <c r="H781" s="218"/>
      <c r="I781" s="218"/>
      <c r="J781" s="218"/>
      <c r="K781" s="218"/>
      <c r="L781" s="218"/>
      <c r="M781" s="218"/>
      <c r="N781" s="220"/>
      <c r="O781" s="218"/>
    </row>
    <row r="782" spans="1:15">
      <c r="A782" s="211">
        <v>37</v>
      </c>
      <c r="B782" s="207"/>
      <c r="C782" s="221" t="s">
        <v>1329</v>
      </c>
      <c r="D782" s="160" t="s">
        <v>70</v>
      </c>
      <c r="E782" s="219">
        <v>37.465000000000003</v>
      </c>
      <c r="F782" s="160">
        <v>1540</v>
      </c>
      <c r="G782" s="216">
        <f t="shared" si="72"/>
        <v>57696.100000000006</v>
      </c>
      <c r="H782" s="218"/>
      <c r="I782" s="218"/>
      <c r="J782" s="218"/>
      <c r="K782" s="218"/>
      <c r="L782" s="218"/>
      <c r="M782" s="218"/>
      <c r="N782" s="220"/>
      <c r="O782" s="218"/>
    </row>
    <row r="783" spans="1:15">
      <c r="A783" s="211">
        <v>38</v>
      </c>
      <c r="B783" s="207"/>
      <c r="C783" s="221" t="s">
        <v>1330</v>
      </c>
      <c r="D783" s="160" t="s">
        <v>70</v>
      </c>
      <c r="E783" s="217">
        <v>474.36</v>
      </c>
      <c r="F783" s="160">
        <v>44</v>
      </c>
      <c r="G783" s="216">
        <f t="shared" si="72"/>
        <v>20871.84</v>
      </c>
      <c r="H783" s="218"/>
      <c r="I783" s="218"/>
      <c r="J783" s="218"/>
      <c r="K783" s="218"/>
      <c r="L783" s="218"/>
      <c r="M783" s="218"/>
      <c r="N783" s="220"/>
      <c r="O783" s="218"/>
    </row>
    <row r="784" spans="1:15">
      <c r="A784" s="211">
        <v>39</v>
      </c>
      <c r="B784" s="207"/>
      <c r="C784" s="221" t="s">
        <v>1331</v>
      </c>
      <c r="D784" s="160" t="s">
        <v>70</v>
      </c>
      <c r="E784" s="217">
        <v>644.28</v>
      </c>
      <c r="F784" s="160">
        <v>51</v>
      </c>
      <c r="G784" s="216">
        <f t="shared" si="72"/>
        <v>32858.28</v>
      </c>
      <c r="H784" s="218"/>
      <c r="I784" s="218"/>
      <c r="J784" s="218"/>
      <c r="K784" s="218"/>
      <c r="L784" s="218"/>
      <c r="M784" s="218"/>
      <c r="N784" s="220"/>
      <c r="O784" s="218"/>
    </row>
    <row r="785" spans="1:15">
      <c r="A785" s="211">
        <v>40</v>
      </c>
      <c r="B785" s="207"/>
      <c r="C785" s="221" t="s">
        <v>1332</v>
      </c>
      <c r="D785" s="160" t="s">
        <v>70</v>
      </c>
      <c r="E785" s="217">
        <v>656.08</v>
      </c>
      <c r="F785" s="160">
        <v>20</v>
      </c>
      <c r="G785" s="216">
        <f t="shared" si="72"/>
        <v>13121.6</v>
      </c>
      <c r="H785" s="218"/>
      <c r="I785" s="218"/>
      <c r="J785" s="218"/>
      <c r="K785" s="218"/>
      <c r="L785" s="218"/>
      <c r="M785" s="218"/>
      <c r="N785" s="220"/>
      <c r="O785" s="218"/>
    </row>
    <row r="786" spans="1:15">
      <c r="A786" s="211">
        <v>41</v>
      </c>
      <c r="B786" s="207"/>
      <c r="C786" s="221" t="s">
        <v>1333</v>
      </c>
      <c r="D786" s="160" t="s">
        <v>70</v>
      </c>
      <c r="E786" s="217">
        <v>29471</v>
      </c>
      <c r="F786" s="160">
        <v>2</v>
      </c>
      <c r="G786" s="216">
        <f t="shared" si="72"/>
        <v>58942</v>
      </c>
      <c r="H786" s="218"/>
      <c r="I786" s="218"/>
      <c r="J786" s="218"/>
      <c r="K786" s="218"/>
      <c r="L786" s="218"/>
      <c r="M786" s="218"/>
      <c r="N786" s="220"/>
      <c r="O786" s="218"/>
    </row>
    <row r="787" spans="1:15">
      <c r="A787" s="606" t="s">
        <v>1334</v>
      </c>
      <c r="B787" s="606"/>
      <c r="C787" s="606"/>
      <c r="D787" s="606"/>
      <c r="E787" s="211"/>
      <c r="F787" s="211"/>
      <c r="G787" s="211">
        <f>SUM(G746:G785)</f>
        <v>1427314.5100000002</v>
      </c>
      <c r="H787" s="211"/>
      <c r="I787" s="211"/>
      <c r="J787" s="211"/>
      <c r="K787" s="211"/>
      <c r="L787" s="211"/>
      <c r="M787" s="211"/>
      <c r="N787" s="211"/>
      <c r="O787" s="211">
        <f>SUM(O746:O778)</f>
        <v>12875.82</v>
      </c>
    </row>
    <row r="788" spans="1:15">
      <c r="A788" s="607" t="s">
        <v>1335</v>
      </c>
      <c r="B788" s="615"/>
      <c r="C788" s="615"/>
      <c r="D788" s="608"/>
      <c r="E788" s="211"/>
      <c r="F788" s="211"/>
      <c r="G788" s="616">
        <f>(G787+I787+K787+M787+O787)</f>
        <v>1440190.3300000003</v>
      </c>
      <c r="H788" s="617"/>
      <c r="I788" s="617"/>
      <c r="J788" s="617"/>
      <c r="K788" s="617"/>
      <c r="L788" s="617"/>
      <c r="M788" s="617"/>
      <c r="N788" s="617"/>
      <c r="O788" s="618"/>
    </row>
    <row r="790" spans="1:15">
      <c r="A790" s="214"/>
      <c r="B790" s="619" t="s">
        <v>1336</v>
      </c>
      <c r="C790" s="619"/>
      <c r="D790" s="619"/>
      <c r="E790" s="619"/>
      <c r="F790" s="619"/>
      <c r="G790" s="619"/>
      <c r="H790" s="619"/>
      <c r="I790" s="619"/>
      <c r="J790" s="619"/>
      <c r="K790" s="619"/>
      <c r="L790" s="619"/>
      <c r="M790" s="619"/>
      <c r="N790" s="619"/>
      <c r="O790" s="619"/>
    </row>
    <row r="791" spans="1:15">
      <c r="A791" s="223"/>
      <c r="B791" s="609" t="s">
        <v>1</v>
      </c>
      <c r="C791" s="609"/>
      <c r="D791" s="609" t="s">
        <v>1288</v>
      </c>
      <c r="E791" s="609"/>
      <c r="F791" s="224"/>
      <c r="G791" s="224"/>
      <c r="H791" s="224"/>
      <c r="I791" s="224"/>
      <c r="J791" s="224"/>
      <c r="K791" s="224"/>
      <c r="L791" s="224"/>
      <c r="M791" s="224"/>
      <c r="N791" s="224"/>
      <c r="O791" s="224"/>
    </row>
    <row r="792" spans="1:15">
      <c r="A792" s="223"/>
      <c r="B792" s="609" t="s">
        <v>3</v>
      </c>
      <c r="C792" s="609"/>
      <c r="D792" s="610" t="s">
        <v>1289</v>
      </c>
      <c r="E792" s="610"/>
      <c r="F792" s="610"/>
      <c r="G792" s="610"/>
      <c r="H792" s="610"/>
      <c r="I792" s="610"/>
      <c r="J792" s="610"/>
      <c r="K792" s="224"/>
      <c r="L792" s="224"/>
      <c r="M792" s="224"/>
      <c r="N792" s="224"/>
      <c r="O792" s="224"/>
    </row>
    <row r="793" spans="1:15">
      <c r="A793" s="223"/>
      <c r="B793" s="609" t="s">
        <v>5</v>
      </c>
      <c r="C793" s="609"/>
      <c r="D793" s="611" t="s">
        <v>1290</v>
      </c>
      <c r="E793" s="611"/>
      <c r="F793" s="611"/>
      <c r="G793" s="611"/>
      <c r="H793" s="611"/>
      <c r="I793" s="611"/>
      <c r="J793" s="611"/>
      <c r="K793" s="611"/>
      <c r="L793" s="224"/>
      <c r="M793" s="224"/>
      <c r="N793" s="224"/>
      <c r="O793" s="224"/>
    </row>
    <row r="794" spans="1:15">
      <c r="A794" s="223"/>
      <c r="B794" s="609" t="s">
        <v>1291</v>
      </c>
      <c r="C794" s="609"/>
      <c r="D794" s="611" t="s">
        <v>1292</v>
      </c>
      <c r="E794" s="611"/>
      <c r="F794" s="611"/>
      <c r="G794" s="611"/>
      <c r="H794" s="611"/>
      <c r="I794" s="611"/>
      <c r="J794" s="611"/>
      <c r="K794" s="611"/>
      <c r="L794" s="224"/>
      <c r="M794" s="224"/>
      <c r="N794" s="224"/>
      <c r="O794" s="224"/>
    </row>
    <row r="795" spans="1:15">
      <c r="A795" s="223"/>
      <c r="B795" s="223" t="s">
        <v>176</v>
      </c>
      <c r="C795" s="224"/>
      <c r="D795" s="613">
        <v>46174</v>
      </c>
      <c r="E795" s="614"/>
      <c r="F795" s="614"/>
      <c r="G795" s="614"/>
      <c r="H795" s="224"/>
      <c r="I795" s="224"/>
      <c r="J795" s="224"/>
      <c r="K795" s="224"/>
      <c r="L795" s="224"/>
      <c r="M795" s="224"/>
      <c r="N795" s="224"/>
      <c r="O795" s="224"/>
    </row>
    <row r="796" spans="1:15">
      <c r="A796" s="606" t="s">
        <v>894</v>
      </c>
      <c r="B796" s="606" t="s">
        <v>327</v>
      </c>
      <c r="C796" s="606" t="s">
        <v>11</v>
      </c>
      <c r="D796" s="606" t="s">
        <v>12</v>
      </c>
      <c r="E796" s="604" t="s">
        <v>329</v>
      </c>
      <c r="F796" s="606" t="s">
        <v>14</v>
      </c>
      <c r="G796" s="606"/>
      <c r="H796" s="606" t="s">
        <v>110</v>
      </c>
      <c r="I796" s="606"/>
      <c r="J796" s="606" t="s">
        <v>16</v>
      </c>
      <c r="K796" s="606"/>
      <c r="L796" s="606" t="s">
        <v>17</v>
      </c>
      <c r="M796" s="606"/>
      <c r="N796" s="606" t="s">
        <v>178</v>
      </c>
      <c r="O796" s="606"/>
    </row>
    <row r="797" spans="1:15" ht="38.25">
      <c r="A797" s="606"/>
      <c r="B797" s="606"/>
      <c r="C797" s="606"/>
      <c r="D797" s="606"/>
      <c r="E797" s="605"/>
      <c r="F797" s="211" t="s">
        <v>20</v>
      </c>
      <c r="G797" s="211" t="s">
        <v>22</v>
      </c>
      <c r="H797" s="211" t="s">
        <v>20</v>
      </c>
      <c r="I797" s="211" t="s">
        <v>22</v>
      </c>
      <c r="J797" s="211" t="s">
        <v>20</v>
      </c>
      <c r="K797" s="211" t="s">
        <v>22</v>
      </c>
      <c r="L797" s="211" t="s">
        <v>20</v>
      </c>
      <c r="M797" s="211" t="s">
        <v>22</v>
      </c>
      <c r="N797" s="211" t="s">
        <v>20</v>
      </c>
      <c r="O797" s="211" t="s">
        <v>22</v>
      </c>
    </row>
    <row r="798" spans="1:15">
      <c r="A798" s="211">
        <v>1</v>
      </c>
      <c r="B798" s="207"/>
      <c r="C798" s="192" t="s">
        <v>1337</v>
      </c>
      <c r="D798" s="160" t="s">
        <v>1338</v>
      </c>
      <c r="E798" s="222">
        <v>65</v>
      </c>
      <c r="F798" s="222"/>
      <c r="G798" s="207"/>
      <c r="H798" s="207"/>
      <c r="I798" s="207"/>
      <c r="J798" s="207"/>
      <c r="K798" s="207"/>
      <c r="L798" s="207"/>
      <c r="M798" s="207"/>
      <c r="N798" s="222">
        <v>44</v>
      </c>
      <c r="O798" s="207">
        <f>(E798*N798)</f>
        <v>2860</v>
      </c>
    </row>
    <row r="799" spans="1:15" ht="25.5">
      <c r="A799" s="211">
        <v>2</v>
      </c>
      <c r="B799" s="207"/>
      <c r="C799" s="192" t="s">
        <v>1339</v>
      </c>
      <c r="D799" s="160" t="s">
        <v>70</v>
      </c>
      <c r="E799" s="222" t="s">
        <v>1340</v>
      </c>
      <c r="F799" s="222"/>
      <c r="G799" s="207"/>
      <c r="H799" s="207"/>
      <c r="I799" s="207"/>
      <c r="J799" s="207"/>
      <c r="K799" s="207"/>
      <c r="L799" s="207"/>
      <c r="M799" s="207"/>
      <c r="N799" s="222">
        <v>1</v>
      </c>
      <c r="O799" s="207">
        <v>0</v>
      </c>
    </row>
    <row r="800" spans="1:15">
      <c r="A800" s="607" t="s">
        <v>1334</v>
      </c>
      <c r="B800" s="615"/>
      <c r="C800" s="615"/>
      <c r="D800" s="608"/>
      <c r="E800" s="211"/>
      <c r="F800" s="211"/>
      <c r="G800" s="213">
        <v>0</v>
      </c>
      <c r="H800" s="211"/>
      <c r="I800" s="211"/>
      <c r="J800" s="211"/>
      <c r="K800" s="211"/>
      <c r="L800" s="211"/>
      <c r="M800" s="211"/>
      <c r="N800" s="211"/>
      <c r="O800" s="213">
        <f>SUM(O798:O799)</f>
        <v>2860</v>
      </c>
    </row>
    <row r="801" spans="1:23">
      <c r="A801" s="607" t="s">
        <v>1335</v>
      </c>
      <c r="B801" s="615"/>
      <c r="C801" s="615"/>
      <c r="D801" s="608"/>
      <c r="E801" s="211"/>
      <c r="F801" s="211"/>
      <c r="G801" s="616">
        <f>(G800+I800+K800+M800+O800)</f>
        <v>2860</v>
      </c>
      <c r="H801" s="617"/>
      <c r="I801" s="617"/>
      <c r="J801" s="617"/>
      <c r="K801" s="617"/>
      <c r="L801" s="617"/>
      <c r="M801" s="617"/>
      <c r="N801" s="617"/>
      <c r="O801" s="618"/>
    </row>
    <row r="803" spans="1:23">
      <c r="A803" s="474" t="s">
        <v>1341</v>
      </c>
      <c r="B803" s="474"/>
      <c r="C803" s="474"/>
      <c r="D803" s="474"/>
      <c r="E803" s="474"/>
      <c r="F803" s="474"/>
      <c r="G803" s="474"/>
      <c r="H803" s="474"/>
      <c r="I803" s="474"/>
      <c r="J803" s="474"/>
      <c r="K803" s="474"/>
      <c r="L803" s="47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</row>
    <row r="804" spans="1:23">
      <c r="A804" s="246" t="s">
        <v>1342</v>
      </c>
      <c r="B804" s="246"/>
      <c r="C804" s="246"/>
      <c r="D804" s="246"/>
      <c r="E804" s="246"/>
      <c r="F804" s="246"/>
      <c r="G804" s="246"/>
      <c r="H804" s="246"/>
      <c r="I804" s="246"/>
      <c r="J804" s="246"/>
      <c r="K804" s="246"/>
      <c r="L804" s="246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</row>
    <row r="805" spans="1:23">
      <c r="A805" s="246" t="s">
        <v>1343</v>
      </c>
      <c r="B805" s="246"/>
      <c r="C805" s="246"/>
      <c r="D805" s="246"/>
      <c r="E805" s="246"/>
      <c r="F805" s="246"/>
      <c r="G805" s="246"/>
      <c r="H805" s="246"/>
      <c r="I805" s="246"/>
      <c r="J805" s="246"/>
      <c r="K805" s="246"/>
      <c r="L805" s="246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</row>
    <row r="806" spans="1:23">
      <c r="A806" s="522" t="s">
        <v>10</v>
      </c>
      <c r="B806" s="247"/>
      <c r="C806" s="542" t="s">
        <v>11</v>
      </c>
      <c r="D806" s="522" t="s">
        <v>12</v>
      </c>
      <c r="E806" s="522" t="s">
        <v>20</v>
      </c>
      <c r="F806" s="522" t="s">
        <v>1344</v>
      </c>
      <c r="G806" s="555" t="s">
        <v>1345</v>
      </c>
      <c r="H806" s="555"/>
      <c r="I806" s="555"/>
      <c r="J806" s="555"/>
      <c r="K806" s="555"/>
      <c r="L806" s="555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</row>
    <row r="807" spans="1:23">
      <c r="A807" s="523"/>
      <c r="B807" s="178"/>
      <c r="C807" s="543"/>
      <c r="D807" s="523"/>
      <c r="E807" s="523"/>
      <c r="F807" s="523"/>
      <c r="G807" s="248" t="s">
        <v>1346</v>
      </c>
      <c r="H807" s="248" t="s">
        <v>1347</v>
      </c>
      <c r="I807" s="248" t="s">
        <v>330</v>
      </c>
      <c r="J807" s="248" t="s">
        <v>17</v>
      </c>
      <c r="K807" s="248" t="s">
        <v>178</v>
      </c>
      <c r="L807" s="248" t="s">
        <v>1348</v>
      </c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</row>
    <row r="808" spans="1:23">
      <c r="A808" s="193">
        <v>1</v>
      </c>
      <c r="B808" s="193"/>
      <c r="C808" s="162" t="s">
        <v>1349</v>
      </c>
      <c r="D808" s="248" t="s">
        <v>130</v>
      </c>
      <c r="E808" s="248">
        <v>25</v>
      </c>
      <c r="F808" s="194">
        <v>900</v>
      </c>
      <c r="G808" s="249">
        <f t="shared" ref="G808:G871" si="73">E808*F808</f>
        <v>22500</v>
      </c>
      <c r="H808" s="250"/>
      <c r="I808" s="250"/>
      <c r="J808" s="250"/>
      <c r="K808" s="250"/>
      <c r="L808" s="249">
        <f t="shared" ref="L808:L861" si="74">SUM(G808:K808)</f>
        <v>22500</v>
      </c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</row>
    <row r="809" spans="1:23">
      <c r="A809" s="193">
        <v>2</v>
      </c>
      <c r="B809" s="193"/>
      <c r="C809" s="162" t="s">
        <v>1350</v>
      </c>
      <c r="D809" s="248" t="s">
        <v>217</v>
      </c>
      <c r="E809" s="248">
        <f>1.03-0.6</f>
        <v>0.43000000000000005</v>
      </c>
      <c r="F809" s="194">
        <v>185000</v>
      </c>
      <c r="G809" s="249">
        <f t="shared" si="73"/>
        <v>79550.000000000015</v>
      </c>
      <c r="H809" s="250"/>
      <c r="I809" s="250"/>
      <c r="J809" s="250"/>
      <c r="K809" s="250"/>
      <c r="L809" s="249">
        <f t="shared" si="74"/>
        <v>79550.000000000015</v>
      </c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</row>
    <row r="810" spans="1:23">
      <c r="A810" s="193">
        <v>3</v>
      </c>
      <c r="B810" s="193"/>
      <c r="C810" s="162" t="s">
        <v>675</v>
      </c>
      <c r="D810" s="248" t="s">
        <v>130</v>
      </c>
      <c r="E810" s="248">
        <v>287</v>
      </c>
      <c r="F810" s="194">
        <v>250</v>
      </c>
      <c r="G810" s="249"/>
      <c r="H810" s="250"/>
      <c r="I810" s="250"/>
      <c r="J810" s="250"/>
      <c r="K810" s="250">
        <f>E810*F810</f>
        <v>71750</v>
      </c>
      <c r="L810" s="249">
        <f t="shared" si="74"/>
        <v>71750</v>
      </c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</row>
    <row r="811" spans="1:23">
      <c r="A811" s="193">
        <v>4</v>
      </c>
      <c r="B811" s="193"/>
      <c r="C811" s="162" t="s">
        <v>1351</v>
      </c>
      <c r="D811" s="248" t="s">
        <v>252</v>
      </c>
      <c r="E811" s="248">
        <v>715</v>
      </c>
      <c r="F811" s="194">
        <v>25</v>
      </c>
      <c r="G811" s="249">
        <f t="shared" si="73"/>
        <v>17875</v>
      </c>
      <c r="H811" s="250"/>
      <c r="I811" s="250"/>
      <c r="J811" s="250"/>
      <c r="K811" s="250"/>
      <c r="L811" s="249">
        <f t="shared" si="74"/>
        <v>17875</v>
      </c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</row>
    <row r="812" spans="1:23">
      <c r="A812" s="193">
        <v>5</v>
      </c>
      <c r="B812" s="193"/>
      <c r="C812" s="251" t="s">
        <v>1352</v>
      </c>
      <c r="D812" s="248" t="s">
        <v>130</v>
      </c>
      <c r="E812" s="248">
        <v>18</v>
      </c>
      <c r="F812" s="194">
        <v>500</v>
      </c>
      <c r="G812" s="249">
        <f t="shared" si="73"/>
        <v>9000</v>
      </c>
      <c r="H812" s="250"/>
      <c r="I812" s="250"/>
      <c r="J812" s="250"/>
      <c r="K812" s="250"/>
      <c r="L812" s="249">
        <f t="shared" si="74"/>
        <v>9000</v>
      </c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</row>
    <row r="813" spans="1:23" ht="51">
      <c r="A813" s="193">
        <v>6</v>
      </c>
      <c r="B813" s="193"/>
      <c r="C813" s="168" t="s">
        <v>1353</v>
      </c>
      <c r="D813" s="193" t="s">
        <v>63</v>
      </c>
      <c r="E813" s="193">
        <v>1.6809000000000001</v>
      </c>
      <c r="F813" s="160">
        <v>104135.55</v>
      </c>
      <c r="G813" s="249">
        <f t="shared" si="73"/>
        <v>175041.44599500002</v>
      </c>
      <c r="H813" s="250"/>
      <c r="I813" s="250"/>
      <c r="J813" s="250"/>
      <c r="K813" s="250"/>
      <c r="L813" s="249">
        <f t="shared" si="74"/>
        <v>175041.44599500002</v>
      </c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</row>
    <row r="814" spans="1:23">
      <c r="A814" s="193">
        <v>7</v>
      </c>
      <c r="B814" s="193"/>
      <c r="C814" s="162" t="s">
        <v>1354</v>
      </c>
      <c r="D814" s="193" t="s">
        <v>63</v>
      </c>
      <c r="E814" s="193">
        <v>0.3594</v>
      </c>
      <c r="F814" s="193">
        <v>79712.94</v>
      </c>
      <c r="G814" s="249">
        <f t="shared" si="73"/>
        <v>28648.830636000002</v>
      </c>
      <c r="H814" s="250"/>
      <c r="I814" s="250"/>
      <c r="J814" s="250"/>
      <c r="K814" s="250"/>
      <c r="L814" s="249">
        <f t="shared" si="74"/>
        <v>28648.830636000002</v>
      </c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</row>
    <row r="815" spans="1:23">
      <c r="A815" s="193">
        <v>8</v>
      </c>
      <c r="B815" s="193"/>
      <c r="C815" s="168" t="s">
        <v>1355</v>
      </c>
      <c r="D815" s="193" t="s">
        <v>121</v>
      </c>
      <c r="E815" s="193">
        <v>2</v>
      </c>
      <c r="F815" s="160">
        <v>0</v>
      </c>
      <c r="G815" s="249">
        <f t="shared" si="73"/>
        <v>0</v>
      </c>
      <c r="H815" s="250"/>
      <c r="I815" s="250"/>
      <c r="J815" s="250"/>
      <c r="K815" s="250"/>
      <c r="L815" s="249">
        <f t="shared" si="74"/>
        <v>0</v>
      </c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</row>
    <row r="816" spans="1:23">
      <c r="A816" s="193">
        <v>9</v>
      </c>
      <c r="B816" s="193"/>
      <c r="C816" s="168" t="s">
        <v>1356</v>
      </c>
      <c r="D816" s="252" t="s">
        <v>28</v>
      </c>
      <c r="E816" s="193">
        <v>3875</v>
      </c>
      <c r="F816" s="252">
        <v>10</v>
      </c>
      <c r="G816" s="249"/>
      <c r="H816" s="250"/>
      <c r="I816" s="250"/>
      <c r="J816" s="250"/>
      <c r="K816" s="250">
        <f>E816*F816</f>
        <v>38750</v>
      </c>
      <c r="L816" s="249">
        <f t="shared" si="74"/>
        <v>38750</v>
      </c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</row>
    <row r="817" spans="1:23">
      <c r="A817" s="193">
        <v>10</v>
      </c>
      <c r="B817" s="193"/>
      <c r="C817" s="168" t="s">
        <v>1357</v>
      </c>
      <c r="D817" s="193" t="s">
        <v>121</v>
      </c>
      <c r="E817" s="193">
        <v>1</v>
      </c>
      <c r="F817" s="160">
        <v>7085.59</v>
      </c>
      <c r="G817" s="249">
        <f t="shared" si="73"/>
        <v>7085.59</v>
      </c>
      <c r="H817" s="250"/>
      <c r="I817" s="250"/>
      <c r="J817" s="250"/>
      <c r="K817" s="250"/>
      <c r="L817" s="249">
        <f t="shared" si="74"/>
        <v>7085.59</v>
      </c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</row>
    <row r="818" spans="1:23">
      <c r="A818" s="193">
        <v>11</v>
      </c>
      <c r="B818" s="193"/>
      <c r="C818" s="168" t="s">
        <v>1358</v>
      </c>
      <c r="D818" s="193" t="s">
        <v>158</v>
      </c>
      <c r="E818" s="193">
        <v>0.254</v>
      </c>
      <c r="F818" s="160">
        <v>1480294.75</v>
      </c>
      <c r="G818" s="249">
        <f t="shared" si="73"/>
        <v>375994.8665</v>
      </c>
      <c r="H818" s="250"/>
      <c r="I818" s="250"/>
      <c r="J818" s="250"/>
      <c r="K818" s="250"/>
      <c r="L818" s="249">
        <f t="shared" si="74"/>
        <v>375994.8665</v>
      </c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</row>
    <row r="819" spans="1:23">
      <c r="A819" s="193">
        <v>12</v>
      </c>
      <c r="B819" s="193"/>
      <c r="C819" s="168" t="s">
        <v>1359</v>
      </c>
      <c r="D819" s="193" t="s">
        <v>158</v>
      </c>
      <c r="E819" s="193">
        <v>0.58199999999999996</v>
      </c>
      <c r="F819" s="253"/>
      <c r="G819" s="249">
        <f t="shared" si="73"/>
        <v>0</v>
      </c>
      <c r="H819" s="250"/>
      <c r="I819" s="250"/>
      <c r="J819" s="250"/>
      <c r="K819" s="250"/>
      <c r="L819" s="249">
        <f t="shared" si="74"/>
        <v>0</v>
      </c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</row>
    <row r="820" spans="1:23" ht="51">
      <c r="A820" s="193">
        <v>13</v>
      </c>
      <c r="B820" s="193"/>
      <c r="C820" s="168" t="s">
        <v>1360</v>
      </c>
      <c r="D820" s="193" t="s">
        <v>121</v>
      </c>
      <c r="E820" s="193">
        <v>1</v>
      </c>
      <c r="F820" s="160">
        <v>430969.62</v>
      </c>
      <c r="G820" s="249">
        <f t="shared" si="73"/>
        <v>430969.62</v>
      </c>
      <c r="H820" s="250"/>
      <c r="I820" s="250"/>
      <c r="J820" s="250"/>
      <c r="K820" s="250"/>
      <c r="L820" s="249">
        <f t="shared" si="74"/>
        <v>430969.62</v>
      </c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</row>
    <row r="821" spans="1:23">
      <c r="A821" s="193">
        <v>14</v>
      </c>
      <c r="B821" s="193"/>
      <c r="C821" s="168" t="s">
        <v>1361</v>
      </c>
      <c r="D821" s="193" t="s">
        <v>1362</v>
      </c>
      <c r="E821" s="193">
        <v>1</v>
      </c>
      <c r="F821" s="160">
        <v>5000</v>
      </c>
      <c r="G821" s="249">
        <f t="shared" si="73"/>
        <v>5000</v>
      </c>
      <c r="H821" s="250"/>
      <c r="I821" s="250"/>
      <c r="J821" s="250"/>
      <c r="K821" s="250"/>
      <c r="L821" s="249">
        <f t="shared" si="74"/>
        <v>5000</v>
      </c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</row>
    <row r="822" spans="1:23">
      <c r="A822" s="193">
        <v>15</v>
      </c>
      <c r="B822" s="193"/>
      <c r="C822" s="168" t="s">
        <v>1363</v>
      </c>
      <c r="D822" s="193" t="s">
        <v>121</v>
      </c>
      <c r="E822" s="193">
        <v>5</v>
      </c>
      <c r="F822" s="160">
        <v>1500</v>
      </c>
      <c r="G822" s="249">
        <f t="shared" si="73"/>
        <v>7500</v>
      </c>
      <c r="H822" s="250"/>
      <c r="I822" s="250"/>
      <c r="J822" s="250"/>
      <c r="K822" s="250"/>
      <c r="L822" s="249">
        <f t="shared" si="74"/>
        <v>7500</v>
      </c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</row>
    <row r="823" spans="1:23">
      <c r="A823" s="193">
        <v>16</v>
      </c>
      <c r="B823" s="193"/>
      <c r="C823" s="168" t="s">
        <v>1364</v>
      </c>
      <c r="D823" s="193" t="s">
        <v>121</v>
      </c>
      <c r="E823" s="193">
        <v>1</v>
      </c>
      <c r="F823" s="160">
        <v>25000</v>
      </c>
      <c r="G823" s="249">
        <f t="shared" si="73"/>
        <v>25000</v>
      </c>
      <c r="H823" s="250"/>
      <c r="I823" s="250"/>
      <c r="J823" s="250"/>
      <c r="K823" s="250"/>
      <c r="L823" s="249">
        <f t="shared" si="74"/>
        <v>25000</v>
      </c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</row>
    <row r="824" spans="1:23" ht="51">
      <c r="A824" s="193">
        <v>17</v>
      </c>
      <c r="B824" s="193"/>
      <c r="C824" s="168" t="s">
        <v>1365</v>
      </c>
      <c r="D824" s="193" t="s">
        <v>121</v>
      </c>
      <c r="E824" s="160">
        <v>1</v>
      </c>
      <c r="F824" s="160">
        <v>152139.87</v>
      </c>
      <c r="G824" s="249">
        <f t="shared" si="73"/>
        <v>152139.87</v>
      </c>
      <c r="H824" s="250"/>
      <c r="I824" s="250"/>
      <c r="J824" s="250"/>
      <c r="K824" s="250"/>
      <c r="L824" s="249">
        <f t="shared" si="74"/>
        <v>152139.87</v>
      </c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</row>
    <row r="825" spans="1:23">
      <c r="A825" s="193">
        <v>18</v>
      </c>
      <c r="B825" s="193"/>
      <c r="C825" s="168" t="s">
        <v>1361</v>
      </c>
      <c r="D825" s="193" t="s">
        <v>121</v>
      </c>
      <c r="E825" s="160">
        <v>1</v>
      </c>
      <c r="F825" s="160">
        <v>5000</v>
      </c>
      <c r="G825" s="249">
        <f t="shared" si="73"/>
        <v>5000</v>
      </c>
      <c r="H825" s="250"/>
      <c r="I825" s="250"/>
      <c r="J825" s="250"/>
      <c r="K825" s="250"/>
      <c r="L825" s="249">
        <f t="shared" si="74"/>
        <v>5000</v>
      </c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</row>
    <row r="826" spans="1:23">
      <c r="A826" s="193">
        <v>19</v>
      </c>
      <c r="B826" s="193"/>
      <c r="C826" s="168" t="s">
        <v>1366</v>
      </c>
      <c r="D826" s="193" t="s">
        <v>25</v>
      </c>
      <c r="E826" s="193">
        <v>2</v>
      </c>
      <c r="F826" s="193">
        <v>3160</v>
      </c>
      <c r="G826" s="249">
        <f t="shared" si="73"/>
        <v>6320</v>
      </c>
      <c r="H826" s="250"/>
      <c r="I826" s="250"/>
      <c r="J826" s="250"/>
      <c r="K826" s="250"/>
      <c r="L826" s="249">
        <f t="shared" si="74"/>
        <v>6320</v>
      </c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</row>
    <row r="827" spans="1:23" ht="25.5">
      <c r="A827" s="193">
        <v>20</v>
      </c>
      <c r="B827" s="193"/>
      <c r="C827" s="168" t="s">
        <v>1367</v>
      </c>
      <c r="D827" s="193" t="s">
        <v>25</v>
      </c>
      <c r="E827" s="193">
        <v>1</v>
      </c>
      <c r="F827" s="193">
        <v>6320</v>
      </c>
      <c r="G827" s="249">
        <f t="shared" si="73"/>
        <v>6320</v>
      </c>
      <c r="H827" s="250"/>
      <c r="I827" s="250"/>
      <c r="J827" s="250"/>
      <c r="K827" s="250"/>
      <c r="L827" s="249">
        <f t="shared" si="74"/>
        <v>6320</v>
      </c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</row>
    <row r="828" spans="1:23" ht="25.5">
      <c r="A828" s="193">
        <v>21</v>
      </c>
      <c r="B828" s="193"/>
      <c r="C828" s="168" t="s">
        <v>1368</v>
      </c>
      <c r="D828" s="193" t="s">
        <v>25</v>
      </c>
      <c r="E828" s="193">
        <v>1</v>
      </c>
      <c r="F828" s="193">
        <v>6320</v>
      </c>
      <c r="G828" s="249">
        <f t="shared" si="73"/>
        <v>6320</v>
      </c>
      <c r="H828" s="250"/>
      <c r="I828" s="250"/>
      <c r="J828" s="250"/>
      <c r="K828" s="250"/>
      <c r="L828" s="249">
        <f t="shared" si="74"/>
        <v>6320</v>
      </c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</row>
    <row r="829" spans="1:23" ht="25.5">
      <c r="A829" s="193">
        <v>22</v>
      </c>
      <c r="B829" s="193"/>
      <c r="C829" s="168" t="s">
        <v>1369</v>
      </c>
      <c r="D829" s="193" t="s">
        <v>25</v>
      </c>
      <c r="E829" s="193">
        <v>2</v>
      </c>
      <c r="F829" s="193">
        <v>1523</v>
      </c>
      <c r="G829" s="249">
        <f t="shared" si="73"/>
        <v>3046</v>
      </c>
      <c r="H829" s="250"/>
      <c r="I829" s="250"/>
      <c r="J829" s="250"/>
      <c r="K829" s="250"/>
      <c r="L829" s="249">
        <f t="shared" si="74"/>
        <v>3046</v>
      </c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</row>
    <row r="830" spans="1:23" ht="25.5">
      <c r="A830" s="193">
        <v>23</v>
      </c>
      <c r="B830" s="193"/>
      <c r="C830" s="168" t="s">
        <v>1370</v>
      </c>
      <c r="D830" s="193" t="s">
        <v>25</v>
      </c>
      <c r="E830" s="193">
        <v>3</v>
      </c>
      <c r="F830" s="193">
        <v>21</v>
      </c>
      <c r="G830" s="249">
        <f t="shared" si="73"/>
        <v>63</v>
      </c>
      <c r="H830" s="250"/>
      <c r="I830" s="250"/>
      <c r="J830" s="250"/>
      <c r="K830" s="250"/>
      <c r="L830" s="249">
        <f t="shared" si="74"/>
        <v>63</v>
      </c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</row>
    <row r="831" spans="1:23">
      <c r="A831" s="193">
        <v>24</v>
      </c>
      <c r="B831" s="193"/>
      <c r="C831" s="168" t="s">
        <v>1371</v>
      </c>
      <c r="D831" s="193" t="s">
        <v>25</v>
      </c>
      <c r="E831" s="193">
        <v>3</v>
      </c>
      <c r="F831" s="193">
        <v>21</v>
      </c>
      <c r="G831" s="249">
        <f t="shared" si="73"/>
        <v>63</v>
      </c>
      <c r="H831" s="250"/>
      <c r="I831" s="250"/>
      <c r="J831" s="250"/>
      <c r="K831" s="250"/>
      <c r="L831" s="249">
        <f t="shared" si="74"/>
        <v>63</v>
      </c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</row>
    <row r="832" spans="1:23">
      <c r="A832" s="193">
        <v>25</v>
      </c>
      <c r="B832" s="193"/>
      <c r="C832" s="168" t="s">
        <v>1372</v>
      </c>
      <c r="D832" s="193" t="s">
        <v>25</v>
      </c>
      <c r="E832" s="193">
        <v>3</v>
      </c>
      <c r="F832" s="193">
        <v>21</v>
      </c>
      <c r="G832" s="249">
        <f t="shared" si="73"/>
        <v>63</v>
      </c>
      <c r="H832" s="250"/>
      <c r="I832" s="250"/>
      <c r="J832" s="250"/>
      <c r="K832" s="250"/>
      <c r="L832" s="249">
        <f t="shared" si="74"/>
        <v>63</v>
      </c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</row>
    <row r="833" spans="1:23">
      <c r="A833" s="193">
        <v>26</v>
      </c>
      <c r="B833" s="193"/>
      <c r="C833" s="168" t="s">
        <v>1373</v>
      </c>
      <c r="D833" s="193" t="s">
        <v>25</v>
      </c>
      <c r="E833" s="193">
        <v>3</v>
      </c>
      <c r="F833" s="193">
        <v>21</v>
      </c>
      <c r="G833" s="249">
        <f t="shared" si="73"/>
        <v>63</v>
      </c>
      <c r="H833" s="250"/>
      <c r="I833" s="250"/>
      <c r="J833" s="250"/>
      <c r="K833" s="250"/>
      <c r="L833" s="249">
        <f t="shared" si="74"/>
        <v>63</v>
      </c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</row>
    <row r="834" spans="1:23">
      <c r="A834" s="193">
        <v>27</v>
      </c>
      <c r="B834" s="193"/>
      <c r="C834" s="168" t="s">
        <v>1374</v>
      </c>
      <c r="D834" s="193" t="s">
        <v>25</v>
      </c>
      <c r="E834" s="193">
        <v>1</v>
      </c>
      <c r="F834" s="193">
        <v>14682</v>
      </c>
      <c r="G834" s="249">
        <f t="shared" si="73"/>
        <v>14682</v>
      </c>
      <c r="H834" s="250"/>
      <c r="I834" s="250"/>
      <c r="J834" s="250"/>
      <c r="K834" s="250"/>
      <c r="L834" s="249">
        <f t="shared" si="74"/>
        <v>14682</v>
      </c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</row>
    <row r="835" spans="1:23" ht="25.5">
      <c r="A835" s="193">
        <v>28</v>
      </c>
      <c r="B835" s="193"/>
      <c r="C835" s="168" t="s">
        <v>1375</v>
      </c>
      <c r="D835" s="193" t="s">
        <v>25</v>
      </c>
      <c r="E835" s="193">
        <v>1</v>
      </c>
      <c r="F835" s="193">
        <v>1689</v>
      </c>
      <c r="G835" s="249">
        <f t="shared" si="73"/>
        <v>1689</v>
      </c>
      <c r="H835" s="250"/>
      <c r="I835" s="250"/>
      <c r="J835" s="250"/>
      <c r="K835" s="250"/>
      <c r="L835" s="249">
        <f t="shared" si="74"/>
        <v>1689</v>
      </c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</row>
    <row r="836" spans="1:23">
      <c r="A836" s="193">
        <v>29</v>
      </c>
      <c r="B836" s="193"/>
      <c r="C836" s="168" t="s">
        <v>1376</v>
      </c>
      <c r="D836" s="193" t="s">
        <v>25</v>
      </c>
      <c r="E836" s="193">
        <v>1</v>
      </c>
      <c r="F836" s="193">
        <v>632</v>
      </c>
      <c r="G836" s="249">
        <f t="shared" si="73"/>
        <v>632</v>
      </c>
      <c r="H836" s="250"/>
      <c r="I836" s="250"/>
      <c r="J836" s="250"/>
      <c r="K836" s="250"/>
      <c r="L836" s="249">
        <f t="shared" si="74"/>
        <v>632</v>
      </c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</row>
    <row r="837" spans="1:23" ht="38.25">
      <c r="A837" s="193">
        <v>30</v>
      </c>
      <c r="B837" s="193"/>
      <c r="C837" s="168" t="s">
        <v>1377</v>
      </c>
      <c r="D837" s="193" t="s">
        <v>25</v>
      </c>
      <c r="E837" s="193">
        <v>1</v>
      </c>
      <c r="F837" s="193">
        <v>799</v>
      </c>
      <c r="G837" s="249">
        <f t="shared" si="73"/>
        <v>799</v>
      </c>
      <c r="H837" s="250"/>
      <c r="I837" s="250"/>
      <c r="J837" s="250"/>
      <c r="K837" s="250"/>
      <c r="L837" s="249">
        <f t="shared" si="74"/>
        <v>799</v>
      </c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</row>
    <row r="838" spans="1:23" ht="25.5">
      <c r="A838" s="193">
        <v>31</v>
      </c>
      <c r="B838" s="193"/>
      <c r="C838" s="168" t="s">
        <v>1378</v>
      </c>
      <c r="D838" s="193" t="s">
        <v>25</v>
      </c>
      <c r="E838" s="193">
        <v>1</v>
      </c>
      <c r="F838" s="193">
        <v>50562</v>
      </c>
      <c r="G838" s="249">
        <f t="shared" si="73"/>
        <v>50562</v>
      </c>
      <c r="H838" s="250"/>
      <c r="I838" s="250"/>
      <c r="J838" s="250"/>
      <c r="K838" s="250"/>
      <c r="L838" s="249">
        <f t="shared" si="74"/>
        <v>50562</v>
      </c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</row>
    <row r="839" spans="1:23" ht="25.5">
      <c r="A839" s="193">
        <v>32</v>
      </c>
      <c r="B839" s="193"/>
      <c r="C839" s="168" t="s">
        <v>1379</v>
      </c>
      <c r="D839" s="193" t="s">
        <v>25</v>
      </c>
      <c r="E839" s="193">
        <v>1</v>
      </c>
      <c r="F839" s="193">
        <v>3360</v>
      </c>
      <c r="G839" s="249">
        <f t="shared" si="73"/>
        <v>3360</v>
      </c>
      <c r="H839" s="250"/>
      <c r="I839" s="250"/>
      <c r="J839" s="250"/>
      <c r="K839" s="250"/>
      <c r="L839" s="249">
        <f t="shared" si="74"/>
        <v>3360</v>
      </c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</row>
    <row r="840" spans="1:23" ht="25.5">
      <c r="A840" s="193">
        <v>33</v>
      </c>
      <c r="B840" s="193"/>
      <c r="C840" s="168" t="s">
        <v>1380</v>
      </c>
      <c r="D840" s="193" t="s">
        <v>25</v>
      </c>
      <c r="E840" s="193">
        <v>1</v>
      </c>
      <c r="F840" s="193">
        <v>14364</v>
      </c>
      <c r="G840" s="249">
        <f t="shared" si="73"/>
        <v>14364</v>
      </c>
      <c r="H840" s="250"/>
      <c r="I840" s="250"/>
      <c r="J840" s="250"/>
      <c r="K840" s="250"/>
      <c r="L840" s="249">
        <f t="shared" si="74"/>
        <v>14364</v>
      </c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</row>
    <row r="841" spans="1:23" ht="25.5">
      <c r="A841" s="193">
        <v>34</v>
      </c>
      <c r="B841" s="193"/>
      <c r="C841" s="168" t="s">
        <v>1381</v>
      </c>
      <c r="D841" s="193" t="s">
        <v>25</v>
      </c>
      <c r="E841" s="193">
        <v>1</v>
      </c>
      <c r="F841" s="193">
        <v>1464</v>
      </c>
      <c r="G841" s="249">
        <f t="shared" si="73"/>
        <v>1464</v>
      </c>
      <c r="H841" s="250"/>
      <c r="I841" s="250"/>
      <c r="J841" s="250"/>
      <c r="K841" s="250"/>
      <c r="L841" s="249">
        <f t="shared" si="74"/>
        <v>1464</v>
      </c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</row>
    <row r="842" spans="1:23" ht="25.5">
      <c r="A842" s="193">
        <v>35</v>
      </c>
      <c r="B842" s="193"/>
      <c r="C842" s="168" t="s">
        <v>1382</v>
      </c>
      <c r="D842" s="193" t="s">
        <v>25</v>
      </c>
      <c r="E842" s="193">
        <v>1</v>
      </c>
      <c r="F842" s="193">
        <v>2120.75</v>
      </c>
      <c r="G842" s="249">
        <f t="shared" si="73"/>
        <v>2120.75</v>
      </c>
      <c r="H842" s="250"/>
      <c r="I842" s="250"/>
      <c r="J842" s="250"/>
      <c r="K842" s="250"/>
      <c r="L842" s="249">
        <f t="shared" si="74"/>
        <v>2120.75</v>
      </c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</row>
    <row r="843" spans="1:23" ht="25.5">
      <c r="A843" s="193">
        <v>36</v>
      </c>
      <c r="B843" s="193"/>
      <c r="C843" s="168" t="s">
        <v>1383</v>
      </c>
      <c r="D843" s="193" t="s">
        <v>25</v>
      </c>
      <c r="E843" s="193">
        <v>1</v>
      </c>
      <c r="F843" s="193">
        <v>68222</v>
      </c>
      <c r="G843" s="249">
        <f t="shared" si="73"/>
        <v>68222</v>
      </c>
      <c r="H843" s="250"/>
      <c r="I843" s="250"/>
      <c r="J843" s="250"/>
      <c r="K843" s="250"/>
      <c r="L843" s="249">
        <f t="shared" si="74"/>
        <v>68222</v>
      </c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</row>
    <row r="844" spans="1:23">
      <c r="A844" s="193">
        <v>37</v>
      </c>
      <c r="B844" s="193"/>
      <c r="C844" s="168" t="s">
        <v>1384</v>
      </c>
      <c r="D844" s="193" t="s">
        <v>25</v>
      </c>
      <c r="E844" s="193">
        <v>2</v>
      </c>
      <c r="F844" s="193">
        <v>3160</v>
      </c>
      <c r="G844" s="249">
        <f t="shared" si="73"/>
        <v>6320</v>
      </c>
      <c r="H844" s="250"/>
      <c r="I844" s="250"/>
      <c r="J844" s="250"/>
      <c r="K844" s="250"/>
      <c r="L844" s="249">
        <f t="shared" si="74"/>
        <v>6320</v>
      </c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</row>
    <row r="845" spans="1:23" ht="38.25">
      <c r="A845" s="193">
        <v>38</v>
      </c>
      <c r="B845" s="193"/>
      <c r="C845" s="168" t="s">
        <v>1385</v>
      </c>
      <c r="D845" s="193" t="s">
        <v>25</v>
      </c>
      <c r="E845" s="193">
        <v>1</v>
      </c>
      <c r="F845" s="193">
        <v>6320</v>
      </c>
      <c r="G845" s="249">
        <f t="shared" si="73"/>
        <v>6320</v>
      </c>
      <c r="H845" s="250"/>
      <c r="I845" s="250"/>
      <c r="J845" s="250"/>
      <c r="K845" s="250"/>
      <c r="L845" s="249">
        <f t="shared" si="74"/>
        <v>6320</v>
      </c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</row>
    <row r="846" spans="1:23" ht="38.25">
      <c r="A846" s="193">
        <v>39</v>
      </c>
      <c r="B846" s="193"/>
      <c r="C846" s="168" t="s">
        <v>1386</v>
      </c>
      <c r="D846" s="193" t="s">
        <v>25</v>
      </c>
      <c r="E846" s="193">
        <v>1</v>
      </c>
      <c r="F846" s="193">
        <v>6320</v>
      </c>
      <c r="G846" s="249">
        <f t="shared" si="73"/>
        <v>6320</v>
      </c>
      <c r="H846" s="250"/>
      <c r="I846" s="250"/>
      <c r="J846" s="250"/>
      <c r="K846" s="250"/>
      <c r="L846" s="249">
        <f t="shared" si="74"/>
        <v>6320</v>
      </c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</row>
    <row r="847" spans="1:23" ht="25.5">
      <c r="A847" s="193">
        <v>40</v>
      </c>
      <c r="B847" s="193"/>
      <c r="C847" s="168" t="s">
        <v>1387</v>
      </c>
      <c r="D847" s="193" t="s">
        <v>25</v>
      </c>
      <c r="E847" s="193">
        <v>1</v>
      </c>
      <c r="F847" s="193">
        <v>3160</v>
      </c>
      <c r="G847" s="249">
        <f t="shared" si="73"/>
        <v>3160</v>
      </c>
      <c r="H847" s="250"/>
      <c r="I847" s="250"/>
      <c r="J847" s="250"/>
      <c r="K847" s="250"/>
      <c r="L847" s="249">
        <f t="shared" si="74"/>
        <v>3160</v>
      </c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</row>
    <row r="848" spans="1:23" ht="25.5">
      <c r="A848" s="193">
        <v>41</v>
      </c>
      <c r="B848" s="193"/>
      <c r="C848" s="168" t="s">
        <v>1388</v>
      </c>
      <c r="D848" s="193" t="s">
        <v>25</v>
      </c>
      <c r="E848" s="193">
        <v>2</v>
      </c>
      <c r="F848" s="193">
        <v>1523</v>
      </c>
      <c r="G848" s="249">
        <f t="shared" si="73"/>
        <v>3046</v>
      </c>
      <c r="H848" s="250"/>
      <c r="I848" s="250"/>
      <c r="J848" s="250"/>
      <c r="K848" s="250"/>
      <c r="L848" s="249">
        <f t="shared" si="74"/>
        <v>3046</v>
      </c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</row>
    <row r="849" spans="1:23" ht="25.5">
      <c r="A849" s="193">
        <v>42</v>
      </c>
      <c r="B849" s="193"/>
      <c r="C849" s="168" t="s">
        <v>1389</v>
      </c>
      <c r="D849" s="193" t="s">
        <v>25</v>
      </c>
      <c r="E849" s="193">
        <v>2</v>
      </c>
      <c r="F849" s="193">
        <v>1523</v>
      </c>
      <c r="G849" s="249">
        <f t="shared" si="73"/>
        <v>3046</v>
      </c>
      <c r="H849" s="250"/>
      <c r="I849" s="250"/>
      <c r="J849" s="250"/>
      <c r="K849" s="250"/>
      <c r="L849" s="249">
        <f t="shared" si="74"/>
        <v>3046</v>
      </c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</row>
    <row r="850" spans="1:23">
      <c r="A850" s="193">
        <v>49</v>
      </c>
      <c r="B850" s="193"/>
      <c r="C850" s="168" t="s">
        <v>1390</v>
      </c>
      <c r="D850" s="193" t="s">
        <v>25</v>
      </c>
      <c r="E850" s="193">
        <v>1</v>
      </c>
      <c r="F850" s="193">
        <v>8682</v>
      </c>
      <c r="G850" s="249">
        <f t="shared" si="73"/>
        <v>8682</v>
      </c>
      <c r="H850" s="250"/>
      <c r="I850" s="250"/>
      <c r="J850" s="250"/>
      <c r="K850" s="250"/>
      <c r="L850" s="249">
        <f t="shared" si="74"/>
        <v>8682</v>
      </c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</row>
    <row r="851" spans="1:23">
      <c r="A851" s="193">
        <v>50</v>
      </c>
      <c r="B851" s="193"/>
      <c r="C851" s="168" t="s">
        <v>1391</v>
      </c>
      <c r="D851" s="193" t="s">
        <v>25</v>
      </c>
      <c r="E851" s="193">
        <v>1</v>
      </c>
      <c r="F851" s="193">
        <v>6000</v>
      </c>
      <c r="G851" s="249">
        <f t="shared" si="73"/>
        <v>6000</v>
      </c>
      <c r="H851" s="250"/>
      <c r="I851" s="250"/>
      <c r="J851" s="250"/>
      <c r="K851" s="250"/>
      <c r="L851" s="249">
        <f t="shared" si="74"/>
        <v>6000</v>
      </c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</row>
    <row r="852" spans="1:23" ht="38.25">
      <c r="A852" s="193">
        <v>54</v>
      </c>
      <c r="B852" s="193"/>
      <c r="C852" s="168" t="s">
        <v>1392</v>
      </c>
      <c r="D852" s="193" t="s">
        <v>25</v>
      </c>
      <c r="E852" s="193">
        <v>1</v>
      </c>
      <c r="F852" s="193">
        <v>1689</v>
      </c>
      <c r="G852" s="249">
        <f t="shared" si="73"/>
        <v>1689</v>
      </c>
      <c r="H852" s="250"/>
      <c r="I852" s="250"/>
      <c r="J852" s="250"/>
      <c r="K852" s="250"/>
      <c r="L852" s="249">
        <f t="shared" si="74"/>
        <v>1689</v>
      </c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</row>
    <row r="853" spans="1:23">
      <c r="A853" s="193">
        <v>55</v>
      </c>
      <c r="B853" s="193"/>
      <c r="C853" s="168" t="s">
        <v>1376</v>
      </c>
      <c r="D853" s="193" t="s">
        <v>25</v>
      </c>
      <c r="E853" s="193">
        <v>1</v>
      </c>
      <c r="F853" s="193">
        <v>632</v>
      </c>
      <c r="G853" s="249">
        <f t="shared" si="73"/>
        <v>632</v>
      </c>
      <c r="H853" s="250"/>
      <c r="I853" s="250"/>
      <c r="J853" s="250"/>
      <c r="K853" s="250"/>
      <c r="L853" s="249">
        <f t="shared" si="74"/>
        <v>632</v>
      </c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</row>
    <row r="854" spans="1:23" ht="38.25">
      <c r="A854" s="193">
        <v>56</v>
      </c>
      <c r="B854" s="193"/>
      <c r="C854" s="168" t="s">
        <v>1377</v>
      </c>
      <c r="D854" s="193" t="s">
        <v>25</v>
      </c>
      <c r="E854" s="193">
        <v>1</v>
      </c>
      <c r="F854" s="193">
        <v>799</v>
      </c>
      <c r="G854" s="249">
        <f t="shared" si="73"/>
        <v>799</v>
      </c>
      <c r="H854" s="250"/>
      <c r="I854" s="250"/>
      <c r="J854" s="250"/>
      <c r="K854" s="250"/>
      <c r="L854" s="249">
        <f t="shared" si="74"/>
        <v>799</v>
      </c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</row>
    <row r="855" spans="1:23" ht="25.5">
      <c r="A855" s="193">
        <v>57</v>
      </c>
      <c r="B855" s="193"/>
      <c r="C855" s="168" t="s">
        <v>1378</v>
      </c>
      <c r="D855" s="193" t="s">
        <v>25</v>
      </c>
      <c r="E855" s="193">
        <v>1</v>
      </c>
      <c r="F855" s="193">
        <v>50562</v>
      </c>
      <c r="G855" s="249">
        <f t="shared" si="73"/>
        <v>50562</v>
      </c>
      <c r="H855" s="250"/>
      <c r="I855" s="250"/>
      <c r="J855" s="250"/>
      <c r="K855" s="250"/>
      <c r="L855" s="249">
        <f t="shared" si="74"/>
        <v>50562</v>
      </c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</row>
    <row r="856" spans="1:23" ht="25.5">
      <c r="A856" s="193">
        <v>58</v>
      </c>
      <c r="B856" s="193"/>
      <c r="C856" s="168" t="s">
        <v>1379</v>
      </c>
      <c r="D856" s="193" t="s">
        <v>25</v>
      </c>
      <c r="E856" s="193">
        <v>1</v>
      </c>
      <c r="F856" s="193">
        <v>3360</v>
      </c>
      <c r="G856" s="249">
        <f t="shared" si="73"/>
        <v>3360</v>
      </c>
      <c r="H856" s="250"/>
      <c r="I856" s="250"/>
      <c r="J856" s="250"/>
      <c r="K856" s="250"/>
      <c r="L856" s="249">
        <f t="shared" si="74"/>
        <v>3360</v>
      </c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</row>
    <row r="857" spans="1:23" ht="25.5">
      <c r="A857" s="193">
        <v>59</v>
      </c>
      <c r="B857" s="193"/>
      <c r="C857" s="168" t="s">
        <v>1380</v>
      </c>
      <c r="D857" s="193" t="s">
        <v>25</v>
      </c>
      <c r="E857" s="193">
        <v>1</v>
      </c>
      <c r="F857" s="193">
        <v>14360</v>
      </c>
      <c r="G857" s="249">
        <f t="shared" si="73"/>
        <v>14360</v>
      </c>
      <c r="H857" s="250"/>
      <c r="I857" s="250"/>
      <c r="J857" s="250"/>
      <c r="K857" s="250"/>
      <c r="L857" s="249">
        <f t="shared" si="74"/>
        <v>14360</v>
      </c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</row>
    <row r="858" spans="1:23">
      <c r="A858" s="193">
        <v>61</v>
      </c>
      <c r="B858" s="193"/>
      <c r="C858" s="168" t="s">
        <v>1393</v>
      </c>
      <c r="D858" s="193" t="s">
        <v>121</v>
      </c>
      <c r="E858" s="193">
        <v>1</v>
      </c>
      <c r="F858" s="193">
        <v>1145398</v>
      </c>
      <c r="G858" s="249">
        <f t="shared" si="73"/>
        <v>1145398</v>
      </c>
      <c r="H858" s="250"/>
      <c r="I858" s="250"/>
      <c r="J858" s="250"/>
      <c r="K858" s="250"/>
      <c r="L858" s="249">
        <f t="shared" si="74"/>
        <v>1145398</v>
      </c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</row>
    <row r="859" spans="1:23">
      <c r="A859" s="193">
        <v>62</v>
      </c>
      <c r="B859" s="193"/>
      <c r="C859" s="168" t="s">
        <v>1394</v>
      </c>
      <c r="D859" s="193" t="s">
        <v>121</v>
      </c>
      <c r="E859" s="193">
        <v>1</v>
      </c>
      <c r="F859" s="193">
        <v>75000</v>
      </c>
      <c r="G859" s="249">
        <f t="shared" si="73"/>
        <v>75000</v>
      </c>
      <c r="H859" s="250"/>
      <c r="I859" s="250"/>
      <c r="J859" s="250"/>
      <c r="K859" s="250"/>
      <c r="L859" s="249">
        <f t="shared" si="74"/>
        <v>75000</v>
      </c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</row>
    <row r="860" spans="1:23" ht="25.5">
      <c r="A860" s="193">
        <v>63</v>
      </c>
      <c r="B860" s="193"/>
      <c r="C860" s="168" t="s">
        <v>1395</v>
      </c>
      <c r="D860" s="193" t="s">
        <v>121</v>
      </c>
      <c r="E860" s="193">
        <v>1</v>
      </c>
      <c r="F860" s="193">
        <v>30000</v>
      </c>
      <c r="G860" s="249">
        <f t="shared" si="73"/>
        <v>30000</v>
      </c>
      <c r="H860" s="250"/>
      <c r="I860" s="250"/>
      <c r="J860" s="250"/>
      <c r="K860" s="250"/>
      <c r="L860" s="249">
        <f t="shared" si="74"/>
        <v>30000</v>
      </c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</row>
    <row r="861" spans="1:23">
      <c r="A861" s="193">
        <v>64</v>
      </c>
      <c r="B861" s="193"/>
      <c r="C861" s="168" t="s">
        <v>1396</v>
      </c>
      <c r="D861" s="193" t="s">
        <v>121</v>
      </c>
      <c r="E861" s="193">
        <v>1</v>
      </c>
      <c r="F861" s="193">
        <v>35000</v>
      </c>
      <c r="G861" s="249">
        <f t="shared" si="73"/>
        <v>35000</v>
      </c>
      <c r="H861" s="250"/>
      <c r="I861" s="250"/>
      <c r="J861" s="250"/>
      <c r="K861" s="250"/>
      <c r="L861" s="249">
        <f t="shared" si="74"/>
        <v>35000</v>
      </c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</row>
    <row r="862" spans="1:23">
      <c r="A862" s="193">
        <v>65</v>
      </c>
      <c r="B862" s="193"/>
      <c r="C862" s="168" t="s">
        <v>1397</v>
      </c>
      <c r="D862" s="193" t="s">
        <v>121</v>
      </c>
      <c r="E862" s="193">
        <v>1</v>
      </c>
      <c r="F862" s="193">
        <v>60000</v>
      </c>
      <c r="G862" s="249">
        <f t="shared" si="73"/>
        <v>60000</v>
      </c>
      <c r="H862" s="250"/>
      <c r="I862" s="250"/>
      <c r="J862" s="250"/>
      <c r="K862" s="250"/>
      <c r="L862" s="249">
        <f t="shared" ref="L862:L925" si="75">SUM(G862:K862)</f>
        <v>60000</v>
      </c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</row>
    <row r="863" spans="1:23" ht="25.5">
      <c r="A863" s="193">
        <v>66</v>
      </c>
      <c r="B863" s="193"/>
      <c r="C863" s="168" t="s">
        <v>1398</v>
      </c>
      <c r="D863" s="193" t="s">
        <v>121</v>
      </c>
      <c r="E863" s="193">
        <v>1</v>
      </c>
      <c r="F863" s="193">
        <v>70000</v>
      </c>
      <c r="G863" s="249">
        <f t="shared" si="73"/>
        <v>70000</v>
      </c>
      <c r="H863" s="250"/>
      <c r="I863" s="250"/>
      <c r="J863" s="250"/>
      <c r="K863" s="250"/>
      <c r="L863" s="249">
        <f t="shared" si="75"/>
        <v>70000</v>
      </c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</row>
    <row r="864" spans="1:23">
      <c r="A864" s="193">
        <v>67</v>
      </c>
      <c r="B864" s="193"/>
      <c r="C864" s="168" t="s">
        <v>1399</v>
      </c>
      <c r="D864" s="193" t="s">
        <v>121</v>
      </c>
      <c r="E864" s="193">
        <v>1</v>
      </c>
      <c r="F864" s="193">
        <v>30000</v>
      </c>
      <c r="G864" s="249">
        <f t="shared" si="73"/>
        <v>30000</v>
      </c>
      <c r="H864" s="250"/>
      <c r="I864" s="250"/>
      <c r="J864" s="250"/>
      <c r="K864" s="250"/>
      <c r="L864" s="249">
        <f t="shared" si="75"/>
        <v>30000</v>
      </c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</row>
    <row r="865" spans="1:23">
      <c r="A865" s="193">
        <v>68</v>
      </c>
      <c r="B865" s="193"/>
      <c r="C865" s="168" t="s">
        <v>1400</v>
      </c>
      <c r="D865" s="193" t="s">
        <v>121</v>
      </c>
      <c r="E865" s="193">
        <v>1</v>
      </c>
      <c r="F865" s="193">
        <v>36000</v>
      </c>
      <c r="G865" s="249">
        <f t="shared" si="73"/>
        <v>36000</v>
      </c>
      <c r="H865" s="250"/>
      <c r="I865" s="250"/>
      <c r="J865" s="250"/>
      <c r="K865" s="250"/>
      <c r="L865" s="249">
        <f t="shared" si="75"/>
        <v>36000</v>
      </c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</row>
    <row r="866" spans="1:23" ht="25.5">
      <c r="A866" s="193">
        <v>69</v>
      </c>
      <c r="B866" s="193"/>
      <c r="C866" s="168" t="s">
        <v>1401</v>
      </c>
      <c r="D866" s="193" t="s">
        <v>399</v>
      </c>
      <c r="E866" s="193">
        <v>1</v>
      </c>
      <c r="F866" s="193">
        <v>90000</v>
      </c>
      <c r="G866" s="249">
        <f t="shared" si="73"/>
        <v>90000</v>
      </c>
      <c r="H866" s="250"/>
      <c r="I866" s="250"/>
      <c r="J866" s="250"/>
      <c r="K866" s="250"/>
      <c r="L866" s="249">
        <f t="shared" si="75"/>
        <v>90000</v>
      </c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</row>
    <row r="867" spans="1:23">
      <c r="A867" s="193">
        <v>70</v>
      </c>
      <c r="B867" s="193"/>
      <c r="C867" s="168" t="s">
        <v>1402</v>
      </c>
      <c r="D867" s="193" t="s">
        <v>121</v>
      </c>
      <c r="E867" s="193">
        <v>1</v>
      </c>
      <c r="F867" s="193">
        <v>20000</v>
      </c>
      <c r="G867" s="249">
        <f t="shared" si="73"/>
        <v>20000</v>
      </c>
      <c r="H867" s="250"/>
      <c r="I867" s="250"/>
      <c r="J867" s="250"/>
      <c r="K867" s="250"/>
      <c r="L867" s="249">
        <f t="shared" si="75"/>
        <v>20000</v>
      </c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</row>
    <row r="868" spans="1:23">
      <c r="A868" s="193">
        <v>71</v>
      </c>
      <c r="B868" s="193"/>
      <c r="C868" s="168" t="s">
        <v>1403</v>
      </c>
      <c r="D868" s="193" t="s">
        <v>399</v>
      </c>
      <c r="E868" s="193">
        <v>1</v>
      </c>
      <c r="F868" s="193">
        <v>20000.740000000002</v>
      </c>
      <c r="G868" s="249">
        <f t="shared" si="73"/>
        <v>20000.740000000002</v>
      </c>
      <c r="H868" s="250"/>
      <c r="I868" s="250"/>
      <c r="J868" s="250"/>
      <c r="K868" s="250"/>
      <c r="L868" s="249">
        <f t="shared" si="75"/>
        <v>20000.740000000002</v>
      </c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</row>
    <row r="869" spans="1:23">
      <c r="A869" s="193">
        <v>72</v>
      </c>
      <c r="B869" s="193"/>
      <c r="C869" s="168" t="s">
        <v>1404</v>
      </c>
      <c r="D869" s="193" t="s">
        <v>121</v>
      </c>
      <c r="E869" s="193">
        <v>1</v>
      </c>
      <c r="F869" s="193">
        <v>100000</v>
      </c>
      <c r="G869" s="249">
        <f t="shared" si="73"/>
        <v>100000</v>
      </c>
      <c r="H869" s="250"/>
      <c r="I869" s="250"/>
      <c r="J869" s="250"/>
      <c r="K869" s="250"/>
      <c r="L869" s="249">
        <f t="shared" si="75"/>
        <v>100000</v>
      </c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</row>
    <row r="870" spans="1:23">
      <c r="A870" s="193">
        <v>73</v>
      </c>
      <c r="B870" s="193"/>
      <c r="C870" s="162" t="s">
        <v>1405</v>
      </c>
      <c r="D870" s="193" t="s">
        <v>25</v>
      </c>
      <c r="E870" s="193">
        <v>1</v>
      </c>
      <c r="F870" s="193">
        <v>57335.62</v>
      </c>
      <c r="G870" s="249">
        <f t="shared" si="73"/>
        <v>57335.62</v>
      </c>
      <c r="H870" s="250"/>
      <c r="I870" s="250"/>
      <c r="J870" s="250"/>
      <c r="K870" s="250"/>
      <c r="L870" s="249">
        <f t="shared" si="75"/>
        <v>57335.62</v>
      </c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</row>
    <row r="871" spans="1:23">
      <c r="A871" s="193">
        <v>74</v>
      </c>
      <c r="B871" s="193"/>
      <c r="C871" s="162" t="s">
        <v>1406</v>
      </c>
      <c r="D871" s="193" t="s">
        <v>25</v>
      </c>
      <c r="E871" s="193">
        <v>1</v>
      </c>
      <c r="F871" s="193">
        <v>57335.62</v>
      </c>
      <c r="G871" s="249">
        <f t="shared" si="73"/>
        <v>57335.62</v>
      </c>
      <c r="H871" s="250"/>
      <c r="I871" s="250"/>
      <c r="J871" s="250"/>
      <c r="K871" s="250"/>
      <c r="L871" s="249">
        <f t="shared" si="75"/>
        <v>57335.62</v>
      </c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</row>
    <row r="872" spans="1:23">
      <c r="A872" s="193">
        <v>75</v>
      </c>
      <c r="B872" s="193"/>
      <c r="C872" s="162" t="s">
        <v>1407</v>
      </c>
      <c r="D872" s="193" t="s">
        <v>25</v>
      </c>
      <c r="E872" s="193">
        <v>1</v>
      </c>
      <c r="F872" s="193">
        <v>57335.62</v>
      </c>
      <c r="G872" s="249">
        <f t="shared" ref="G872:G935" si="76">E872*F872</f>
        <v>57335.62</v>
      </c>
      <c r="H872" s="250"/>
      <c r="I872" s="250"/>
      <c r="J872" s="250"/>
      <c r="K872" s="250"/>
      <c r="L872" s="249">
        <f t="shared" si="75"/>
        <v>57335.62</v>
      </c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</row>
    <row r="873" spans="1:23">
      <c r="A873" s="193">
        <v>76</v>
      </c>
      <c r="B873" s="193"/>
      <c r="C873" s="162" t="s">
        <v>1408</v>
      </c>
      <c r="D873" s="193" t="s">
        <v>25</v>
      </c>
      <c r="E873" s="193">
        <v>1</v>
      </c>
      <c r="F873" s="193">
        <v>57335.62</v>
      </c>
      <c r="G873" s="249">
        <f t="shared" si="76"/>
        <v>57335.62</v>
      </c>
      <c r="H873" s="250"/>
      <c r="I873" s="250"/>
      <c r="J873" s="250"/>
      <c r="K873" s="250"/>
      <c r="L873" s="249">
        <f t="shared" si="75"/>
        <v>57335.62</v>
      </c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</row>
    <row r="874" spans="1:23">
      <c r="A874" s="193">
        <v>77</v>
      </c>
      <c r="B874" s="193"/>
      <c r="C874" s="162" t="s">
        <v>1409</v>
      </c>
      <c r="D874" s="193" t="s">
        <v>25</v>
      </c>
      <c r="E874" s="193">
        <v>1</v>
      </c>
      <c r="F874" s="193">
        <v>57335.62</v>
      </c>
      <c r="G874" s="249">
        <f t="shared" si="76"/>
        <v>57335.62</v>
      </c>
      <c r="H874" s="250"/>
      <c r="I874" s="250"/>
      <c r="J874" s="250"/>
      <c r="K874" s="250"/>
      <c r="L874" s="249">
        <f t="shared" si="75"/>
        <v>57335.62</v>
      </c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</row>
    <row r="875" spans="1:23">
      <c r="A875" s="193">
        <v>78</v>
      </c>
      <c r="B875" s="193"/>
      <c r="C875" s="162" t="s">
        <v>1410</v>
      </c>
      <c r="D875" s="193" t="s">
        <v>25</v>
      </c>
      <c r="E875" s="193">
        <v>1</v>
      </c>
      <c r="F875" s="193">
        <v>57335.62</v>
      </c>
      <c r="G875" s="249">
        <f t="shared" si="76"/>
        <v>57335.62</v>
      </c>
      <c r="H875" s="250"/>
      <c r="I875" s="250"/>
      <c r="J875" s="250"/>
      <c r="K875" s="250"/>
      <c r="L875" s="249">
        <f t="shared" si="75"/>
        <v>57335.62</v>
      </c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</row>
    <row r="876" spans="1:23">
      <c r="A876" s="193">
        <v>79</v>
      </c>
      <c r="B876" s="193"/>
      <c r="C876" s="162" t="s">
        <v>1411</v>
      </c>
      <c r="D876" s="193" t="s">
        <v>25</v>
      </c>
      <c r="E876" s="193">
        <v>1</v>
      </c>
      <c r="F876" s="193">
        <v>57335.62</v>
      </c>
      <c r="G876" s="249">
        <f t="shared" si="76"/>
        <v>57335.62</v>
      </c>
      <c r="H876" s="250"/>
      <c r="I876" s="250"/>
      <c r="J876" s="250"/>
      <c r="K876" s="250"/>
      <c r="L876" s="249">
        <f t="shared" si="75"/>
        <v>57335.62</v>
      </c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</row>
    <row r="877" spans="1:23">
      <c r="A877" s="193">
        <v>80</v>
      </c>
      <c r="B877" s="193"/>
      <c r="C877" s="162" t="s">
        <v>1412</v>
      </c>
      <c r="D877" s="193" t="s">
        <v>25</v>
      </c>
      <c r="E877" s="193">
        <v>1</v>
      </c>
      <c r="F877" s="193">
        <v>57335.62</v>
      </c>
      <c r="G877" s="249">
        <f t="shared" si="76"/>
        <v>57335.62</v>
      </c>
      <c r="H877" s="250"/>
      <c r="I877" s="250"/>
      <c r="J877" s="250"/>
      <c r="K877" s="250"/>
      <c r="L877" s="249">
        <f t="shared" si="75"/>
        <v>57335.62</v>
      </c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</row>
    <row r="878" spans="1:23">
      <c r="A878" s="193">
        <v>81</v>
      </c>
      <c r="B878" s="193"/>
      <c r="C878" s="162" t="s">
        <v>1413</v>
      </c>
      <c r="D878" s="193" t="s">
        <v>25</v>
      </c>
      <c r="E878" s="193">
        <v>1</v>
      </c>
      <c r="F878" s="193">
        <v>57335.62</v>
      </c>
      <c r="G878" s="249">
        <f t="shared" si="76"/>
        <v>57335.62</v>
      </c>
      <c r="H878" s="250"/>
      <c r="I878" s="250"/>
      <c r="J878" s="250"/>
      <c r="K878" s="250"/>
      <c r="L878" s="249">
        <f t="shared" si="75"/>
        <v>57335.62</v>
      </c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</row>
    <row r="879" spans="1:23">
      <c r="A879" s="193">
        <v>82</v>
      </c>
      <c r="B879" s="193"/>
      <c r="C879" s="162" t="s">
        <v>1414</v>
      </c>
      <c r="D879" s="193" t="s">
        <v>25</v>
      </c>
      <c r="E879" s="193">
        <v>1</v>
      </c>
      <c r="F879" s="193">
        <v>57335.62</v>
      </c>
      <c r="G879" s="249">
        <f t="shared" si="76"/>
        <v>57335.62</v>
      </c>
      <c r="H879" s="250"/>
      <c r="I879" s="250"/>
      <c r="J879" s="250"/>
      <c r="K879" s="250"/>
      <c r="L879" s="249">
        <f t="shared" si="75"/>
        <v>57335.62</v>
      </c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</row>
    <row r="880" spans="1:23">
      <c r="A880" s="193">
        <v>83</v>
      </c>
      <c r="B880" s="193"/>
      <c r="C880" s="162" t="s">
        <v>1415</v>
      </c>
      <c r="D880" s="193" t="s">
        <v>25</v>
      </c>
      <c r="E880" s="193">
        <v>1</v>
      </c>
      <c r="F880" s="193">
        <v>57335.62</v>
      </c>
      <c r="G880" s="249">
        <f t="shared" si="76"/>
        <v>57335.62</v>
      </c>
      <c r="H880" s="250"/>
      <c r="I880" s="250"/>
      <c r="J880" s="250"/>
      <c r="K880" s="250"/>
      <c r="L880" s="249">
        <f t="shared" si="75"/>
        <v>57335.62</v>
      </c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</row>
    <row r="881" spans="1:23">
      <c r="A881" s="193">
        <v>84</v>
      </c>
      <c r="B881" s="193"/>
      <c r="C881" s="162" t="s">
        <v>1416</v>
      </c>
      <c r="D881" s="193" t="s">
        <v>25</v>
      </c>
      <c r="E881" s="193">
        <v>1</v>
      </c>
      <c r="F881" s="193">
        <v>124800</v>
      </c>
      <c r="G881" s="249">
        <f t="shared" si="76"/>
        <v>124800</v>
      </c>
      <c r="H881" s="250"/>
      <c r="I881" s="250"/>
      <c r="J881" s="250"/>
      <c r="K881" s="250"/>
      <c r="L881" s="249">
        <f t="shared" si="75"/>
        <v>124800</v>
      </c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</row>
    <row r="882" spans="1:23">
      <c r="A882" s="193">
        <v>85</v>
      </c>
      <c r="B882" s="193"/>
      <c r="C882" s="162" t="s">
        <v>1417</v>
      </c>
      <c r="D882" s="193" t="s">
        <v>25</v>
      </c>
      <c r="E882" s="193">
        <v>1</v>
      </c>
      <c r="F882" s="193">
        <v>225000</v>
      </c>
      <c r="G882" s="249">
        <f t="shared" si="76"/>
        <v>225000</v>
      </c>
      <c r="H882" s="250"/>
      <c r="I882" s="250"/>
      <c r="J882" s="250"/>
      <c r="K882" s="250"/>
      <c r="L882" s="249">
        <f t="shared" si="75"/>
        <v>225000</v>
      </c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</row>
    <row r="883" spans="1:23">
      <c r="A883" s="193">
        <v>86</v>
      </c>
      <c r="B883" s="193"/>
      <c r="C883" s="162" t="s">
        <v>1418</v>
      </c>
      <c r="D883" s="193" t="s">
        <v>25</v>
      </c>
      <c r="E883" s="193">
        <v>1</v>
      </c>
      <c r="F883" s="193">
        <v>47000</v>
      </c>
      <c r="G883" s="249">
        <f t="shared" si="76"/>
        <v>47000</v>
      </c>
      <c r="H883" s="250"/>
      <c r="I883" s="250"/>
      <c r="J883" s="250"/>
      <c r="K883" s="250"/>
      <c r="L883" s="249">
        <f t="shared" si="75"/>
        <v>47000</v>
      </c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</row>
    <row r="884" spans="1:23">
      <c r="A884" s="193">
        <v>87</v>
      </c>
      <c r="B884" s="193"/>
      <c r="C884" s="162" t="s">
        <v>1419</v>
      </c>
      <c r="D884" s="193" t="s">
        <v>25</v>
      </c>
      <c r="E884" s="193">
        <v>1</v>
      </c>
      <c r="F884" s="193">
        <v>47000</v>
      </c>
      <c r="G884" s="249">
        <f t="shared" si="76"/>
        <v>47000</v>
      </c>
      <c r="H884" s="250"/>
      <c r="I884" s="250"/>
      <c r="J884" s="250"/>
      <c r="K884" s="250"/>
      <c r="L884" s="249">
        <f t="shared" si="75"/>
        <v>47000</v>
      </c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</row>
    <row r="885" spans="1:23">
      <c r="A885" s="193">
        <v>88</v>
      </c>
      <c r="B885" s="193"/>
      <c r="C885" s="162" t="s">
        <v>1420</v>
      </c>
      <c r="D885" s="193" t="s">
        <v>399</v>
      </c>
      <c r="E885" s="193">
        <v>2</v>
      </c>
      <c r="F885" s="193">
        <v>3138</v>
      </c>
      <c r="G885" s="249">
        <f t="shared" si="76"/>
        <v>6276</v>
      </c>
      <c r="H885" s="250"/>
      <c r="I885" s="250"/>
      <c r="J885" s="250"/>
      <c r="K885" s="250"/>
      <c r="L885" s="249">
        <f t="shared" si="75"/>
        <v>6276</v>
      </c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</row>
    <row r="886" spans="1:23" ht="25.5">
      <c r="A886" s="193">
        <v>89</v>
      </c>
      <c r="B886" s="193"/>
      <c r="C886" s="168" t="s">
        <v>1421</v>
      </c>
      <c r="D886" s="193" t="s">
        <v>25</v>
      </c>
      <c r="E886" s="193">
        <v>2</v>
      </c>
      <c r="F886" s="193">
        <v>70608.2</v>
      </c>
      <c r="G886" s="249">
        <f t="shared" si="76"/>
        <v>141216.4</v>
      </c>
      <c r="H886" s="250"/>
      <c r="I886" s="250"/>
      <c r="J886" s="250"/>
      <c r="K886" s="250"/>
      <c r="L886" s="249">
        <f t="shared" si="75"/>
        <v>141216.4</v>
      </c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</row>
    <row r="887" spans="1:23">
      <c r="A887" s="193">
        <v>90</v>
      </c>
      <c r="B887" s="193"/>
      <c r="C887" s="162" t="s">
        <v>1422</v>
      </c>
      <c r="D887" s="193" t="s">
        <v>25</v>
      </c>
      <c r="E887" s="193">
        <v>2</v>
      </c>
      <c r="F887" s="193">
        <v>300000</v>
      </c>
      <c r="G887" s="249">
        <f t="shared" si="76"/>
        <v>600000</v>
      </c>
      <c r="H887" s="250"/>
      <c r="I887" s="250"/>
      <c r="J887" s="250"/>
      <c r="K887" s="250"/>
      <c r="L887" s="249">
        <f t="shared" si="75"/>
        <v>600000</v>
      </c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</row>
    <row r="888" spans="1:23">
      <c r="A888" s="193">
        <v>91</v>
      </c>
      <c r="B888" s="193"/>
      <c r="C888" s="162" t="s">
        <v>1078</v>
      </c>
      <c r="D888" s="193" t="s">
        <v>25</v>
      </c>
      <c r="E888" s="193">
        <v>1</v>
      </c>
      <c r="F888" s="193">
        <v>16870.189999999999</v>
      </c>
      <c r="G888" s="249">
        <f t="shared" si="76"/>
        <v>16870.189999999999</v>
      </c>
      <c r="H888" s="250"/>
      <c r="I888" s="250"/>
      <c r="J888" s="250"/>
      <c r="K888" s="250"/>
      <c r="L888" s="249">
        <f t="shared" si="75"/>
        <v>16870.189999999999</v>
      </c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</row>
    <row r="889" spans="1:23">
      <c r="A889" s="193">
        <v>92</v>
      </c>
      <c r="B889" s="193"/>
      <c r="C889" s="162" t="s">
        <v>1423</v>
      </c>
      <c r="D889" s="193" t="s">
        <v>25</v>
      </c>
      <c r="E889" s="193">
        <v>2</v>
      </c>
      <c r="F889" s="193">
        <v>72869.929999999993</v>
      </c>
      <c r="G889" s="249">
        <f t="shared" si="76"/>
        <v>145739.85999999999</v>
      </c>
      <c r="H889" s="250"/>
      <c r="I889" s="250"/>
      <c r="J889" s="250"/>
      <c r="K889" s="250"/>
      <c r="L889" s="249">
        <f t="shared" si="75"/>
        <v>145739.85999999999</v>
      </c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</row>
    <row r="890" spans="1:23" ht="51">
      <c r="A890" s="193">
        <v>93</v>
      </c>
      <c r="B890" s="193"/>
      <c r="C890" s="254" t="s">
        <v>1424</v>
      </c>
      <c r="D890" s="255" t="s">
        <v>70</v>
      </c>
      <c r="E890" s="255">
        <v>1</v>
      </c>
      <c r="F890" s="193">
        <v>757098.87</v>
      </c>
      <c r="G890" s="249">
        <f t="shared" si="76"/>
        <v>757098.87</v>
      </c>
      <c r="H890" s="250"/>
      <c r="I890" s="250"/>
      <c r="J890" s="250"/>
      <c r="K890" s="250"/>
      <c r="L890" s="249">
        <f t="shared" si="75"/>
        <v>757098.87</v>
      </c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</row>
    <row r="891" spans="1:23" ht="25.5">
      <c r="A891" s="193">
        <v>94</v>
      </c>
      <c r="B891" s="193"/>
      <c r="C891" s="254" t="s">
        <v>1425</v>
      </c>
      <c r="D891" s="255" t="s">
        <v>399</v>
      </c>
      <c r="E891" s="255">
        <v>1</v>
      </c>
      <c r="F891" s="193">
        <v>42000</v>
      </c>
      <c r="G891" s="249">
        <f t="shared" si="76"/>
        <v>42000</v>
      </c>
      <c r="H891" s="250"/>
      <c r="I891" s="250"/>
      <c r="J891" s="250"/>
      <c r="K891" s="250"/>
      <c r="L891" s="249">
        <f t="shared" si="75"/>
        <v>42000</v>
      </c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</row>
    <row r="892" spans="1:23">
      <c r="A892" s="193">
        <v>95</v>
      </c>
      <c r="B892" s="193"/>
      <c r="C892" s="254" t="s">
        <v>1426</v>
      </c>
      <c r="D892" s="255" t="s">
        <v>1427</v>
      </c>
      <c r="E892" s="255">
        <v>3</v>
      </c>
      <c r="F892" s="193">
        <v>8000</v>
      </c>
      <c r="G892" s="249">
        <f t="shared" si="76"/>
        <v>24000</v>
      </c>
      <c r="H892" s="250"/>
      <c r="I892" s="250"/>
      <c r="J892" s="250"/>
      <c r="K892" s="250"/>
      <c r="L892" s="249">
        <f t="shared" si="75"/>
        <v>24000</v>
      </c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</row>
    <row r="893" spans="1:23" ht="25.5">
      <c r="A893" s="193">
        <v>96</v>
      </c>
      <c r="B893" s="193"/>
      <c r="C893" s="254" t="s">
        <v>1428</v>
      </c>
      <c r="D893" s="255" t="s">
        <v>121</v>
      </c>
      <c r="E893" s="255">
        <v>1</v>
      </c>
      <c r="F893" s="193">
        <v>40000</v>
      </c>
      <c r="G893" s="249">
        <f t="shared" si="76"/>
        <v>40000</v>
      </c>
      <c r="H893" s="250"/>
      <c r="I893" s="250"/>
      <c r="J893" s="250"/>
      <c r="K893" s="250"/>
      <c r="L893" s="249">
        <f t="shared" si="75"/>
        <v>40000</v>
      </c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</row>
    <row r="894" spans="1:23">
      <c r="A894" s="193">
        <v>97</v>
      </c>
      <c r="B894" s="193"/>
      <c r="C894" s="254" t="s">
        <v>1429</v>
      </c>
      <c r="D894" s="255" t="s">
        <v>70</v>
      </c>
      <c r="E894" s="255">
        <v>1</v>
      </c>
      <c r="F894" s="193">
        <v>3000</v>
      </c>
      <c r="G894" s="249">
        <f t="shared" si="76"/>
        <v>3000</v>
      </c>
      <c r="H894" s="250"/>
      <c r="I894" s="250"/>
      <c r="J894" s="250"/>
      <c r="K894" s="250"/>
      <c r="L894" s="249">
        <f t="shared" si="75"/>
        <v>3000</v>
      </c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</row>
    <row r="895" spans="1:23">
      <c r="A895" s="193">
        <v>98</v>
      </c>
      <c r="B895" s="193"/>
      <c r="C895" s="254" t="s">
        <v>1430</v>
      </c>
      <c r="D895" s="255" t="s">
        <v>399</v>
      </c>
      <c r="E895" s="28">
        <v>1</v>
      </c>
      <c r="F895" s="193">
        <v>20000</v>
      </c>
      <c r="G895" s="249">
        <f t="shared" si="76"/>
        <v>20000</v>
      </c>
      <c r="H895" s="250"/>
      <c r="I895" s="250"/>
      <c r="J895" s="250"/>
      <c r="K895" s="250"/>
      <c r="L895" s="249">
        <f t="shared" si="75"/>
        <v>20000</v>
      </c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</row>
    <row r="896" spans="1:23">
      <c r="A896" s="193">
        <v>99</v>
      </c>
      <c r="B896" s="193"/>
      <c r="C896" s="254" t="s">
        <v>1431</v>
      </c>
      <c r="D896" s="255" t="s">
        <v>1432</v>
      </c>
      <c r="E896" s="255">
        <v>1</v>
      </c>
      <c r="F896" s="193">
        <v>20000</v>
      </c>
      <c r="G896" s="249">
        <f t="shared" si="76"/>
        <v>20000</v>
      </c>
      <c r="H896" s="250"/>
      <c r="I896" s="250"/>
      <c r="J896" s="250"/>
      <c r="K896" s="250"/>
      <c r="L896" s="249">
        <f t="shared" si="75"/>
        <v>20000</v>
      </c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</row>
    <row r="897" spans="1:23">
      <c r="A897" s="193">
        <v>100</v>
      </c>
      <c r="B897" s="193"/>
      <c r="C897" s="254" t="s">
        <v>1433</v>
      </c>
      <c r="D897" s="255" t="s">
        <v>1432</v>
      </c>
      <c r="E897" s="255">
        <v>1</v>
      </c>
      <c r="F897" s="193">
        <v>49560</v>
      </c>
      <c r="G897" s="249">
        <f t="shared" si="76"/>
        <v>49560</v>
      </c>
      <c r="H897" s="250"/>
      <c r="I897" s="250"/>
      <c r="J897" s="250"/>
      <c r="K897" s="250"/>
      <c r="L897" s="249">
        <f t="shared" si="75"/>
        <v>49560</v>
      </c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</row>
    <row r="898" spans="1:23">
      <c r="A898" s="193">
        <v>101</v>
      </c>
      <c r="B898" s="193"/>
      <c r="C898" s="254" t="s">
        <v>1434</v>
      </c>
      <c r="D898" s="255" t="s">
        <v>121</v>
      </c>
      <c r="E898" s="255">
        <v>1</v>
      </c>
      <c r="F898" s="193">
        <v>187000</v>
      </c>
      <c r="G898" s="249">
        <f t="shared" si="76"/>
        <v>187000</v>
      </c>
      <c r="H898" s="250"/>
      <c r="I898" s="250"/>
      <c r="J898" s="250"/>
      <c r="K898" s="250"/>
      <c r="L898" s="249">
        <f t="shared" si="75"/>
        <v>187000</v>
      </c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</row>
    <row r="899" spans="1:23">
      <c r="A899" s="193">
        <v>102</v>
      </c>
      <c r="B899" s="193"/>
      <c r="C899" s="254" t="s">
        <v>1435</v>
      </c>
      <c r="D899" s="255" t="s">
        <v>1432</v>
      </c>
      <c r="E899" s="255">
        <v>1</v>
      </c>
      <c r="F899" s="193">
        <v>10000</v>
      </c>
      <c r="G899" s="249">
        <f t="shared" si="76"/>
        <v>10000</v>
      </c>
      <c r="H899" s="250"/>
      <c r="I899" s="250"/>
      <c r="J899" s="250"/>
      <c r="K899" s="250"/>
      <c r="L899" s="249">
        <f t="shared" si="75"/>
        <v>10000</v>
      </c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</row>
    <row r="900" spans="1:23">
      <c r="A900" s="193">
        <v>103</v>
      </c>
      <c r="B900" s="193"/>
      <c r="C900" s="254" t="s">
        <v>1436</v>
      </c>
      <c r="D900" s="255" t="s">
        <v>1432</v>
      </c>
      <c r="E900" s="255">
        <v>1</v>
      </c>
      <c r="F900" s="193">
        <v>10000</v>
      </c>
      <c r="G900" s="249">
        <f t="shared" si="76"/>
        <v>10000</v>
      </c>
      <c r="H900" s="250"/>
      <c r="I900" s="250"/>
      <c r="J900" s="250"/>
      <c r="K900" s="250"/>
      <c r="L900" s="249">
        <f t="shared" si="75"/>
        <v>10000</v>
      </c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</row>
    <row r="901" spans="1:23">
      <c r="A901" s="193">
        <v>104</v>
      </c>
      <c r="B901" s="193"/>
      <c r="C901" s="254" t="s">
        <v>1437</v>
      </c>
      <c r="D901" s="255" t="s">
        <v>1432</v>
      </c>
      <c r="E901" s="255">
        <v>1</v>
      </c>
      <c r="F901" s="193">
        <v>13000</v>
      </c>
      <c r="G901" s="249">
        <f t="shared" si="76"/>
        <v>13000</v>
      </c>
      <c r="H901" s="250"/>
      <c r="I901" s="250"/>
      <c r="J901" s="250"/>
      <c r="K901" s="250"/>
      <c r="L901" s="249">
        <f t="shared" si="75"/>
        <v>13000</v>
      </c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</row>
    <row r="902" spans="1:23">
      <c r="A902" s="193">
        <v>105</v>
      </c>
      <c r="B902" s="193"/>
      <c r="C902" s="254" t="s">
        <v>1438</v>
      </c>
      <c r="D902" s="255" t="s">
        <v>1432</v>
      </c>
      <c r="E902" s="255">
        <v>1</v>
      </c>
      <c r="F902" s="193">
        <v>13000</v>
      </c>
      <c r="G902" s="249">
        <f t="shared" si="76"/>
        <v>13000</v>
      </c>
      <c r="H902" s="250"/>
      <c r="I902" s="250"/>
      <c r="J902" s="250"/>
      <c r="K902" s="250"/>
      <c r="L902" s="249">
        <f t="shared" si="75"/>
        <v>13000</v>
      </c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</row>
    <row r="903" spans="1:23" ht="38.25">
      <c r="A903" s="193">
        <v>106</v>
      </c>
      <c r="B903" s="193"/>
      <c r="C903" s="168" t="s">
        <v>1439</v>
      </c>
      <c r="D903" s="193" t="s">
        <v>121</v>
      </c>
      <c r="E903" s="193">
        <v>1</v>
      </c>
      <c r="F903" s="193">
        <v>4860</v>
      </c>
      <c r="G903" s="249">
        <f t="shared" si="76"/>
        <v>4860</v>
      </c>
      <c r="H903" s="250"/>
      <c r="I903" s="250"/>
      <c r="J903" s="250"/>
      <c r="K903" s="250"/>
      <c r="L903" s="249">
        <f t="shared" si="75"/>
        <v>4860</v>
      </c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</row>
    <row r="904" spans="1:23" ht="38.25">
      <c r="A904" s="193">
        <v>107</v>
      </c>
      <c r="B904" s="193"/>
      <c r="C904" s="168" t="s">
        <v>1440</v>
      </c>
      <c r="D904" s="193" t="s">
        <v>121</v>
      </c>
      <c r="E904" s="193">
        <v>1</v>
      </c>
      <c r="F904" s="193">
        <v>3425</v>
      </c>
      <c r="G904" s="249">
        <f t="shared" si="76"/>
        <v>3425</v>
      </c>
      <c r="H904" s="250"/>
      <c r="I904" s="250"/>
      <c r="J904" s="250"/>
      <c r="K904" s="250"/>
      <c r="L904" s="249">
        <f t="shared" si="75"/>
        <v>3425</v>
      </c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</row>
    <row r="905" spans="1:23" ht="25.5">
      <c r="A905" s="193">
        <v>108</v>
      </c>
      <c r="B905" s="193"/>
      <c r="C905" s="168" t="s">
        <v>1441</v>
      </c>
      <c r="D905" s="193" t="s">
        <v>121</v>
      </c>
      <c r="E905" s="193">
        <v>1</v>
      </c>
      <c r="F905" s="193">
        <v>4887</v>
      </c>
      <c r="G905" s="249">
        <f t="shared" si="76"/>
        <v>4887</v>
      </c>
      <c r="H905" s="250"/>
      <c r="I905" s="250"/>
      <c r="J905" s="250"/>
      <c r="K905" s="250"/>
      <c r="L905" s="249">
        <f t="shared" si="75"/>
        <v>4887</v>
      </c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</row>
    <row r="906" spans="1:23" ht="25.5">
      <c r="A906" s="193">
        <v>109</v>
      </c>
      <c r="B906" s="193"/>
      <c r="C906" s="168" t="s">
        <v>1442</v>
      </c>
      <c r="D906" s="193" t="s">
        <v>121</v>
      </c>
      <c r="E906" s="193">
        <v>1</v>
      </c>
      <c r="F906" s="193">
        <v>3666</v>
      </c>
      <c r="G906" s="249">
        <f t="shared" si="76"/>
        <v>3666</v>
      </c>
      <c r="H906" s="250"/>
      <c r="I906" s="250"/>
      <c r="J906" s="250"/>
      <c r="K906" s="250"/>
      <c r="L906" s="249">
        <f t="shared" si="75"/>
        <v>3666</v>
      </c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</row>
    <row r="907" spans="1:23" ht="25.5">
      <c r="A907" s="193">
        <v>110</v>
      </c>
      <c r="B907" s="193"/>
      <c r="C907" s="168" t="s">
        <v>1443</v>
      </c>
      <c r="D907" s="193" t="s">
        <v>121</v>
      </c>
      <c r="E907" s="193">
        <v>1</v>
      </c>
      <c r="F907" s="193">
        <v>3026</v>
      </c>
      <c r="G907" s="249">
        <f t="shared" si="76"/>
        <v>3026</v>
      </c>
      <c r="H907" s="250"/>
      <c r="I907" s="250"/>
      <c r="J907" s="250"/>
      <c r="K907" s="250"/>
      <c r="L907" s="249">
        <f t="shared" si="75"/>
        <v>3026</v>
      </c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</row>
    <row r="908" spans="1:23" ht="25.5">
      <c r="A908" s="193">
        <v>111</v>
      </c>
      <c r="B908" s="193"/>
      <c r="C908" s="168" t="s">
        <v>1444</v>
      </c>
      <c r="D908" s="193" t="s">
        <v>121</v>
      </c>
      <c r="E908" s="193">
        <v>1</v>
      </c>
      <c r="F908" s="193">
        <v>2200</v>
      </c>
      <c r="G908" s="249">
        <f t="shared" si="76"/>
        <v>2200</v>
      </c>
      <c r="H908" s="250"/>
      <c r="I908" s="250"/>
      <c r="J908" s="250"/>
      <c r="K908" s="250"/>
      <c r="L908" s="249">
        <f t="shared" si="75"/>
        <v>2200</v>
      </c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</row>
    <row r="909" spans="1:23" ht="25.5">
      <c r="A909" s="193">
        <v>112</v>
      </c>
      <c r="B909" s="193"/>
      <c r="C909" s="168" t="s">
        <v>1445</v>
      </c>
      <c r="D909" s="193" t="s">
        <v>121</v>
      </c>
      <c r="E909" s="193">
        <v>1</v>
      </c>
      <c r="F909" s="193">
        <v>4077</v>
      </c>
      <c r="G909" s="249">
        <f t="shared" si="76"/>
        <v>4077</v>
      </c>
      <c r="H909" s="250"/>
      <c r="I909" s="250"/>
      <c r="J909" s="250"/>
      <c r="K909" s="250"/>
      <c r="L909" s="249">
        <f t="shared" si="75"/>
        <v>4077</v>
      </c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</row>
    <row r="910" spans="1:23" ht="25.5">
      <c r="A910" s="193">
        <v>113</v>
      </c>
      <c r="B910" s="193"/>
      <c r="C910" s="168" t="s">
        <v>1446</v>
      </c>
      <c r="D910" s="193" t="s">
        <v>121</v>
      </c>
      <c r="E910" s="193">
        <v>1</v>
      </c>
      <c r="F910" s="193">
        <v>5300</v>
      </c>
      <c r="G910" s="249">
        <f t="shared" si="76"/>
        <v>5300</v>
      </c>
      <c r="H910" s="250"/>
      <c r="I910" s="250"/>
      <c r="J910" s="250"/>
      <c r="K910" s="250"/>
      <c r="L910" s="249">
        <f t="shared" si="75"/>
        <v>5300</v>
      </c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</row>
    <row r="911" spans="1:23" ht="25.5">
      <c r="A911" s="193">
        <v>114</v>
      </c>
      <c r="B911" s="193"/>
      <c r="C911" s="168" t="s">
        <v>1447</v>
      </c>
      <c r="D911" s="193" t="s">
        <v>121</v>
      </c>
      <c r="E911" s="193">
        <v>1</v>
      </c>
      <c r="F911" s="193">
        <v>3000</v>
      </c>
      <c r="G911" s="249">
        <f t="shared" si="76"/>
        <v>3000</v>
      </c>
      <c r="H911" s="250"/>
      <c r="I911" s="250"/>
      <c r="J911" s="250"/>
      <c r="K911" s="250"/>
      <c r="L911" s="249">
        <f t="shared" si="75"/>
        <v>3000</v>
      </c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</row>
    <row r="912" spans="1:23" ht="25.5">
      <c r="A912" s="193">
        <v>115</v>
      </c>
      <c r="B912" s="193"/>
      <c r="C912" s="168" t="s">
        <v>1448</v>
      </c>
      <c r="D912" s="193" t="s">
        <v>121</v>
      </c>
      <c r="E912" s="193">
        <v>1</v>
      </c>
      <c r="F912" s="193">
        <v>3200</v>
      </c>
      <c r="G912" s="249">
        <f t="shared" si="76"/>
        <v>3200</v>
      </c>
      <c r="H912" s="250"/>
      <c r="I912" s="250"/>
      <c r="J912" s="250"/>
      <c r="K912" s="250"/>
      <c r="L912" s="249">
        <f t="shared" si="75"/>
        <v>3200</v>
      </c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</row>
    <row r="913" spans="1:23" ht="25.5">
      <c r="A913" s="193">
        <v>116</v>
      </c>
      <c r="B913" s="193"/>
      <c r="C913" s="168" t="s">
        <v>1449</v>
      </c>
      <c r="D913" s="193" t="s">
        <v>121</v>
      </c>
      <c r="E913" s="193">
        <v>1</v>
      </c>
      <c r="F913" s="193">
        <v>1500</v>
      </c>
      <c r="G913" s="249">
        <f t="shared" si="76"/>
        <v>1500</v>
      </c>
      <c r="H913" s="250"/>
      <c r="I913" s="250"/>
      <c r="J913" s="250"/>
      <c r="K913" s="250"/>
      <c r="L913" s="249">
        <f t="shared" si="75"/>
        <v>1500</v>
      </c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</row>
    <row r="914" spans="1:23" ht="25.5">
      <c r="A914" s="193">
        <v>117</v>
      </c>
      <c r="B914" s="193"/>
      <c r="C914" s="168" t="s">
        <v>1450</v>
      </c>
      <c r="D914" s="193" t="s">
        <v>121</v>
      </c>
      <c r="E914" s="193">
        <v>1</v>
      </c>
      <c r="F914" s="193">
        <v>1500</v>
      </c>
      <c r="G914" s="249">
        <f t="shared" si="76"/>
        <v>1500</v>
      </c>
      <c r="H914" s="250"/>
      <c r="I914" s="250"/>
      <c r="J914" s="250"/>
      <c r="K914" s="250"/>
      <c r="L914" s="249">
        <f t="shared" si="75"/>
        <v>1500</v>
      </c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</row>
    <row r="915" spans="1:23" ht="25.5">
      <c r="A915" s="193">
        <v>118</v>
      </c>
      <c r="B915" s="193"/>
      <c r="C915" s="168" t="s">
        <v>1451</v>
      </c>
      <c r="D915" s="193" t="s">
        <v>121</v>
      </c>
      <c r="E915" s="193">
        <v>1</v>
      </c>
      <c r="F915" s="193">
        <v>1500</v>
      </c>
      <c r="G915" s="249">
        <f t="shared" si="76"/>
        <v>1500</v>
      </c>
      <c r="H915" s="250"/>
      <c r="I915" s="250"/>
      <c r="J915" s="250"/>
      <c r="K915" s="250"/>
      <c r="L915" s="249">
        <f t="shared" si="75"/>
        <v>1500</v>
      </c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</row>
    <row r="916" spans="1:23" ht="25.5">
      <c r="A916" s="193">
        <v>119</v>
      </c>
      <c r="B916" s="193"/>
      <c r="C916" s="168" t="s">
        <v>1452</v>
      </c>
      <c r="D916" s="193" t="s">
        <v>121</v>
      </c>
      <c r="E916" s="193">
        <v>1</v>
      </c>
      <c r="F916" s="193">
        <v>1500</v>
      </c>
      <c r="G916" s="249">
        <f t="shared" si="76"/>
        <v>1500</v>
      </c>
      <c r="H916" s="250"/>
      <c r="I916" s="250"/>
      <c r="J916" s="250"/>
      <c r="K916" s="250"/>
      <c r="L916" s="249">
        <f t="shared" si="75"/>
        <v>1500</v>
      </c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</row>
    <row r="917" spans="1:23" ht="25.5">
      <c r="A917" s="193">
        <v>120</v>
      </c>
      <c r="B917" s="193"/>
      <c r="C917" s="168" t="s">
        <v>1453</v>
      </c>
      <c r="D917" s="193" t="s">
        <v>121</v>
      </c>
      <c r="E917" s="193">
        <v>1</v>
      </c>
      <c r="F917" s="193">
        <v>1500</v>
      </c>
      <c r="G917" s="249">
        <f t="shared" si="76"/>
        <v>1500</v>
      </c>
      <c r="H917" s="250"/>
      <c r="I917" s="250"/>
      <c r="J917" s="250"/>
      <c r="K917" s="250"/>
      <c r="L917" s="249">
        <f t="shared" si="75"/>
        <v>1500</v>
      </c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</row>
    <row r="918" spans="1:23">
      <c r="A918" s="193">
        <v>121</v>
      </c>
      <c r="B918" s="193"/>
      <c r="C918" s="168" t="s">
        <v>1454</v>
      </c>
      <c r="D918" s="193" t="s">
        <v>121</v>
      </c>
      <c r="E918" s="193">
        <v>1</v>
      </c>
      <c r="F918" s="193">
        <v>1000</v>
      </c>
      <c r="G918" s="249">
        <f t="shared" si="76"/>
        <v>1000</v>
      </c>
      <c r="H918" s="250"/>
      <c r="I918" s="250"/>
      <c r="J918" s="250"/>
      <c r="K918" s="250"/>
      <c r="L918" s="249">
        <f t="shared" si="75"/>
        <v>1000</v>
      </c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</row>
    <row r="919" spans="1:23">
      <c r="A919" s="193">
        <v>122</v>
      </c>
      <c r="B919" s="193"/>
      <c r="C919" s="168" t="s">
        <v>1455</v>
      </c>
      <c r="D919" s="193" t="s">
        <v>121</v>
      </c>
      <c r="E919" s="193">
        <v>1</v>
      </c>
      <c r="F919" s="193">
        <v>690</v>
      </c>
      <c r="G919" s="249">
        <f t="shared" si="76"/>
        <v>690</v>
      </c>
      <c r="H919" s="250"/>
      <c r="I919" s="250"/>
      <c r="J919" s="250"/>
      <c r="K919" s="250"/>
      <c r="L919" s="249">
        <f t="shared" si="75"/>
        <v>690</v>
      </c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</row>
    <row r="920" spans="1:23">
      <c r="A920" s="193">
        <v>123</v>
      </c>
      <c r="B920" s="193"/>
      <c r="C920" s="168" t="s">
        <v>1456</v>
      </c>
      <c r="D920" s="193" t="s">
        <v>121</v>
      </c>
      <c r="E920" s="193">
        <v>1</v>
      </c>
      <c r="F920" s="193">
        <v>690</v>
      </c>
      <c r="G920" s="249">
        <f t="shared" si="76"/>
        <v>690</v>
      </c>
      <c r="H920" s="250"/>
      <c r="I920" s="250"/>
      <c r="J920" s="250"/>
      <c r="K920" s="250"/>
      <c r="L920" s="249">
        <f t="shared" si="75"/>
        <v>690</v>
      </c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</row>
    <row r="921" spans="1:23">
      <c r="A921" s="193">
        <v>124</v>
      </c>
      <c r="B921" s="193"/>
      <c r="C921" s="168" t="s">
        <v>1457</v>
      </c>
      <c r="D921" s="193" t="s">
        <v>121</v>
      </c>
      <c r="E921" s="193">
        <v>1</v>
      </c>
      <c r="F921" s="193">
        <v>2299</v>
      </c>
      <c r="G921" s="249">
        <f t="shared" si="76"/>
        <v>2299</v>
      </c>
      <c r="H921" s="250"/>
      <c r="I921" s="250"/>
      <c r="J921" s="250"/>
      <c r="K921" s="250"/>
      <c r="L921" s="249">
        <f t="shared" si="75"/>
        <v>2299</v>
      </c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</row>
    <row r="922" spans="1:23">
      <c r="A922" s="193">
        <v>125</v>
      </c>
      <c r="B922" s="193"/>
      <c r="C922" s="168" t="s">
        <v>1458</v>
      </c>
      <c r="D922" s="193" t="s">
        <v>121</v>
      </c>
      <c r="E922" s="193">
        <v>1</v>
      </c>
      <c r="F922" s="193">
        <v>1700</v>
      </c>
      <c r="G922" s="249">
        <f t="shared" si="76"/>
        <v>1700</v>
      </c>
      <c r="H922" s="250"/>
      <c r="I922" s="250"/>
      <c r="J922" s="250"/>
      <c r="K922" s="250"/>
      <c r="L922" s="249">
        <f t="shared" si="75"/>
        <v>1700</v>
      </c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</row>
    <row r="923" spans="1:23">
      <c r="A923" s="193">
        <v>126</v>
      </c>
      <c r="B923" s="193"/>
      <c r="C923" s="168" t="s">
        <v>1459</v>
      </c>
      <c r="D923" s="193" t="s">
        <v>121</v>
      </c>
      <c r="E923" s="193">
        <v>1</v>
      </c>
      <c r="F923" s="193">
        <v>2000</v>
      </c>
      <c r="G923" s="249">
        <f t="shared" si="76"/>
        <v>2000</v>
      </c>
      <c r="H923" s="250"/>
      <c r="I923" s="250"/>
      <c r="J923" s="250"/>
      <c r="K923" s="250"/>
      <c r="L923" s="249">
        <f t="shared" si="75"/>
        <v>2000</v>
      </c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</row>
    <row r="924" spans="1:23">
      <c r="A924" s="193">
        <v>127</v>
      </c>
      <c r="B924" s="193"/>
      <c r="C924" s="168" t="s">
        <v>1460</v>
      </c>
      <c r="D924" s="193" t="s">
        <v>121</v>
      </c>
      <c r="E924" s="193">
        <v>1</v>
      </c>
      <c r="F924" s="193">
        <v>1831</v>
      </c>
      <c r="G924" s="249">
        <f t="shared" si="76"/>
        <v>1831</v>
      </c>
      <c r="H924" s="250"/>
      <c r="I924" s="250"/>
      <c r="J924" s="250"/>
      <c r="K924" s="250"/>
      <c r="L924" s="249">
        <f t="shared" si="75"/>
        <v>1831</v>
      </c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</row>
    <row r="925" spans="1:23">
      <c r="A925" s="193">
        <v>128</v>
      </c>
      <c r="B925" s="193"/>
      <c r="C925" s="168" t="s">
        <v>1461</v>
      </c>
      <c r="D925" s="193" t="s">
        <v>121</v>
      </c>
      <c r="E925" s="193">
        <v>1</v>
      </c>
      <c r="F925" s="193">
        <v>759</v>
      </c>
      <c r="G925" s="249">
        <f t="shared" si="76"/>
        <v>759</v>
      </c>
      <c r="H925" s="250"/>
      <c r="I925" s="250"/>
      <c r="J925" s="250"/>
      <c r="K925" s="250"/>
      <c r="L925" s="249">
        <f t="shared" si="75"/>
        <v>759</v>
      </c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</row>
    <row r="926" spans="1:23">
      <c r="A926" s="193">
        <v>129</v>
      </c>
      <c r="B926" s="193"/>
      <c r="C926" s="168" t="s">
        <v>1462</v>
      </c>
      <c r="D926" s="193" t="s">
        <v>121</v>
      </c>
      <c r="E926" s="193">
        <v>1</v>
      </c>
      <c r="F926" s="193">
        <v>1200</v>
      </c>
      <c r="G926" s="249">
        <f t="shared" si="76"/>
        <v>1200</v>
      </c>
      <c r="H926" s="250"/>
      <c r="I926" s="250"/>
      <c r="J926" s="250"/>
      <c r="K926" s="250"/>
      <c r="L926" s="249">
        <f t="shared" ref="L926:L989" si="77">SUM(G926:K926)</f>
        <v>1200</v>
      </c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</row>
    <row r="927" spans="1:23">
      <c r="A927" s="193">
        <v>130</v>
      </c>
      <c r="B927" s="193"/>
      <c r="C927" s="168" t="s">
        <v>1463</v>
      </c>
      <c r="D927" s="193" t="s">
        <v>121</v>
      </c>
      <c r="E927" s="193">
        <v>1</v>
      </c>
      <c r="F927" s="193">
        <v>463</v>
      </c>
      <c r="G927" s="249">
        <f t="shared" si="76"/>
        <v>463</v>
      </c>
      <c r="H927" s="250"/>
      <c r="I927" s="250"/>
      <c r="J927" s="250"/>
      <c r="K927" s="250"/>
      <c r="L927" s="249">
        <f t="shared" si="77"/>
        <v>463</v>
      </c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</row>
    <row r="928" spans="1:23">
      <c r="A928" s="193">
        <v>131</v>
      </c>
      <c r="B928" s="193"/>
      <c r="C928" s="168" t="s">
        <v>1464</v>
      </c>
      <c r="D928" s="193" t="s">
        <v>121</v>
      </c>
      <c r="E928" s="193">
        <v>1</v>
      </c>
      <c r="F928" s="193">
        <v>463</v>
      </c>
      <c r="G928" s="249">
        <f t="shared" si="76"/>
        <v>463</v>
      </c>
      <c r="H928" s="250"/>
      <c r="I928" s="250"/>
      <c r="J928" s="250"/>
      <c r="K928" s="250"/>
      <c r="L928" s="249">
        <f t="shared" si="77"/>
        <v>463</v>
      </c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</row>
    <row r="929" spans="1:23">
      <c r="A929" s="193">
        <v>132</v>
      </c>
      <c r="B929" s="193"/>
      <c r="C929" s="168" t="s">
        <v>1465</v>
      </c>
      <c r="D929" s="193" t="s">
        <v>121</v>
      </c>
      <c r="E929" s="193">
        <v>1</v>
      </c>
      <c r="F929" s="193">
        <v>463</v>
      </c>
      <c r="G929" s="249">
        <f t="shared" si="76"/>
        <v>463</v>
      </c>
      <c r="H929" s="250"/>
      <c r="I929" s="250"/>
      <c r="J929" s="250"/>
      <c r="K929" s="250"/>
      <c r="L929" s="249">
        <f t="shared" si="77"/>
        <v>463</v>
      </c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</row>
    <row r="930" spans="1:23">
      <c r="A930" s="193">
        <v>133</v>
      </c>
      <c r="B930" s="193"/>
      <c r="C930" s="168" t="s">
        <v>1466</v>
      </c>
      <c r="D930" s="193" t="s">
        <v>121</v>
      </c>
      <c r="E930" s="193">
        <v>1</v>
      </c>
      <c r="F930" s="193">
        <v>2054</v>
      </c>
      <c r="G930" s="249">
        <f t="shared" si="76"/>
        <v>2054</v>
      </c>
      <c r="H930" s="250"/>
      <c r="I930" s="250"/>
      <c r="J930" s="250"/>
      <c r="K930" s="250"/>
      <c r="L930" s="249">
        <f t="shared" si="77"/>
        <v>2054</v>
      </c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</row>
    <row r="931" spans="1:23">
      <c r="A931" s="193">
        <v>134</v>
      </c>
      <c r="B931" s="193"/>
      <c r="C931" s="168" t="s">
        <v>1467</v>
      </c>
      <c r="D931" s="193" t="s">
        <v>121</v>
      </c>
      <c r="E931" s="193">
        <v>1</v>
      </c>
      <c r="F931" s="193">
        <v>454</v>
      </c>
      <c r="G931" s="249">
        <f t="shared" si="76"/>
        <v>454</v>
      </c>
      <c r="H931" s="250"/>
      <c r="I931" s="250"/>
      <c r="J931" s="250"/>
      <c r="K931" s="250"/>
      <c r="L931" s="249">
        <f t="shared" si="77"/>
        <v>454</v>
      </c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</row>
    <row r="932" spans="1:23">
      <c r="A932" s="193">
        <v>135</v>
      </c>
      <c r="B932" s="193"/>
      <c r="C932" s="168" t="s">
        <v>1468</v>
      </c>
      <c r="D932" s="193" t="s">
        <v>121</v>
      </c>
      <c r="E932" s="193">
        <v>1</v>
      </c>
      <c r="F932" s="193">
        <v>722</v>
      </c>
      <c r="G932" s="249">
        <f t="shared" si="76"/>
        <v>722</v>
      </c>
      <c r="H932" s="250"/>
      <c r="I932" s="250"/>
      <c r="J932" s="250"/>
      <c r="K932" s="250"/>
      <c r="L932" s="249">
        <f t="shared" si="77"/>
        <v>722</v>
      </c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</row>
    <row r="933" spans="1:23">
      <c r="A933" s="193">
        <v>136</v>
      </c>
      <c r="B933" s="193"/>
      <c r="C933" s="168" t="s">
        <v>1469</v>
      </c>
      <c r="D933" s="193" t="s">
        <v>121</v>
      </c>
      <c r="E933" s="193">
        <v>1</v>
      </c>
      <c r="F933" s="193">
        <v>726</v>
      </c>
      <c r="G933" s="249">
        <f t="shared" si="76"/>
        <v>726</v>
      </c>
      <c r="H933" s="250"/>
      <c r="I933" s="250"/>
      <c r="J933" s="250"/>
      <c r="K933" s="250"/>
      <c r="L933" s="249">
        <f t="shared" si="77"/>
        <v>726</v>
      </c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</row>
    <row r="934" spans="1:23">
      <c r="A934" s="193">
        <v>137</v>
      </c>
      <c r="B934" s="193"/>
      <c r="C934" s="168" t="s">
        <v>1470</v>
      </c>
      <c r="D934" s="193" t="s">
        <v>121</v>
      </c>
      <c r="E934" s="193">
        <v>1</v>
      </c>
      <c r="F934" s="193">
        <v>1392</v>
      </c>
      <c r="G934" s="249">
        <f t="shared" si="76"/>
        <v>1392</v>
      </c>
      <c r="H934" s="250"/>
      <c r="I934" s="250"/>
      <c r="J934" s="250"/>
      <c r="K934" s="250"/>
      <c r="L934" s="249">
        <f t="shared" si="77"/>
        <v>1392</v>
      </c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</row>
    <row r="935" spans="1:23" ht="25.5">
      <c r="A935" s="193">
        <v>138</v>
      </c>
      <c r="B935" s="193"/>
      <c r="C935" s="168" t="s">
        <v>1471</v>
      </c>
      <c r="D935" s="193" t="s">
        <v>121</v>
      </c>
      <c r="E935" s="193">
        <v>1</v>
      </c>
      <c r="F935" s="193">
        <v>144</v>
      </c>
      <c r="G935" s="249">
        <f t="shared" si="76"/>
        <v>144</v>
      </c>
      <c r="H935" s="250"/>
      <c r="I935" s="250"/>
      <c r="J935" s="250"/>
      <c r="K935" s="250"/>
      <c r="L935" s="249">
        <f t="shared" si="77"/>
        <v>144</v>
      </c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</row>
    <row r="936" spans="1:23" ht="25.5">
      <c r="A936" s="193">
        <v>139</v>
      </c>
      <c r="B936" s="193"/>
      <c r="C936" s="168" t="s">
        <v>1472</v>
      </c>
      <c r="D936" s="193" t="s">
        <v>121</v>
      </c>
      <c r="E936" s="193">
        <v>1</v>
      </c>
      <c r="F936" s="193">
        <v>144</v>
      </c>
      <c r="G936" s="249">
        <f t="shared" ref="G936:G999" si="78">E936*F936</f>
        <v>144</v>
      </c>
      <c r="H936" s="250"/>
      <c r="I936" s="250"/>
      <c r="J936" s="250"/>
      <c r="K936" s="250"/>
      <c r="L936" s="249">
        <f t="shared" si="77"/>
        <v>144</v>
      </c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</row>
    <row r="937" spans="1:23">
      <c r="A937" s="193">
        <v>140</v>
      </c>
      <c r="B937" s="193"/>
      <c r="C937" s="168" t="s">
        <v>1473</v>
      </c>
      <c r="D937" s="193" t="s">
        <v>121</v>
      </c>
      <c r="E937" s="193">
        <v>1</v>
      </c>
      <c r="F937" s="193">
        <v>513</v>
      </c>
      <c r="G937" s="249">
        <f t="shared" si="78"/>
        <v>513</v>
      </c>
      <c r="H937" s="250"/>
      <c r="I937" s="250"/>
      <c r="J937" s="250"/>
      <c r="K937" s="250"/>
      <c r="L937" s="249">
        <f t="shared" si="77"/>
        <v>513</v>
      </c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</row>
    <row r="938" spans="1:23">
      <c r="A938" s="193">
        <v>141</v>
      </c>
      <c r="B938" s="193"/>
      <c r="C938" s="168" t="s">
        <v>1474</v>
      </c>
      <c r="D938" s="193" t="s">
        <v>121</v>
      </c>
      <c r="E938" s="193">
        <v>1</v>
      </c>
      <c r="F938" s="193">
        <v>489</v>
      </c>
      <c r="G938" s="249">
        <f t="shared" si="78"/>
        <v>489</v>
      </c>
      <c r="H938" s="250"/>
      <c r="I938" s="250"/>
      <c r="J938" s="250"/>
      <c r="K938" s="250"/>
      <c r="L938" s="249">
        <f t="shared" si="77"/>
        <v>489</v>
      </c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</row>
    <row r="939" spans="1:23">
      <c r="A939" s="193">
        <v>142</v>
      </c>
      <c r="B939" s="193"/>
      <c r="C939" s="168" t="s">
        <v>1475</v>
      </c>
      <c r="D939" s="193" t="s">
        <v>121</v>
      </c>
      <c r="E939" s="193">
        <v>1</v>
      </c>
      <c r="F939" s="193">
        <v>325</v>
      </c>
      <c r="G939" s="249">
        <f t="shared" si="78"/>
        <v>325</v>
      </c>
      <c r="H939" s="250"/>
      <c r="I939" s="250"/>
      <c r="J939" s="250"/>
      <c r="K939" s="250"/>
      <c r="L939" s="249">
        <f t="shared" si="77"/>
        <v>325</v>
      </c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</row>
    <row r="940" spans="1:23">
      <c r="A940" s="193">
        <v>143</v>
      </c>
      <c r="B940" s="193"/>
      <c r="C940" s="168" t="s">
        <v>1476</v>
      </c>
      <c r="D940" s="193" t="s">
        <v>121</v>
      </c>
      <c r="E940" s="193">
        <v>1</v>
      </c>
      <c r="F940" s="193">
        <v>2000</v>
      </c>
      <c r="G940" s="249">
        <f t="shared" si="78"/>
        <v>2000</v>
      </c>
      <c r="H940" s="250"/>
      <c r="I940" s="250"/>
      <c r="J940" s="250"/>
      <c r="K940" s="250"/>
      <c r="L940" s="249">
        <f t="shared" si="77"/>
        <v>2000</v>
      </c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</row>
    <row r="941" spans="1:23">
      <c r="A941" s="193">
        <v>144</v>
      </c>
      <c r="B941" s="193"/>
      <c r="C941" s="168" t="s">
        <v>1477</v>
      </c>
      <c r="D941" s="193" t="s">
        <v>121</v>
      </c>
      <c r="E941" s="193">
        <v>1</v>
      </c>
      <c r="F941" s="193">
        <v>2000</v>
      </c>
      <c r="G941" s="249">
        <f t="shared" si="78"/>
        <v>2000</v>
      </c>
      <c r="H941" s="250"/>
      <c r="I941" s="250"/>
      <c r="J941" s="250"/>
      <c r="K941" s="250"/>
      <c r="L941" s="249">
        <f t="shared" si="77"/>
        <v>2000</v>
      </c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</row>
    <row r="942" spans="1:23" ht="25.5">
      <c r="A942" s="193">
        <v>145</v>
      </c>
      <c r="B942" s="193"/>
      <c r="C942" s="168" t="s">
        <v>1478</v>
      </c>
      <c r="D942" s="193" t="s">
        <v>121</v>
      </c>
      <c r="E942" s="193">
        <v>1</v>
      </c>
      <c r="F942" s="193">
        <v>2100</v>
      </c>
      <c r="G942" s="249">
        <f t="shared" si="78"/>
        <v>2100</v>
      </c>
      <c r="H942" s="250"/>
      <c r="I942" s="250"/>
      <c r="J942" s="250"/>
      <c r="K942" s="250"/>
      <c r="L942" s="249">
        <f t="shared" si="77"/>
        <v>2100</v>
      </c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</row>
    <row r="943" spans="1:23" ht="25.5">
      <c r="A943" s="193">
        <v>146</v>
      </c>
      <c r="B943" s="193"/>
      <c r="C943" s="168" t="s">
        <v>1479</v>
      </c>
      <c r="D943" s="193" t="s">
        <v>121</v>
      </c>
      <c r="E943" s="193">
        <v>1</v>
      </c>
      <c r="F943" s="193">
        <v>10000</v>
      </c>
      <c r="G943" s="249">
        <f t="shared" si="78"/>
        <v>10000</v>
      </c>
      <c r="H943" s="250"/>
      <c r="I943" s="250"/>
      <c r="J943" s="250"/>
      <c r="K943" s="250"/>
      <c r="L943" s="249">
        <f t="shared" si="77"/>
        <v>10000</v>
      </c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</row>
    <row r="944" spans="1:23" ht="25.5">
      <c r="A944" s="193">
        <v>147</v>
      </c>
      <c r="B944" s="193"/>
      <c r="C944" s="168" t="s">
        <v>1480</v>
      </c>
      <c r="D944" s="193" t="s">
        <v>121</v>
      </c>
      <c r="E944" s="193">
        <v>1</v>
      </c>
      <c r="F944" s="193">
        <v>1200</v>
      </c>
      <c r="G944" s="249">
        <f t="shared" si="78"/>
        <v>1200</v>
      </c>
      <c r="H944" s="250"/>
      <c r="I944" s="250"/>
      <c r="J944" s="250"/>
      <c r="K944" s="250"/>
      <c r="L944" s="249">
        <f t="shared" si="77"/>
        <v>1200</v>
      </c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</row>
    <row r="945" spans="1:23" ht="25.5">
      <c r="A945" s="193">
        <v>148</v>
      </c>
      <c r="B945" s="193"/>
      <c r="C945" s="168" t="s">
        <v>1481</v>
      </c>
      <c r="D945" s="193" t="s">
        <v>121</v>
      </c>
      <c r="E945" s="193">
        <v>1</v>
      </c>
      <c r="F945" s="193">
        <v>2000</v>
      </c>
      <c r="G945" s="249">
        <f t="shared" si="78"/>
        <v>2000</v>
      </c>
      <c r="H945" s="250"/>
      <c r="I945" s="250"/>
      <c r="J945" s="250"/>
      <c r="K945" s="250"/>
      <c r="L945" s="249">
        <f t="shared" si="77"/>
        <v>2000</v>
      </c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</row>
    <row r="946" spans="1:23" ht="25.5">
      <c r="A946" s="193">
        <v>149</v>
      </c>
      <c r="B946" s="193"/>
      <c r="C946" s="168" t="s">
        <v>1482</v>
      </c>
      <c r="D946" s="193" t="s">
        <v>121</v>
      </c>
      <c r="E946" s="193">
        <v>1</v>
      </c>
      <c r="F946" s="193">
        <v>3000</v>
      </c>
      <c r="G946" s="249">
        <f t="shared" si="78"/>
        <v>3000</v>
      </c>
      <c r="H946" s="250"/>
      <c r="I946" s="250"/>
      <c r="J946" s="250"/>
      <c r="K946" s="250"/>
      <c r="L946" s="249">
        <f t="shared" si="77"/>
        <v>3000</v>
      </c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</row>
    <row r="947" spans="1:23" ht="25.5">
      <c r="A947" s="193">
        <v>150</v>
      </c>
      <c r="B947" s="193"/>
      <c r="C947" s="168" t="s">
        <v>1483</v>
      </c>
      <c r="D947" s="193" t="s">
        <v>121</v>
      </c>
      <c r="E947" s="193">
        <v>1</v>
      </c>
      <c r="F947" s="193">
        <v>3000</v>
      </c>
      <c r="G947" s="249">
        <f t="shared" si="78"/>
        <v>3000</v>
      </c>
      <c r="H947" s="250"/>
      <c r="I947" s="250"/>
      <c r="J947" s="250"/>
      <c r="K947" s="250"/>
      <c r="L947" s="249">
        <f t="shared" si="77"/>
        <v>3000</v>
      </c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</row>
    <row r="948" spans="1:23" ht="25.5">
      <c r="A948" s="193">
        <v>151</v>
      </c>
      <c r="B948" s="193"/>
      <c r="C948" s="168" t="s">
        <v>1484</v>
      </c>
      <c r="D948" s="193" t="s">
        <v>121</v>
      </c>
      <c r="E948" s="193">
        <v>1</v>
      </c>
      <c r="F948" s="193">
        <v>3000</v>
      </c>
      <c r="G948" s="249">
        <f t="shared" si="78"/>
        <v>3000</v>
      </c>
      <c r="H948" s="250"/>
      <c r="I948" s="250"/>
      <c r="J948" s="250"/>
      <c r="K948" s="250"/>
      <c r="L948" s="249">
        <f t="shared" si="77"/>
        <v>3000</v>
      </c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</row>
    <row r="949" spans="1:23" ht="25.5">
      <c r="A949" s="193">
        <v>152</v>
      </c>
      <c r="B949" s="193"/>
      <c r="C949" s="168" t="s">
        <v>1485</v>
      </c>
      <c r="D949" s="193" t="s">
        <v>121</v>
      </c>
      <c r="E949" s="193">
        <v>1</v>
      </c>
      <c r="F949" s="193">
        <v>3000</v>
      </c>
      <c r="G949" s="249">
        <f t="shared" si="78"/>
        <v>3000</v>
      </c>
      <c r="H949" s="250"/>
      <c r="I949" s="250"/>
      <c r="J949" s="250"/>
      <c r="K949" s="250"/>
      <c r="L949" s="249">
        <f t="shared" si="77"/>
        <v>3000</v>
      </c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</row>
    <row r="950" spans="1:23">
      <c r="A950" s="193">
        <v>153</v>
      </c>
      <c r="B950" s="193"/>
      <c r="C950" s="168" t="s">
        <v>1486</v>
      </c>
      <c r="D950" s="193" t="s">
        <v>121</v>
      </c>
      <c r="E950" s="193">
        <v>1</v>
      </c>
      <c r="F950" s="193">
        <v>200</v>
      </c>
      <c r="G950" s="249">
        <f t="shared" si="78"/>
        <v>200</v>
      </c>
      <c r="H950" s="250"/>
      <c r="I950" s="250"/>
      <c r="J950" s="250"/>
      <c r="K950" s="250"/>
      <c r="L950" s="249">
        <f t="shared" si="77"/>
        <v>200</v>
      </c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</row>
    <row r="951" spans="1:23">
      <c r="A951" s="193">
        <v>154</v>
      </c>
      <c r="B951" s="193"/>
      <c r="C951" s="168" t="s">
        <v>1487</v>
      </c>
      <c r="D951" s="193" t="s">
        <v>121</v>
      </c>
      <c r="E951" s="193">
        <v>1</v>
      </c>
      <c r="F951" s="193">
        <v>50.34</v>
      </c>
      <c r="G951" s="249">
        <f t="shared" si="78"/>
        <v>50.34</v>
      </c>
      <c r="H951" s="250"/>
      <c r="I951" s="250"/>
      <c r="J951" s="250"/>
      <c r="K951" s="250"/>
      <c r="L951" s="249">
        <f t="shared" si="77"/>
        <v>50.34</v>
      </c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</row>
    <row r="952" spans="1:23">
      <c r="A952" s="193">
        <v>155</v>
      </c>
      <c r="B952" s="193"/>
      <c r="C952" s="168" t="s">
        <v>1488</v>
      </c>
      <c r="D952" s="193" t="s">
        <v>121</v>
      </c>
      <c r="E952" s="193">
        <v>1</v>
      </c>
      <c r="F952" s="193">
        <v>144</v>
      </c>
      <c r="G952" s="249">
        <f t="shared" si="78"/>
        <v>144</v>
      </c>
      <c r="H952" s="250"/>
      <c r="I952" s="250"/>
      <c r="J952" s="250"/>
      <c r="K952" s="250"/>
      <c r="L952" s="249">
        <f t="shared" si="77"/>
        <v>144</v>
      </c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</row>
    <row r="953" spans="1:23" ht="25.5">
      <c r="A953" s="193">
        <v>156</v>
      </c>
      <c r="B953" s="193"/>
      <c r="C953" s="168" t="s">
        <v>1489</v>
      </c>
      <c r="D953" s="193" t="s">
        <v>121</v>
      </c>
      <c r="E953" s="193">
        <v>1</v>
      </c>
      <c r="F953" s="193">
        <v>5239.53</v>
      </c>
      <c r="G953" s="249">
        <f t="shared" si="78"/>
        <v>5239.53</v>
      </c>
      <c r="H953" s="250"/>
      <c r="I953" s="250"/>
      <c r="J953" s="250"/>
      <c r="K953" s="250"/>
      <c r="L953" s="249">
        <f t="shared" si="77"/>
        <v>5239.53</v>
      </c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</row>
    <row r="954" spans="1:23">
      <c r="A954" s="193">
        <v>157</v>
      </c>
      <c r="B954" s="193"/>
      <c r="C954" s="168" t="s">
        <v>1490</v>
      </c>
      <c r="D954" s="193" t="s">
        <v>121</v>
      </c>
      <c r="E954" s="193">
        <v>1</v>
      </c>
      <c r="F954" s="193">
        <v>5239.53</v>
      </c>
      <c r="G954" s="249">
        <f t="shared" si="78"/>
        <v>5239.53</v>
      </c>
      <c r="H954" s="250"/>
      <c r="I954" s="250"/>
      <c r="J954" s="250"/>
      <c r="K954" s="250"/>
      <c r="L954" s="249">
        <f t="shared" si="77"/>
        <v>5239.53</v>
      </c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</row>
    <row r="955" spans="1:23">
      <c r="A955" s="193">
        <v>158</v>
      </c>
      <c r="B955" s="193"/>
      <c r="C955" s="168" t="s">
        <v>1491</v>
      </c>
      <c r="D955" s="193" t="s">
        <v>121</v>
      </c>
      <c r="E955" s="193">
        <v>1</v>
      </c>
      <c r="F955" s="193">
        <v>5239.53</v>
      </c>
      <c r="G955" s="249">
        <f t="shared" si="78"/>
        <v>5239.53</v>
      </c>
      <c r="H955" s="250"/>
      <c r="I955" s="250"/>
      <c r="J955" s="250"/>
      <c r="K955" s="250"/>
      <c r="L955" s="249">
        <f t="shared" si="77"/>
        <v>5239.53</v>
      </c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</row>
    <row r="956" spans="1:23">
      <c r="A956" s="193">
        <v>159</v>
      </c>
      <c r="B956" s="193"/>
      <c r="C956" s="168" t="s">
        <v>1492</v>
      </c>
      <c r="D956" s="193" t="s">
        <v>121</v>
      </c>
      <c r="E956" s="193">
        <v>1</v>
      </c>
      <c r="F956" s="193">
        <v>5239.53</v>
      </c>
      <c r="G956" s="249">
        <f t="shared" si="78"/>
        <v>5239.53</v>
      </c>
      <c r="H956" s="250"/>
      <c r="I956" s="250"/>
      <c r="J956" s="250"/>
      <c r="K956" s="250"/>
      <c r="L956" s="249">
        <f t="shared" si="77"/>
        <v>5239.53</v>
      </c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</row>
    <row r="957" spans="1:23">
      <c r="A957" s="193">
        <v>160</v>
      </c>
      <c r="B957" s="193"/>
      <c r="C957" s="168" t="s">
        <v>1493</v>
      </c>
      <c r="D957" s="193" t="s">
        <v>121</v>
      </c>
      <c r="E957" s="193">
        <v>1</v>
      </c>
      <c r="F957" s="193">
        <v>5239.53</v>
      </c>
      <c r="G957" s="249">
        <f t="shared" si="78"/>
        <v>5239.53</v>
      </c>
      <c r="H957" s="250"/>
      <c r="I957" s="250"/>
      <c r="J957" s="250"/>
      <c r="K957" s="250"/>
      <c r="L957" s="249">
        <f t="shared" si="77"/>
        <v>5239.53</v>
      </c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</row>
    <row r="958" spans="1:23">
      <c r="A958" s="193">
        <v>161</v>
      </c>
      <c r="B958" s="193"/>
      <c r="C958" s="168" t="s">
        <v>1494</v>
      </c>
      <c r="D958" s="193" t="s">
        <v>121</v>
      </c>
      <c r="E958" s="193">
        <v>1</v>
      </c>
      <c r="F958" s="193">
        <v>5239.53</v>
      </c>
      <c r="G958" s="249">
        <f t="shared" si="78"/>
        <v>5239.53</v>
      </c>
      <c r="H958" s="250"/>
      <c r="I958" s="250"/>
      <c r="J958" s="250"/>
      <c r="K958" s="250"/>
      <c r="L958" s="249">
        <f t="shared" si="77"/>
        <v>5239.53</v>
      </c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</row>
    <row r="959" spans="1:23">
      <c r="A959" s="193">
        <v>162</v>
      </c>
      <c r="B959" s="193"/>
      <c r="C959" s="168" t="s">
        <v>1495</v>
      </c>
      <c r="D959" s="193" t="s">
        <v>121</v>
      </c>
      <c r="E959" s="193">
        <v>1</v>
      </c>
      <c r="F959" s="193">
        <v>5239.53</v>
      </c>
      <c r="G959" s="249">
        <f t="shared" si="78"/>
        <v>5239.53</v>
      </c>
      <c r="H959" s="250"/>
      <c r="I959" s="250"/>
      <c r="J959" s="250"/>
      <c r="K959" s="250"/>
      <c r="L959" s="249">
        <f t="shared" si="77"/>
        <v>5239.53</v>
      </c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</row>
    <row r="960" spans="1:23">
      <c r="A960" s="193">
        <v>163</v>
      </c>
      <c r="B960" s="193"/>
      <c r="C960" s="168" t="s">
        <v>1496</v>
      </c>
      <c r="D960" s="193" t="s">
        <v>121</v>
      </c>
      <c r="E960" s="193">
        <v>1</v>
      </c>
      <c r="F960" s="193">
        <v>5239.53</v>
      </c>
      <c r="G960" s="249">
        <f t="shared" si="78"/>
        <v>5239.53</v>
      </c>
      <c r="H960" s="250"/>
      <c r="I960" s="250"/>
      <c r="J960" s="250"/>
      <c r="K960" s="250"/>
      <c r="L960" s="249">
        <f t="shared" si="77"/>
        <v>5239.53</v>
      </c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</row>
    <row r="961" spans="1:23">
      <c r="A961" s="193">
        <v>164</v>
      </c>
      <c r="B961" s="193"/>
      <c r="C961" s="168" t="s">
        <v>1497</v>
      </c>
      <c r="D961" s="193" t="s">
        <v>121</v>
      </c>
      <c r="E961" s="193">
        <v>1</v>
      </c>
      <c r="F961" s="193">
        <v>5239.53</v>
      </c>
      <c r="G961" s="249">
        <f t="shared" si="78"/>
        <v>5239.53</v>
      </c>
      <c r="H961" s="250"/>
      <c r="I961" s="250"/>
      <c r="J961" s="250"/>
      <c r="K961" s="250"/>
      <c r="L961" s="249">
        <f t="shared" si="77"/>
        <v>5239.53</v>
      </c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</row>
    <row r="962" spans="1:23">
      <c r="A962" s="193">
        <v>165</v>
      </c>
      <c r="B962" s="193"/>
      <c r="C962" s="168" t="s">
        <v>1498</v>
      </c>
      <c r="D962" s="193" t="s">
        <v>121</v>
      </c>
      <c r="E962" s="193">
        <v>1</v>
      </c>
      <c r="F962" s="193">
        <v>5239.53</v>
      </c>
      <c r="G962" s="249">
        <f t="shared" si="78"/>
        <v>5239.53</v>
      </c>
      <c r="H962" s="250"/>
      <c r="I962" s="250"/>
      <c r="J962" s="250"/>
      <c r="K962" s="250"/>
      <c r="L962" s="249">
        <f t="shared" si="77"/>
        <v>5239.53</v>
      </c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</row>
    <row r="963" spans="1:23">
      <c r="A963" s="193">
        <v>166</v>
      </c>
      <c r="B963" s="193"/>
      <c r="C963" s="168" t="s">
        <v>1499</v>
      </c>
      <c r="D963" s="193" t="s">
        <v>121</v>
      </c>
      <c r="E963" s="193">
        <v>1</v>
      </c>
      <c r="F963" s="193">
        <v>5239.53</v>
      </c>
      <c r="G963" s="249">
        <f t="shared" si="78"/>
        <v>5239.53</v>
      </c>
      <c r="H963" s="250"/>
      <c r="I963" s="250"/>
      <c r="J963" s="250"/>
      <c r="K963" s="250"/>
      <c r="L963" s="249">
        <f t="shared" si="77"/>
        <v>5239.53</v>
      </c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</row>
    <row r="964" spans="1:23">
      <c r="A964" s="193">
        <v>167</v>
      </c>
      <c r="B964" s="193"/>
      <c r="C964" s="168" t="s">
        <v>1500</v>
      </c>
      <c r="D964" s="193" t="s">
        <v>121</v>
      </c>
      <c r="E964" s="193">
        <v>1</v>
      </c>
      <c r="F964" s="193">
        <v>5239.53</v>
      </c>
      <c r="G964" s="249">
        <f t="shared" si="78"/>
        <v>5239.53</v>
      </c>
      <c r="H964" s="250"/>
      <c r="I964" s="250"/>
      <c r="J964" s="250"/>
      <c r="K964" s="250"/>
      <c r="L964" s="249">
        <f t="shared" si="77"/>
        <v>5239.53</v>
      </c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</row>
    <row r="965" spans="1:23">
      <c r="A965" s="193">
        <v>168</v>
      </c>
      <c r="B965" s="193"/>
      <c r="C965" s="168" t="s">
        <v>1501</v>
      </c>
      <c r="D965" s="193" t="s">
        <v>121</v>
      </c>
      <c r="E965" s="193">
        <v>1</v>
      </c>
      <c r="F965" s="193">
        <v>2000</v>
      </c>
      <c r="G965" s="249">
        <f t="shared" si="78"/>
        <v>2000</v>
      </c>
      <c r="H965" s="250"/>
      <c r="I965" s="250"/>
      <c r="J965" s="250"/>
      <c r="K965" s="250"/>
      <c r="L965" s="249">
        <f t="shared" si="77"/>
        <v>2000</v>
      </c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</row>
    <row r="966" spans="1:23">
      <c r="A966" s="193">
        <v>169</v>
      </c>
      <c r="B966" s="193"/>
      <c r="C966" s="168" t="s">
        <v>1502</v>
      </c>
      <c r="D966" s="193" t="s">
        <v>121</v>
      </c>
      <c r="E966" s="193">
        <v>1</v>
      </c>
      <c r="F966" s="193">
        <v>2000</v>
      </c>
      <c r="G966" s="249">
        <f t="shared" si="78"/>
        <v>2000</v>
      </c>
      <c r="H966" s="250"/>
      <c r="I966" s="250"/>
      <c r="J966" s="250"/>
      <c r="K966" s="250"/>
      <c r="L966" s="249">
        <f t="shared" si="77"/>
        <v>2000</v>
      </c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</row>
    <row r="967" spans="1:23">
      <c r="A967" s="193">
        <v>170</v>
      </c>
      <c r="B967" s="193"/>
      <c r="C967" s="168" t="s">
        <v>1503</v>
      </c>
      <c r="D967" s="193" t="s">
        <v>121</v>
      </c>
      <c r="E967" s="193">
        <v>1</v>
      </c>
      <c r="F967" s="193">
        <v>4500</v>
      </c>
      <c r="G967" s="249">
        <f t="shared" si="78"/>
        <v>4500</v>
      </c>
      <c r="H967" s="250"/>
      <c r="I967" s="250"/>
      <c r="J967" s="250"/>
      <c r="K967" s="250"/>
      <c r="L967" s="249">
        <f t="shared" si="77"/>
        <v>4500</v>
      </c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</row>
    <row r="968" spans="1:23">
      <c r="A968" s="193">
        <v>171</v>
      </c>
      <c r="B968" s="193"/>
      <c r="C968" s="168" t="s">
        <v>1504</v>
      </c>
      <c r="D968" s="193" t="s">
        <v>121</v>
      </c>
      <c r="E968" s="193">
        <v>1</v>
      </c>
      <c r="F968" s="193">
        <v>350</v>
      </c>
      <c r="G968" s="249">
        <f t="shared" si="78"/>
        <v>350</v>
      </c>
      <c r="H968" s="250"/>
      <c r="I968" s="250"/>
      <c r="J968" s="250"/>
      <c r="K968" s="250"/>
      <c r="L968" s="249">
        <f t="shared" si="77"/>
        <v>350</v>
      </c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</row>
    <row r="969" spans="1:23">
      <c r="A969" s="193">
        <v>172</v>
      </c>
      <c r="B969" s="193"/>
      <c r="C969" s="168" t="s">
        <v>1505</v>
      </c>
      <c r="D969" s="193" t="s">
        <v>121</v>
      </c>
      <c r="E969" s="193">
        <v>2</v>
      </c>
      <c r="F969" s="193">
        <v>2500</v>
      </c>
      <c r="G969" s="249">
        <f t="shared" si="78"/>
        <v>5000</v>
      </c>
      <c r="H969" s="250"/>
      <c r="I969" s="250"/>
      <c r="J969" s="250"/>
      <c r="K969" s="250"/>
      <c r="L969" s="249">
        <f t="shared" si="77"/>
        <v>5000</v>
      </c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</row>
    <row r="970" spans="1:23">
      <c r="A970" s="193">
        <v>173</v>
      </c>
      <c r="B970" s="193"/>
      <c r="C970" s="168" t="s">
        <v>1506</v>
      </c>
      <c r="D970" s="193" t="s">
        <v>121</v>
      </c>
      <c r="E970" s="193">
        <v>1</v>
      </c>
      <c r="F970" s="193">
        <v>2000</v>
      </c>
      <c r="G970" s="249">
        <f t="shared" si="78"/>
        <v>2000</v>
      </c>
      <c r="H970" s="250"/>
      <c r="I970" s="250"/>
      <c r="J970" s="250"/>
      <c r="K970" s="250"/>
      <c r="L970" s="249">
        <f t="shared" si="77"/>
        <v>2000</v>
      </c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</row>
    <row r="971" spans="1:23">
      <c r="A971" s="193">
        <v>174</v>
      </c>
      <c r="B971" s="193"/>
      <c r="C971" s="168" t="s">
        <v>1507</v>
      </c>
      <c r="D971" s="193" t="s">
        <v>121</v>
      </c>
      <c r="E971" s="193">
        <v>1</v>
      </c>
      <c r="F971" s="193">
        <v>1500</v>
      </c>
      <c r="G971" s="249">
        <f t="shared" si="78"/>
        <v>1500</v>
      </c>
      <c r="H971" s="250"/>
      <c r="I971" s="250"/>
      <c r="J971" s="250"/>
      <c r="K971" s="250"/>
      <c r="L971" s="249">
        <f t="shared" si="77"/>
        <v>1500</v>
      </c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</row>
    <row r="972" spans="1:23">
      <c r="A972" s="193">
        <v>175</v>
      </c>
      <c r="B972" s="193"/>
      <c r="C972" s="168" t="s">
        <v>1508</v>
      </c>
      <c r="D972" s="193" t="s">
        <v>121</v>
      </c>
      <c r="E972" s="193">
        <v>1</v>
      </c>
      <c r="F972" s="193">
        <v>51.04</v>
      </c>
      <c r="G972" s="249">
        <f t="shared" si="78"/>
        <v>51.04</v>
      </c>
      <c r="H972" s="250"/>
      <c r="I972" s="250"/>
      <c r="J972" s="250"/>
      <c r="K972" s="250"/>
      <c r="L972" s="249">
        <f t="shared" si="77"/>
        <v>51.04</v>
      </c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</row>
    <row r="973" spans="1:23">
      <c r="A973" s="193">
        <v>176</v>
      </c>
      <c r="B973" s="193"/>
      <c r="C973" s="168" t="s">
        <v>1509</v>
      </c>
      <c r="D973" s="193" t="s">
        <v>121</v>
      </c>
      <c r="E973" s="193">
        <v>1</v>
      </c>
      <c r="F973" s="193">
        <v>35</v>
      </c>
      <c r="G973" s="249">
        <f t="shared" si="78"/>
        <v>35</v>
      </c>
      <c r="H973" s="250"/>
      <c r="I973" s="250"/>
      <c r="J973" s="250"/>
      <c r="K973" s="250"/>
      <c r="L973" s="249">
        <f t="shared" si="77"/>
        <v>35</v>
      </c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</row>
    <row r="974" spans="1:23">
      <c r="A974" s="193">
        <v>177</v>
      </c>
      <c r="B974" s="193"/>
      <c r="C974" s="168" t="s">
        <v>1510</v>
      </c>
      <c r="D974" s="193" t="s">
        <v>121</v>
      </c>
      <c r="E974" s="193">
        <v>1</v>
      </c>
      <c r="F974" s="193">
        <v>20</v>
      </c>
      <c r="G974" s="249">
        <f t="shared" si="78"/>
        <v>20</v>
      </c>
      <c r="H974" s="250"/>
      <c r="I974" s="250"/>
      <c r="J974" s="250"/>
      <c r="K974" s="250"/>
      <c r="L974" s="249">
        <f t="shared" si="77"/>
        <v>20</v>
      </c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</row>
    <row r="975" spans="1:23">
      <c r="A975" s="193">
        <v>178</v>
      </c>
      <c r="B975" s="193"/>
      <c r="C975" s="168" t="s">
        <v>1511</v>
      </c>
      <c r="D975" s="193" t="s">
        <v>121</v>
      </c>
      <c r="E975" s="193">
        <v>1</v>
      </c>
      <c r="F975" s="193">
        <v>375</v>
      </c>
      <c r="G975" s="249">
        <f t="shared" si="78"/>
        <v>375</v>
      </c>
      <c r="H975" s="250"/>
      <c r="I975" s="250"/>
      <c r="J975" s="250"/>
      <c r="K975" s="250"/>
      <c r="L975" s="249">
        <f t="shared" si="77"/>
        <v>375</v>
      </c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</row>
    <row r="976" spans="1:23">
      <c r="A976" s="193">
        <v>179</v>
      </c>
      <c r="B976" s="193"/>
      <c r="C976" s="168" t="s">
        <v>1512</v>
      </c>
      <c r="D976" s="193" t="s">
        <v>121</v>
      </c>
      <c r="E976" s="193">
        <v>1</v>
      </c>
      <c r="F976" s="193">
        <v>275</v>
      </c>
      <c r="G976" s="249">
        <f t="shared" si="78"/>
        <v>275</v>
      </c>
      <c r="H976" s="250"/>
      <c r="I976" s="250"/>
      <c r="J976" s="250"/>
      <c r="K976" s="250"/>
      <c r="L976" s="249">
        <f t="shared" si="77"/>
        <v>275</v>
      </c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</row>
    <row r="977" spans="1:23">
      <c r="A977" s="193">
        <v>180</v>
      </c>
      <c r="B977" s="193"/>
      <c r="C977" s="168" t="s">
        <v>1513</v>
      </c>
      <c r="D977" s="193" t="s">
        <v>121</v>
      </c>
      <c r="E977" s="193">
        <v>2</v>
      </c>
      <c r="F977" s="193">
        <v>650</v>
      </c>
      <c r="G977" s="249">
        <f t="shared" si="78"/>
        <v>1300</v>
      </c>
      <c r="H977" s="250"/>
      <c r="I977" s="250"/>
      <c r="J977" s="250"/>
      <c r="K977" s="250"/>
      <c r="L977" s="249">
        <f t="shared" si="77"/>
        <v>1300</v>
      </c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</row>
    <row r="978" spans="1:23">
      <c r="A978" s="193">
        <v>181</v>
      </c>
      <c r="B978" s="193"/>
      <c r="C978" s="168" t="s">
        <v>1514</v>
      </c>
      <c r="D978" s="193" t="s">
        <v>121</v>
      </c>
      <c r="E978" s="193">
        <v>6</v>
      </c>
      <c r="F978" s="193">
        <v>175</v>
      </c>
      <c r="G978" s="249">
        <f t="shared" si="78"/>
        <v>1050</v>
      </c>
      <c r="H978" s="250"/>
      <c r="I978" s="250"/>
      <c r="J978" s="250"/>
      <c r="K978" s="250"/>
      <c r="L978" s="249">
        <f t="shared" si="77"/>
        <v>1050</v>
      </c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</row>
    <row r="979" spans="1:23" ht="25.5">
      <c r="A979" s="193">
        <v>182</v>
      </c>
      <c r="B979" s="193"/>
      <c r="C979" s="116" t="s">
        <v>1515</v>
      </c>
      <c r="D979" s="193" t="s">
        <v>121</v>
      </c>
      <c r="E979" s="193">
        <v>1</v>
      </c>
      <c r="F979" s="193">
        <v>5239.53</v>
      </c>
      <c r="G979" s="249">
        <f t="shared" si="78"/>
        <v>5239.53</v>
      </c>
      <c r="H979" s="250"/>
      <c r="I979" s="250"/>
      <c r="J979" s="250"/>
      <c r="K979" s="250"/>
      <c r="L979" s="249">
        <f t="shared" si="77"/>
        <v>5239.53</v>
      </c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</row>
    <row r="980" spans="1:23">
      <c r="A980" s="193">
        <v>183</v>
      </c>
      <c r="B980" s="193"/>
      <c r="C980" s="168" t="s">
        <v>1490</v>
      </c>
      <c r="D980" s="193" t="s">
        <v>121</v>
      </c>
      <c r="E980" s="193">
        <v>1</v>
      </c>
      <c r="F980" s="193">
        <v>5239.53</v>
      </c>
      <c r="G980" s="249">
        <f t="shared" si="78"/>
        <v>5239.53</v>
      </c>
      <c r="H980" s="250"/>
      <c r="I980" s="250"/>
      <c r="J980" s="250"/>
      <c r="K980" s="250"/>
      <c r="L980" s="249">
        <f t="shared" si="77"/>
        <v>5239.53</v>
      </c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</row>
    <row r="981" spans="1:23">
      <c r="A981" s="193">
        <v>184</v>
      </c>
      <c r="B981" s="193"/>
      <c r="C981" s="168" t="s">
        <v>1491</v>
      </c>
      <c r="D981" s="193" t="s">
        <v>121</v>
      </c>
      <c r="E981" s="193">
        <v>1</v>
      </c>
      <c r="F981" s="193">
        <v>5239.53</v>
      </c>
      <c r="G981" s="249">
        <f t="shared" si="78"/>
        <v>5239.53</v>
      </c>
      <c r="H981" s="250"/>
      <c r="I981" s="250"/>
      <c r="J981" s="250"/>
      <c r="K981" s="250"/>
      <c r="L981" s="249">
        <f t="shared" si="77"/>
        <v>5239.53</v>
      </c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</row>
    <row r="982" spans="1:23">
      <c r="A982" s="193">
        <v>185</v>
      </c>
      <c r="B982" s="193"/>
      <c r="C982" s="168" t="s">
        <v>1516</v>
      </c>
      <c r="D982" s="193" t="s">
        <v>121</v>
      </c>
      <c r="E982" s="193">
        <v>1</v>
      </c>
      <c r="F982" s="193">
        <v>5239.53</v>
      </c>
      <c r="G982" s="249">
        <f t="shared" si="78"/>
        <v>5239.53</v>
      </c>
      <c r="H982" s="250"/>
      <c r="I982" s="250"/>
      <c r="J982" s="250"/>
      <c r="K982" s="250"/>
      <c r="L982" s="249">
        <f t="shared" si="77"/>
        <v>5239.53</v>
      </c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</row>
    <row r="983" spans="1:23">
      <c r="A983" s="193">
        <v>186</v>
      </c>
      <c r="B983" s="193"/>
      <c r="C983" s="168" t="s">
        <v>1492</v>
      </c>
      <c r="D983" s="193" t="s">
        <v>121</v>
      </c>
      <c r="E983" s="193">
        <v>1</v>
      </c>
      <c r="F983" s="193">
        <v>5239.53</v>
      </c>
      <c r="G983" s="249">
        <f t="shared" si="78"/>
        <v>5239.53</v>
      </c>
      <c r="H983" s="250"/>
      <c r="I983" s="250"/>
      <c r="J983" s="250"/>
      <c r="K983" s="250"/>
      <c r="L983" s="249">
        <f t="shared" si="77"/>
        <v>5239.53</v>
      </c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</row>
    <row r="984" spans="1:23">
      <c r="A984" s="193">
        <v>187</v>
      </c>
      <c r="B984" s="193"/>
      <c r="C984" s="168" t="s">
        <v>1493</v>
      </c>
      <c r="D984" s="193" t="s">
        <v>121</v>
      </c>
      <c r="E984" s="193">
        <v>1</v>
      </c>
      <c r="F984" s="193">
        <v>5239.53</v>
      </c>
      <c r="G984" s="249">
        <f t="shared" si="78"/>
        <v>5239.53</v>
      </c>
      <c r="H984" s="250"/>
      <c r="I984" s="250"/>
      <c r="J984" s="250"/>
      <c r="K984" s="250"/>
      <c r="L984" s="249">
        <f t="shared" si="77"/>
        <v>5239.53</v>
      </c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</row>
    <row r="985" spans="1:23">
      <c r="A985" s="193">
        <v>188</v>
      </c>
      <c r="B985" s="193"/>
      <c r="C985" s="168" t="s">
        <v>1494</v>
      </c>
      <c r="D985" s="193" t="s">
        <v>121</v>
      </c>
      <c r="E985" s="193">
        <v>1</v>
      </c>
      <c r="F985" s="193">
        <v>5239.53</v>
      </c>
      <c r="G985" s="249">
        <f t="shared" si="78"/>
        <v>5239.53</v>
      </c>
      <c r="H985" s="250"/>
      <c r="I985" s="250"/>
      <c r="J985" s="250"/>
      <c r="K985" s="250"/>
      <c r="L985" s="249">
        <f t="shared" si="77"/>
        <v>5239.53</v>
      </c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</row>
    <row r="986" spans="1:23">
      <c r="A986" s="193">
        <v>189</v>
      </c>
      <c r="B986" s="193"/>
      <c r="C986" s="168" t="s">
        <v>1495</v>
      </c>
      <c r="D986" s="193" t="s">
        <v>121</v>
      </c>
      <c r="E986" s="193">
        <v>1</v>
      </c>
      <c r="F986" s="193">
        <v>5239.53</v>
      </c>
      <c r="G986" s="249">
        <f t="shared" si="78"/>
        <v>5239.53</v>
      </c>
      <c r="H986" s="250"/>
      <c r="I986" s="250"/>
      <c r="J986" s="250"/>
      <c r="K986" s="250"/>
      <c r="L986" s="249">
        <f t="shared" si="77"/>
        <v>5239.53</v>
      </c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</row>
    <row r="987" spans="1:23">
      <c r="A987" s="193">
        <v>190</v>
      </c>
      <c r="B987" s="193"/>
      <c r="C987" s="168" t="s">
        <v>1499</v>
      </c>
      <c r="D987" s="193" t="s">
        <v>121</v>
      </c>
      <c r="E987" s="193">
        <v>1</v>
      </c>
      <c r="F987" s="193">
        <v>5239.53</v>
      </c>
      <c r="G987" s="249">
        <f t="shared" si="78"/>
        <v>5239.53</v>
      </c>
      <c r="H987" s="250"/>
      <c r="I987" s="250"/>
      <c r="J987" s="250"/>
      <c r="K987" s="250"/>
      <c r="L987" s="249">
        <f t="shared" si="77"/>
        <v>5239.53</v>
      </c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</row>
    <row r="988" spans="1:23">
      <c r="A988" s="193">
        <v>191</v>
      </c>
      <c r="B988" s="193"/>
      <c r="C988" s="168" t="s">
        <v>1496</v>
      </c>
      <c r="D988" s="193" t="s">
        <v>121</v>
      </c>
      <c r="E988" s="193">
        <v>1</v>
      </c>
      <c r="F988" s="193">
        <v>5239.53</v>
      </c>
      <c r="G988" s="249">
        <f t="shared" si="78"/>
        <v>5239.53</v>
      </c>
      <c r="H988" s="250"/>
      <c r="I988" s="250"/>
      <c r="J988" s="250"/>
      <c r="K988" s="250"/>
      <c r="L988" s="249">
        <f t="shared" si="77"/>
        <v>5239.53</v>
      </c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</row>
    <row r="989" spans="1:23">
      <c r="A989" s="193">
        <v>192</v>
      </c>
      <c r="B989" s="193"/>
      <c r="C989" s="168" t="s">
        <v>1500</v>
      </c>
      <c r="D989" s="193" t="s">
        <v>121</v>
      </c>
      <c r="E989" s="193">
        <v>1</v>
      </c>
      <c r="F989" s="193">
        <v>5239.53</v>
      </c>
      <c r="G989" s="249">
        <f t="shared" si="78"/>
        <v>5239.53</v>
      </c>
      <c r="H989" s="250"/>
      <c r="I989" s="250"/>
      <c r="J989" s="250"/>
      <c r="K989" s="250"/>
      <c r="L989" s="249">
        <f t="shared" si="77"/>
        <v>5239.53</v>
      </c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</row>
    <row r="990" spans="1:23">
      <c r="A990" s="193">
        <v>193</v>
      </c>
      <c r="B990" s="193"/>
      <c r="C990" s="168" t="s">
        <v>1517</v>
      </c>
      <c r="D990" s="193" t="s">
        <v>121</v>
      </c>
      <c r="E990" s="193">
        <v>1</v>
      </c>
      <c r="F990" s="193">
        <v>5239.53</v>
      </c>
      <c r="G990" s="249">
        <f t="shared" si="78"/>
        <v>5239.53</v>
      </c>
      <c r="H990" s="250"/>
      <c r="I990" s="250"/>
      <c r="J990" s="250"/>
      <c r="K990" s="250"/>
      <c r="L990" s="249">
        <f t="shared" ref="L990:L1053" si="79">SUM(G990:K990)</f>
        <v>5239.53</v>
      </c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</row>
    <row r="991" spans="1:23">
      <c r="A991" s="193">
        <v>194</v>
      </c>
      <c r="B991" s="193"/>
      <c r="C991" s="168" t="s">
        <v>1498</v>
      </c>
      <c r="D991" s="193" t="s">
        <v>121</v>
      </c>
      <c r="E991" s="193">
        <v>1</v>
      </c>
      <c r="F991" s="193">
        <v>5239.53</v>
      </c>
      <c r="G991" s="249">
        <f t="shared" si="78"/>
        <v>5239.53</v>
      </c>
      <c r="H991" s="250"/>
      <c r="I991" s="250"/>
      <c r="J991" s="250"/>
      <c r="K991" s="250"/>
      <c r="L991" s="249">
        <f t="shared" si="79"/>
        <v>5239.53</v>
      </c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</row>
    <row r="992" spans="1:23">
      <c r="A992" s="193">
        <v>195</v>
      </c>
      <c r="B992" s="193"/>
      <c r="C992" s="168" t="s">
        <v>1501</v>
      </c>
      <c r="D992" s="193" t="s">
        <v>121</v>
      </c>
      <c r="E992" s="193">
        <v>1</v>
      </c>
      <c r="F992" s="193">
        <v>2000</v>
      </c>
      <c r="G992" s="249">
        <f t="shared" si="78"/>
        <v>2000</v>
      </c>
      <c r="H992" s="250"/>
      <c r="I992" s="250"/>
      <c r="J992" s="250"/>
      <c r="K992" s="250"/>
      <c r="L992" s="249">
        <f t="shared" si="79"/>
        <v>2000</v>
      </c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</row>
    <row r="993" spans="1:23">
      <c r="A993" s="193">
        <v>196</v>
      </c>
      <c r="B993" s="193"/>
      <c r="C993" s="168" t="s">
        <v>1518</v>
      </c>
      <c r="D993" s="193" t="s">
        <v>121</v>
      </c>
      <c r="E993" s="193">
        <v>1</v>
      </c>
      <c r="F993" s="193">
        <v>2000</v>
      </c>
      <c r="G993" s="249">
        <f t="shared" si="78"/>
        <v>2000</v>
      </c>
      <c r="H993" s="250"/>
      <c r="I993" s="250"/>
      <c r="J993" s="250"/>
      <c r="K993" s="250"/>
      <c r="L993" s="249">
        <f t="shared" si="79"/>
        <v>2000</v>
      </c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</row>
    <row r="994" spans="1:23">
      <c r="A994" s="193">
        <v>197</v>
      </c>
      <c r="B994" s="193"/>
      <c r="C994" s="168" t="s">
        <v>1503</v>
      </c>
      <c r="D994" s="193" t="s">
        <v>121</v>
      </c>
      <c r="E994" s="193">
        <v>1</v>
      </c>
      <c r="F994" s="193">
        <v>4500</v>
      </c>
      <c r="G994" s="249">
        <f t="shared" si="78"/>
        <v>4500</v>
      </c>
      <c r="H994" s="250"/>
      <c r="I994" s="250"/>
      <c r="J994" s="250"/>
      <c r="K994" s="250"/>
      <c r="L994" s="249">
        <f t="shared" si="79"/>
        <v>4500</v>
      </c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</row>
    <row r="995" spans="1:23">
      <c r="A995" s="193">
        <v>198</v>
      </c>
      <c r="B995" s="193"/>
      <c r="C995" s="168" t="s">
        <v>1504</v>
      </c>
      <c r="D995" s="193" t="s">
        <v>121</v>
      </c>
      <c r="E995" s="193">
        <v>1</v>
      </c>
      <c r="F995" s="193">
        <v>350</v>
      </c>
      <c r="G995" s="249">
        <f t="shared" si="78"/>
        <v>350</v>
      </c>
      <c r="H995" s="250"/>
      <c r="I995" s="250"/>
      <c r="J995" s="250"/>
      <c r="K995" s="250"/>
      <c r="L995" s="249">
        <f t="shared" si="79"/>
        <v>350</v>
      </c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</row>
    <row r="996" spans="1:23">
      <c r="A996" s="193">
        <v>199</v>
      </c>
      <c r="B996" s="193"/>
      <c r="C996" s="168" t="s">
        <v>1505</v>
      </c>
      <c r="D996" s="193" t="s">
        <v>121</v>
      </c>
      <c r="E996" s="193">
        <v>2</v>
      </c>
      <c r="F996" s="193">
        <v>2500</v>
      </c>
      <c r="G996" s="249">
        <f t="shared" si="78"/>
        <v>5000</v>
      </c>
      <c r="H996" s="250"/>
      <c r="I996" s="250"/>
      <c r="J996" s="250"/>
      <c r="K996" s="250"/>
      <c r="L996" s="249">
        <f t="shared" si="79"/>
        <v>5000</v>
      </c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</row>
    <row r="997" spans="1:23">
      <c r="A997" s="193">
        <v>200</v>
      </c>
      <c r="B997" s="193"/>
      <c r="C997" s="168" t="s">
        <v>1506</v>
      </c>
      <c r="D997" s="193" t="s">
        <v>121</v>
      </c>
      <c r="E997" s="193">
        <v>1</v>
      </c>
      <c r="F997" s="193">
        <v>2000</v>
      </c>
      <c r="G997" s="249">
        <f t="shared" si="78"/>
        <v>2000</v>
      </c>
      <c r="H997" s="250"/>
      <c r="I997" s="250"/>
      <c r="J997" s="250"/>
      <c r="K997" s="250"/>
      <c r="L997" s="249">
        <f t="shared" si="79"/>
        <v>2000</v>
      </c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</row>
    <row r="998" spans="1:23">
      <c r="A998" s="193">
        <v>201</v>
      </c>
      <c r="B998" s="193"/>
      <c r="C998" s="168" t="s">
        <v>1507</v>
      </c>
      <c r="D998" s="193" t="s">
        <v>121</v>
      </c>
      <c r="E998" s="193">
        <v>1</v>
      </c>
      <c r="F998" s="193">
        <v>1500</v>
      </c>
      <c r="G998" s="249">
        <f t="shared" si="78"/>
        <v>1500</v>
      </c>
      <c r="H998" s="250"/>
      <c r="I998" s="250"/>
      <c r="J998" s="250"/>
      <c r="K998" s="250"/>
      <c r="L998" s="249">
        <f t="shared" si="79"/>
        <v>1500</v>
      </c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</row>
    <row r="999" spans="1:23">
      <c r="A999" s="193">
        <v>202</v>
      </c>
      <c r="B999" s="193"/>
      <c r="C999" s="168" t="s">
        <v>1513</v>
      </c>
      <c r="D999" s="193" t="s">
        <v>121</v>
      </c>
      <c r="E999" s="193">
        <v>1</v>
      </c>
      <c r="F999" s="193">
        <v>51.04</v>
      </c>
      <c r="G999" s="249">
        <f t="shared" si="78"/>
        <v>51.04</v>
      </c>
      <c r="H999" s="250"/>
      <c r="I999" s="250"/>
      <c r="J999" s="250"/>
      <c r="K999" s="250"/>
      <c r="L999" s="249">
        <f t="shared" si="79"/>
        <v>51.04</v>
      </c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</row>
    <row r="1000" spans="1:23">
      <c r="A1000" s="193">
        <v>203</v>
      </c>
      <c r="B1000" s="193"/>
      <c r="C1000" s="168" t="s">
        <v>1509</v>
      </c>
      <c r="D1000" s="193" t="s">
        <v>121</v>
      </c>
      <c r="E1000" s="193">
        <v>1</v>
      </c>
      <c r="F1000" s="193">
        <v>35</v>
      </c>
      <c r="G1000" s="249">
        <f t="shared" ref="G1000:G1030" si="80">E1000*F1000</f>
        <v>35</v>
      </c>
      <c r="H1000" s="250"/>
      <c r="I1000" s="250"/>
      <c r="J1000" s="250"/>
      <c r="K1000" s="250"/>
      <c r="L1000" s="249">
        <f t="shared" si="79"/>
        <v>35</v>
      </c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</row>
    <row r="1001" spans="1:23">
      <c r="A1001" s="193">
        <v>204</v>
      </c>
      <c r="B1001" s="193"/>
      <c r="C1001" s="168" t="s">
        <v>1510</v>
      </c>
      <c r="D1001" s="193" t="s">
        <v>121</v>
      </c>
      <c r="E1001" s="193">
        <v>1</v>
      </c>
      <c r="F1001" s="193">
        <v>20</v>
      </c>
      <c r="G1001" s="249">
        <f t="shared" si="80"/>
        <v>20</v>
      </c>
      <c r="H1001" s="250"/>
      <c r="I1001" s="250"/>
      <c r="J1001" s="250"/>
      <c r="K1001" s="250"/>
      <c r="L1001" s="249">
        <f t="shared" si="79"/>
        <v>20</v>
      </c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</row>
    <row r="1002" spans="1:23">
      <c r="A1002" s="193">
        <v>205</v>
      </c>
      <c r="B1002" s="193"/>
      <c r="C1002" s="168" t="s">
        <v>1511</v>
      </c>
      <c r="D1002" s="193" t="s">
        <v>121</v>
      </c>
      <c r="E1002" s="193">
        <v>1</v>
      </c>
      <c r="F1002" s="193">
        <v>375</v>
      </c>
      <c r="G1002" s="249">
        <f t="shared" si="80"/>
        <v>375</v>
      </c>
      <c r="H1002" s="250"/>
      <c r="I1002" s="250"/>
      <c r="J1002" s="250"/>
      <c r="K1002" s="250"/>
      <c r="L1002" s="249">
        <f t="shared" si="79"/>
        <v>375</v>
      </c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</row>
    <row r="1003" spans="1:23">
      <c r="A1003" s="193">
        <v>206</v>
      </c>
      <c r="B1003" s="193"/>
      <c r="C1003" s="168" t="s">
        <v>1512</v>
      </c>
      <c r="D1003" s="193" t="s">
        <v>121</v>
      </c>
      <c r="E1003" s="193">
        <v>1</v>
      </c>
      <c r="F1003" s="193">
        <v>275</v>
      </c>
      <c r="G1003" s="249">
        <f t="shared" si="80"/>
        <v>275</v>
      </c>
      <c r="H1003" s="250"/>
      <c r="I1003" s="250"/>
      <c r="J1003" s="250"/>
      <c r="K1003" s="250"/>
      <c r="L1003" s="249">
        <f t="shared" si="79"/>
        <v>275</v>
      </c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</row>
    <row r="1004" spans="1:23">
      <c r="A1004" s="193">
        <v>207</v>
      </c>
      <c r="B1004" s="193"/>
      <c r="C1004" s="168" t="s">
        <v>1513</v>
      </c>
      <c r="D1004" s="193" t="s">
        <v>121</v>
      </c>
      <c r="E1004" s="193">
        <v>2</v>
      </c>
      <c r="F1004" s="193">
        <v>650</v>
      </c>
      <c r="G1004" s="249">
        <f t="shared" si="80"/>
        <v>1300</v>
      </c>
      <c r="H1004" s="250"/>
      <c r="I1004" s="250"/>
      <c r="J1004" s="250"/>
      <c r="K1004" s="250"/>
      <c r="L1004" s="249">
        <f t="shared" si="79"/>
        <v>1300</v>
      </c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</row>
    <row r="1005" spans="1:23">
      <c r="A1005" s="193">
        <v>208</v>
      </c>
      <c r="B1005" s="193"/>
      <c r="C1005" s="168" t="s">
        <v>1514</v>
      </c>
      <c r="D1005" s="193" t="s">
        <v>121</v>
      </c>
      <c r="E1005" s="193">
        <v>6</v>
      </c>
      <c r="F1005" s="193">
        <v>175</v>
      </c>
      <c r="G1005" s="249">
        <f t="shared" si="80"/>
        <v>1050</v>
      </c>
      <c r="H1005" s="250"/>
      <c r="I1005" s="250"/>
      <c r="J1005" s="250"/>
      <c r="K1005" s="250"/>
      <c r="L1005" s="249">
        <f t="shared" si="79"/>
        <v>1050</v>
      </c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</row>
    <row r="1006" spans="1:23" ht="38.25">
      <c r="A1006" s="193">
        <v>209</v>
      </c>
      <c r="B1006" s="193"/>
      <c r="C1006" s="168" t="s">
        <v>1519</v>
      </c>
      <c r="D1006" s="193" t="s">
        <v>121</v>
      </c>
      <c r="E1006" s="193">
        <v>1</v>
      </c>
      <c r="F1006" s="193">
        <v>3650</v>
      </c>
      <c r="G1006" s="249">
        <f t="shared" si="80"/>
        <v>3650</v>
      </c>
      <c r="H1006" s="250"/>
      <c r="I1006" s="250"/>
      <c r="J1006" s="250"/>
      <c r="K1006" s="250"/>
      <c r="L1006" s="249">
        <f t="shared" si="79"/>
        <v>3650</v>
      </c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</row>
    <row r="1007" spans="1:23" ht="25.5">
      <c r="A1007" s="193">
        <v>210</v>
      </c>
      <c r="B1007" s="193"/>
      <c r="C1007" s="168" t="s">
        <v>1520</v>
      </c>
      <c r="D1007" s="193" t="s">
        <v>121</v>
      </c>
      <c r="E1007" s="193">
        <v>1</v>
      </c>
      <c r="F1007" s="193">
        <v>3250</v>
      </c>
      <c r="G1007" s="249">
        <f t="shared" si="80"/>
        <v>3250</v>
      </c>
      <c r="H1007" s="250"/>
      <c r="I1007" s="250"/>
      <c r="J1007" s="250"/>
      <c r="K1007" s="250"/>
      <c r="L1007" s="249">
        <f t="shared" si="79"/>
        <v>3250</v>
      </c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</row>
    <row r="1008" spans="1:23" ht="25.5">
      <c r="A1008" s="193">
        <v>211</v>
      </c>
      <c r="B1008" s="193"/>
      <c r="C1008" s="168" t="s">
        <v>1521</v>
      </c>
      <c r="D1008" s="193" t="s">
        <v>121</v>
      </c>
      <c r="E1008" s="193">
        <v>1</v>
      </c>
      <c r="F1008" s="193">
        <v>4650</v>
      </c>
      <c r="G1008" s="249">
        <f t="shared" si="80"/>
        <v>4650</v>
      </c>
      <c r="H1008" s="250"/>
      <c r="I1008" s="250"/>
      <c r="J1008" s="250"/>
      <c r="K1008" s="250"/>
      <c r="L1008" s="249">
        <f t="shared" si="79"/>
        <v>4650</v>
      </c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</row>
    <row r="1009" spans="1:23" ht="25.5">
      <c r="A1009" s="193">
        <v>212</v>
      </c>
      <c r="B1009" s="193"/>
      <c r="C1009" s="168" t="s">
        <v>1522</v>
      </c>
      <c r="D1009" s="193" t="s">
        <v>121</v>
      </c>
      <c r="E1009" s="193">
        <v>1</v>
      </c>
      <c r="F1009" s="193">
        <v>4250</v>
      </c>
      <c r="G1009" s="249">
        <f t="shared" si="80"/>
        <v>4250</v>
      </c>
      <c r="H1009" s="250"/>
      <c r="I1009" s="250"/>
      <c r="J1009" s="250"/>
      <c r="K1009" s="250"/>
      <c r="L1009" s="249">
        <f t="shared" si="79"/>
        <v>4250</v>
      </c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</row>
    <row r="1010" spans="1:23" ht="25.5">
      <c r="A1010" s="193">
        <v>213</v>
      </c>
      <c r="B1010" s="193"/>
      <c r="C1010" s="168" t="s">
        <v>1523</v>
      </c>
      <c r="D1010" s="193" t="s">
        <v>121</v>
      </c>
      <c r="E1010" s="193">
        <v>1</v>
      </c>
      <c r="F1010" s="193">
        <v>1200</v>
      </c>
      <c r="G1010" s="249">
        <f t="shared" si="80"/>
        <v>1200</v>
      </c>
      <c r="H1010" s="250"/>
      <c r="I1010" s="250"/>
      <c r="J1010" s="250"/>
      <c r="K1010" s="250"/>
      <c r="L1010" s="249">
        <f t="shared" si="79"/>
        <v>1200</v>
      </c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</row>
    <row r="1011" spans="1:23" ht="25.5">
      <c r="A1011" s="193">
        <v>214</v>
      </c>
      <c r="B1011" s="193"/>
      <c r="C1011" s="168" t="s">
        <v>1524</v>
      </c>
      <c r="D1011" s="193" t="s">
        <v>121</v>
      </c>
      <c r="E1011" s="193">
        <v>1</v>
      </c>
      <c r="F1011" s="193">
        <v>1200</v>
      </c>
      <c r="G1011" s="249">
        <f t="shared" si="80"/>
        <v>1200</v>
      </c>
      <c r="H1011" s="250"/>
      <c r="I1011" s="250"/>
      <c r="J1011" s="250"/>
      <c r="K1011" s="250"/>
      <c r="L1011" s="249">
        <f t="shared" si="79"/>
        <v>1200</v>
      </c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</row>
    <row r="1012" spans="1:23" ht="25.5">
      <c r="A1012" s="193">
        <v>215</v>
      </c>
      <c r="B1012" s="193"/>
      <c r="C1012" s="168" t="s">
        <v>1525</v>
      </c>
      <c r="D1012" s="193" t="s">
        <v>121</v>
      </c>
      <c r="E1012" s="193">
        <v>1</v>
      </c>
      <c r="F1012" s="193">
        <v>2400</v>
      </c>
      <c r="G1012" s="249">
        <f t="shared" si="80"/>
        <v>2400</v>
      </c>
      <c r="H1012" s="250"/>
      <c r="I1012" s="250"/>
      <c r="J1012" s="250"/>
      <c r="K1012" s="250"/>
      <c r="L1012" s="249">
        <f t="shared" si="79"/>
        <v>2400</v>
      </c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</row>
    <row r="1013" spans="1:23" ht="25.5">
      <c r="A1013" s="193">
        <v>216</v>
      </c>
      <c r="B1013" s="193"/>
      <c r="C1013" s="168" t="s">
        <v>1526</v>
      </c>
      <c r="D1013" s="193" t="s">
        <v>121</v>
      </c>
      <c r="E1013" s="193">
        <v>1</v>
      </c>
      <c r="F1013" s="193">
        <v>2400</v>
      </c>
      <c r="G1013" s="249">
        <f t="shared" si="80"/>
        <v>2400</v>
      </c>
      <c r="H1013" s="250"/>
      <c r="I1013" s="250"/>
      <c r="J1013" s="250"/>
      <c r="K1013" s="250"/>
      <c r="L1013" s="249">
        <f t="shared" si="79"/>
        <v>2400</v>
      </c>
      <c r="M1013" s="24"/>
      <c r="N1013" s="24"/>
      <c r="O1013" s="24"/>
      <c r="P1013" s="24"/>
      <c r="Q1013" s="24"/>
      <c r="R1013" s="24"/>
      <c r="S1013" s="24"/>
      <c r="T1013" s="24"/>
      <c r="U1013" s="24"/>
      <c r="V1013" s="24"/>
      <c r="W1013" s="24"/>
    </row>
    <row r="1014" spans="1:23" ht="38.25">
      <c r="A1014" s="193">
        <v>217</v>
      </c>
      <c r="B1014" s="193"/>
      <c r="C1014" s="168" t="s">
        <v>1527</v>
      </c>
      <c r="D1014" s="193" t="s">
        <v>121</v>
      </c>
      <c r="E1014" s="193">
        <v>1</v>
      </c>
      <c r="F1014" s="193">
        <v>3650</v>
      </c>
      <c r="G1014" s="249">
        <f t="shared" si="80"/>
        <v>3650</v>
      </c>
      <c r="H1014" s="250"/>
      <c r="I1014" s="250"/>
      <c r="J1014" s="250"/>
      <c r="K1014" s="250"/>
      <c r="L1014" s="249">
        <f t="shared" si="79"/>
        <v>3650</v>
      </c>
      <c r="M1014" s="24"/>
      <c r="N1014" s="24"/>
      <c r="O1014" s="24"/>
      <c r="P1014" s="24"/>
      <c r="Q1014" s="24"/>
      <c r="R1014" s="24"/>
      <c r="S1014" s="24"/>
      <c r="T1014" s="24"/>
      <c r="U1014" s="24"/>
      <c r="V1014" s="24"/>
      <c r="W1014" s="24"/>
    </row>
    <row r="1015" spans="1:23" ht="25.5">
      <c r="A1015" s="193">
        <v>218</v>
      </c>
      <c r="B1015" s="193"/>
      <c r="C1015" s="168" t="s">
        <v>1520</v>
      </c>
      <c r="D1015" s="193" t="s">
        <v>121</v>
      </c>
      <c r="E1015" s="193">
        <v>1</v>
      </c>
      <c r="F1015" s="193">
        <v>3250</v>
      </c>
      <c r="G1015" s="249">
        <f t="shared" si="80"/>
        <v>3250</v>
      </c>
      <c r="H1015" s="250"/>
      <c r="I1015" s="250"/>
      <c r="J1015" s="250"/>
      <c r="K1015" s="250"/>
      <c r="L1015" s="249">
        <f t="shared" si="79"/>
        <v>3250</v>
      </c>
      <c r="M1015" s="24"/>
      <c r="N1015" s="24"/>
      <c r="O1015" s="24"/>
      <c r="P1015" s="24"/>
      <c r="Q1015" s="24"/>
      <c r="R1015" s="24"/>
      <c r="S1015" s="24"/>
      <c r="T1015" s="24"/>
      <c r="U1015" s="24"/>
      <c r="V1015" s="24"/>
      <c r="W1015" s="24"/>
    </row>
    <row r="1016" spans="1:23" ht="25.5">
      <c r="A1016" s="193">
        <v>219</v>
      </c>
      <c r="B1016" s="193"/>
      <c r="C1016" s="168" t="s">
        <v>1521</v>
      </c>
      <c r="D1016" s="193" t="s">
        <v>121</v>
      </c>
      <c r="E1016" s="193">
        <v>1</v>
      </c>
      <c r="F1016" s="193">
        <v>4650</v>
      </c>
      <c r="G1016" s="249">
        <f t="shared" si="80"/>
        <v>4650</v>
      </c>
      <c r="H1016" s="250"/>
      <c r="I1016" s="250"/>
      <c r="J1016" s="250"/>
      <c r="K1016" s="250"/>
      <c r="L1016" s="249">
        <f t="shared" si="79"/>
        <v>4650</v>
      </c>
      <c r="M1016" s="24"/>
      <c r="N1016" s="24"/>
      <c r="O1016" s="24"/>
      <c r="P1016" s="24"/>
      <c r="Q1016" s="24"/>
      <c r="R1016" s="24"/>
      <c r="S1016" s="24"/>
      <c r="T1016" s="24"/>
      <c r="U1016" s="24"/>
      <c r="V1016" s="24"/>
      <c r="W1016" s="24"/>
    </row>
    <row r="1017" spans="1:23" ht="25.5">
      <c r="A1017" s="193">
        <v>220</v>
      </c>
      <c r="B1017" s="193"/>
      <c r="C1017" s="168" t="s">
        <v>1522</v>
      </c>
      <c r="D1017" s="193" t="s">
        <v>121</v>
      </c>
      <c r="E1017" s="193">
        <v>1</v>
      </c>
      <c r="F1017" s="193">
        <v>4250</v>
      </c>
      <c r="G1017" s="249">
        <f t="shared" si="80"/>
        <v>4250</v>
      </c>
      <c r="H1017" s="250"/>
      <c r="I1017" s="250"/>
      <c r="J1017" s="250"/>
      <c r="K1017" s="250"/>
      <c r="L1017" s="249">
        <f t="shared" si="79"/>
        <v>4250</v>
      </c>
      <c r="M1017" s="24"/>
      <c r="N1017" s="24"/>
      <c r="O1017" s="24"/>
      <c r="P1017" s="24"/>
      <c r="Q1017" s="24"/>
      <c r="R1017" s="24"/>
      <c r="S1017" s="24"/>
      <c r="T1017" s="24"/>
      <c r="U1017" s="24"/>
      <c r="V1017" s="24"/>
      <c r="W1017" s="24"/>
    </row>
    <row r="1018" spans="1:23" ht="25.5">
      <c r="A1018" s="193">
        <v>221</v>
      </c>
      <c r="B1018" s="193"/>
      <c r="C1018" s="168" t="s">
        <v>1523</v>
      </c>
      <c r="D1018" s="193" t="s">
        <v>121</v>
      </c>
      <c r="E1018" s="193">
        <v>1</v>
      </c>
      <c r="F1018" s="193">
        <v>1200</v>
      </c>
      <c r="G1018" s="249">
        <f t="shared" si="80"/>
        <v>1200</v>
      </c>
      <c r="H1018" s="250"/>
      <c r="I1018" s="250"/>
      <c r="J1018" s="250"/>
      <c r="K1018" s="250"/>
      <c r="L1018" s="249">
        <f t="shared" si="79"/>
        <v>1200</v>
      </c>
      <c r="M1018" s="24"/>
      <c r="N1018" s="24"/>
      <c r="O1018" s="24"/>
      <c r="P1018" s="24"/>
      <c r="Q1018" s="24"/>
      <c r="R1018" s="24"/>
      <c r="S1018" s="24"/>
      <c r="T1018" s="24"/>
      <c r="U1018" s="24"/>
      <c r="V1018" s="24"/>
      <c r="W1018" s="24"/>
    </row>
    <row r="1019" spans="1:23" ht="25.5">
      <c r="A1019" s="193">
        <v>222</v>
      </c>
      <c r="B1019" s="193"/>
      <c r="C1019" s="168" t="s">
        <v>1524</v>
      </c>
      <c r="D1019" s="193" t="s">
        <v>121</v>
      </c>
      <c r="E1019" s="193">
        <v>1</v>
      </c>
      <c r="F1019" s="193">
        <v>1200</v>
      </c>
      <c r="G1019" s="249">
        <f t="shared" si="80"/>
        <v>1200</v>
      </c>
      <c r="H1019" s="250"/>
      <c r="I1019" s="250"/>
      <c r="J1019" s="250"/>
      <c r="K1019" s="250"/>
      <c r="L1019" s="249">
        <f t="shared" si="79"/>
        <v>1200</v>
      </c>
      <c r="M1019" s="24"/>
      <c r="N1019" s="24"/>
      <c r="O1019" s="24"/>
      <c r="P1019" s="24"/>
      <c r="Q1019" s="24"/>
      <c r="R1019" s="24"/>
      <c r="S1019" s="24"/>
      <c r="T1019" s="24"/>
      <c r="U1019" s="24"/>
      <c r="V1019" s="24"/>
      <c r="W1019" s="24"/>
    </row>
    <row r="1020" spans="1:23" ht="25.5">
      <c r="A1020" s="193">
        <v>223</v>
      </c>
      <c r="B1020" s="193"/>
      <c r="C1020" s="168" t="s">
        <v>1525</v>
      </c>
      <c r="D1020" s="193" t="s">
        <v>121</v>
      </c>
      <c r="E1020" s="193">
        <v>1</v>
      </c>
      <c r="F1020" s="193">
        <v>2400</v>
      </c>
      <c r="G1020" s="249">
        <f t="shared" si="80"/>
        <v>2400</v>
      </c>
      <c r="H1020" s="250"/>
      <c r="I1020" s="250"/>
      <c r="J1020" s="250"/>
      <c r="K1020" s="250"/>
      <c r="L1020" s="249">
        <f t="shared" si="79"/>
        <v>2400</v>
      </c>
      <c r="M1020" s="24"/>
      <c r="N1020" s="24"/>
      <c r="O1020" s="24"/>
      <c r="P1020" s="24"/>
      <c r="Q1020" s="24"/>
      <c r="R1020" s="24"/>
      <c r="S1020" s="24"/>
      <c r="T1020" s="24"/>
      <c r="U1020" s="24"/>
      <c r="V1020" s="24"/>
      <c r="W1020" s="24"/>
    </row>
    <row r="1021" spans="1:23" ht="25.5">
      <c r="A1021" s="193">
        <v>224</v>
      </c>
      <c r="B1021" s="193"/>
      <c r="C1021" s="168" t="s">
        <v>1526</v>
      </c>
      <c r="D1021" s="193" t="s">
        <v>121</v>
      </c>
      <c r="E1021" s="193">
        <v>1</v>
      </c>
      <c r="F1021" s="193">
        <v>2400</v>
      </c>
      <c r="G1021" s="249">
        <f t="shared" si="80"/>
        <v>2400</v>
      </c>
      <c r="H1021" s="250"/>
      <c r="I1021" s="250"/>
      <c r="J1021" s="250"/>
      <c r="K1021" s="250"/>
      <c r="L1021" s="249">
        <f t="shared" si="79"/>
        <v>2400</v>
      </c>
      <c r="M1021" s="24"/>
      <c r="N1021" s="24"/>
      <c r="O1021" s="24"/>
      <c r="P1021" s="24"/>
      <c r="Q1021" s="24"/>
      <c r="R1021" s="24"/>
      <c r="S1021" s="24"/>
      <c r="T1021" s="24"/>
      <c r="U1021" s="24"/>
      <c r="V1021" s="24"/>
      <c r="W1021" s="24"/>
    </row>
    <row r="1022" spans="1:23">
      <c r="A1022" s="193">
        <v>225</v>
      </c>
      <c r="B1022" s="193"/>
      <c r="C1022" s="168" t="s">
        <v>1528</v>
      </c>
      <c r="D1022" s="193" t="s">
        <v>121</v>
      </c>
      <c r="E1022" s="193">
        <v>11</v>
      </c>
      <c r="F1022" s="193">
        <v>905</v>
      </c>
      <c r="G1022" s="249">
        <f t="shared" si="80"/>
        <v>9955</v>
      </c>
      <c r="H1022" s="250"/>
      <c r="I1022" s="250"/>
      <c r="J1022" s="250"/>
      <c r="K1022" s="250"/>
      <c r="L1022" s="249">
        <f t="shared" si="79"/>
        <v>9955</v>
      </c>
      <c r="M1022" s="24"/>
      <c r="N1022" s="24"/>
      <c r="O1022" s="24"/>
      <c r="P1022" s="24"/>
      <c r="Q1022" s="24"/>
      <c r="R1022" s="24"/>
      <c r="S1022" s="24"/>
      <c r="T1022" s="24"/>
      <c r="U1022" s="24"/>
      <c r="V1022" s="24"/>
      <c r="W1022" s="24"/>
    </row>
    <row r="1023" spans="1:23">
      <c r="A1023" s="193">
        <v>226</v>
      </c>
      <c r="B1023" s="193"/>
      <c r="C1023" s="168" t="s">
        <v>1529</v>
      </c>
      <c r="D1023" s="193" t="s">
        <v>121</v>
      </c>
      <c r="E1023" s="193">
        <v>1</v>
      </c>
      <c r="F1023" s="193">
        <v>1200.92</v>
      </c>
      <c r="G1023" s="249">
        <f t="shared" si="80"/>
        <v>1200.92</v>
      </c>
      <c r="H1023" s="250"/>
      <c r="I1023" s="250"/>
      <c r="J1023" s="250"/>
      <c r="K1023" s="250"/>
      <c r="L1023" s="249">
        <f t="shared" si="79"/>
        <v>1200.92</v>
      </c>
      <c r="M1023" s="24"/>
      <c r="N1023" s="24"/>
      <c r="O1023" s="24"/>
      <c r="P1023" s="24"/>
      <c r="Q1023" s="24"/>
      <c r="R1023" s="24"/>
      <c r="S1023" s="24"/>
      <c r="T1023" s="24"/>
      <c r="U1023" s="24"/>
      <c r="V1023" s="24"/>
      <c r="W1023" s="24"/>
    </row>
    <row r="1024" spans="1:23">
      <c r="A1024" s="193">
        <v>227</v>
      </c>
      <c r="B1024" s="193"/>
      <c r="C1024" s="168" t="s">
        <v>1530</v>
      </c>
      <c r="D1024" s="193" t="s">
        <v>121</v>
      </c>
      <c r="E1024" s="193">
        <v>1</v>
      </c>
      <c r="F1024" s="193">
        <v>19395</v>
      </c>
      <c r="G1024" s="249">
        <f t="shared" si="80"/>
        <v>19395</v>
      </c>
      <c r="H1024" s="250"/>
      <c r="I1024" s="250"/>
      <c r="J1024" s="250"/>
      <c r="K1024" s="250"/>
      <c r="L1024" s="249">
        <f t="shared" si="79"/>
        <v>19395</v>
      </c>
      <c r="M1024" s="24"/>
      <c r="N1024" s="24"/>
      <c r="O1024" s="24"/>
      <c r="P1024" s="24"/>
      <c r="Q1024" s="24"/>
      <c r="R1024" s="24"/>
      <c r="S1024" s="24"/>
      <c r="T1024" s="24"/>
      <c r="U1024" s="24"/>
      <c r="V1024" s="24"/>
      <c r="W1024" s="24"/>
    </row>
    <row r="1025" spans="1:23">
      <c r="A1025" s="193">
        <v>228</v>
      </c>
      <c r="B1025" s="193"/>
      <c r="C1025" s="168" t="s">
        <v>1531</v>
      </c>
      <c r="D1025" s="28" t="s">
        <v>121</v>
      </c>
      <c r="E1025" s="28">
        <v>37</v>
      </c>
      <c r="F1025" s="28">
        <v>485</v>
      </c>
      <c r="G1025" s="249">
        <f t="shared" si="80"/>
        <v>17945</v>
      </c>
      <c r="H1025" s="250"/>
      <c r="I1025" s="250"/>
      <c r="J1025" s="250"/>
      <c r="K1025" s="250"/>
      <c r="L1025" s="249">
        <f t="shared" si="79"/>
        <v>17945</v>
      </c>
      <c r="M1025" s="24"/>
      <c r="N1025" s="24"/>
      <c r="O1025" s="24"/>
      <c r="P1025" s="24"/>
      <c r="Q1025" s="24"/>
      <c r="R1025" s="24"/>
      <c r="S1025" s="24"/>
      <c r="T1025" s="24"/>
      <c r="U1025" s="24"/>
      <c r="V1025" s="24"/>
      <c r="W1025" s="24"/>
    </row>
    <row r="1026" spans="1:23">
      <c r="A1026" s="193">
        <v>229</v>
      </c>
      <c r="B1026" s="193"/>
      <c r="C1026" s="168" t="s">
        <v>1532</v>
      </c>
      <c r="D1026" s="193" t="s">
        <v>121</v>
      </c>
      <c r="E1026" s="193">
        <v>1</v>
      </c>
      <c r="F1026" s="193">
        <v>75270.880000000005</v>
      </c>
      <c r="G1026" s="249">
        <f t="shared" si="80"/>
        <v>75270.880000000005</v>
      </c>
      <c r="H1026" s="250"/>
      <c r="I1026" s="250"/>
      <c r="J1026" s="250"/>
      <c r="K1026" s="250"/>
      <c r="L1026" s="249">
        <f t="shared" si="79"/>
        <v>75270.880000000005</v>
      </c>
      <c r="M1026" s="24"/>
      <c r="N1026" s="24"/>
      <c r="O1026" s="24"/>
      <c r="P1026" s="24"/>
      <c r="Q1026" s="24"/>
      <c r="R1026" s="24"/>
      <c r="S1026" s="24"/>
      <c r="T1026" s="24"/>
      <c r="U1026" s="24"/>
      <c r="V1026" s="24"/>
      <c r="W1026" s="24"/>
    </row>
    <row r="1027" spans="1:23">
      <c r="A1027" s="193">
        <v>230</v>
      </c>
      <c r="B1027" s="193"/>
      <c r="C1027" s="168" t="s">
        <v>1533</v>
      </c>
      <c r="D1027" s="193" t="s">
        <v>399</v>
      </c>
      <c r="E1027" s="193">
        <v>2</v>
      </c>
      <c r="F1027" s="193">
        <v>15000</v>
      </c>
      <c r="G1027" s="249">
        <f t="shared" si="80"/>
        <v>30000</v>
      </c>
      <c r="H1027" s="250"/>
      <c r="I1027" s="250"/>
      <c r="J1027" s="250"/>
      <c r="K1027" s="250"/>
      <c r="L1027" s="249">
        <f t="shared" si="79"/>
        <v>30000</v>
      </c>
      <c r="M1027" s="24"/>
      <c r="N1027" s="24"/>
      <c r="O1027" s="24"/>
      <c r="P1027" s="24"/>
      <c r="Q1027" s="24"/>
      <c r="R1027" s="24"/>
      <c r="S1027" s="24"/>
      <c r="T1027" s="24"/>
      <c r="U1027" s="24"/>
      <c r="V1027" s="24"/>
      <c r="W1027" s="24"/>
    </row>
    <row r="1028" spans="1:23">
      <c r="A1028" s="193">
        <v>231</v>
      </c>
      <c r="B1028" s="193"/>
      <c r="C1028" s="168" t="s">
        <v>1534</v>
      </c>
      <c r="D1028" s="193" t="s">
        <v>121</v>
      </c>
      <c r="E1028" s="193">
        <v>3</v>
      </c>
      <c r="F1028" s="193">
        <v>20000</v>
      </c>
      <c r="G1028" s="249">
        <f t="shared" si="80"/>
        <v>60000</v>
      </c>
      <c r="H1028" s="250"/>
      <c r="I1028" s="250"/>
      <c r="J1028" s="250"/>
      <c r="K1028" s="250"/>
      <c r="L1028" s="249">
        <f t="shared" si="79"/>
        <v>60000</v>
      </c>
      <c r="M1028" s="24"/>
      <c r="N1028" s="24"/>
      <c r="O1028" s="24"/>
      <c r="P1028" s="24"/>
      <c r="Q1028" s="24"/>
      <c r="R1028" s="24"/>
      <c r="S1028" s="24"/>
      <c r="T1028" s="24"/>
      <c r="U1028" s="24"/>
      <c r="V1028" s="24"/>
      <c r="W1028" s="24"/>
    </row>
    <row r="1029" spans="1:23">
      <c r="A1029" s="193">
        <v>232</v>
      </c>
      <c r="B1029" s="193"/>
      <c r="C1029" s="168" t="s">
        <v>1535</v>
      </c>
      <c r="D1029" s="193" t="s">
        <v>121</v>
      </c>
      <c r="E1029" s="193">
        <v>1</v>
      </c>
      <c r="F1029" s="160">
        <v>349768.72</v>
      </c>
      <c r="G1029" s="249">
        <f t="shared" si="80"/>
        <v>349768.72</v>
      </c>
      <c r="H1029" s="250"/>
      <c r="I1029" s="250"/>
      <c r="J1029" s="250"/>
      <c r="K1029" s="250"/>
      <c r="L1029" s="249">
        <f t="shared" si="79"/>
        <v>349768.72</v>
      </c>
      <c r="M1029" s="24"/>
      <c r="N1029" s="24"/>
      <c r="O1029" s="24"/>
      <c r="P1029" s="24"/>
      <c r="Q1029" s="24"/>
      <c r="R1029" s="24"/>
      <c r="S1029" s="24"/>
      <c r="T1029" s="24"/>
      <c r="U1029" s="24"/>
      <c r="V1029" s="24"/>
      <c r="W1029" s="24"/>
    </row>
    <row r="1030" spans="1:23">
      <c r="A1030" s="193">
        <v>233</v>
      </c>
      <c r="B1030" s="193"/>
      <c r="C1030" s="168" t="s">
        <v>1536</v>
      </c>
      <c r="D1030" s="193" t="s">
        <v>121</v>
      </c>
      <c r="E1030" s="193">
        <v>2</v>
      </c>
      <c r="F1030" s="160">
        <v>37646.76</v>
      </c>
      <c r="G1030" s="249">
        <f t="shared" si="80"/>
        <v>75293.52</v>
      </c>
      <c r="H1030" s="250"/>
      <c r="I1030" s="250"/>
      <c r="J1030" s="250"/>
      <c r="K1030" s="250"/>
      <c r="L1030" s="249">
        <f t="shared" si="79"/>
        <v>75293.52</v>
      </c>
      <c r="M1030" s="24"/>
      <c r="N1030" s="24"/>
      <c r="O1030" s="24"/>
      <c r="P1030" s="24"/>
      <c r="Q1030" s="24"/>
      <c r="R1030" s="24"/>
      <c r="S1030" s="24"/>
      <c r="T1030" s="24"/>
      <c r="U1030" s="24"/>
      <c r="V1030" s="24"/>
      <c r="W1030" s="24"/>
    </row>
    <row r="1031" spans="1:23">
      <c r="A1031" s="193">
        <v>234</v>
      </c>
      <c r="B1031" s="193"/>
      <c r="C1031" s="162" t="s">
        <v>675</v>
      </c>
      <c r="D1031" s="248" t="s">
        <v>130</v>
      </c>
      <c r="E1031" s="248">
        <v>6</v>
      </c>
      <c r="F1031" s="256">
        <v>0</v>
      </c>
      <c r="G1031" s="249"/>
      <c r="H1031" s="250"/>
      <c r="I1031" s="250"/>
      <c r="J1031" s="250"/>
      <c r="K1031" s="250">
        <f>E1031*F1031</f>
        <v>0</v>
      </c>
      <c r="L1031" s="249">
        <f t="shared" si="79"/>
        <v>0</v>
      </c>
      <c r="M1031" s="24"/>
      <c r="N1031" s="24"/>
      <c r="O1031" s="24"/>
      <c r="P1031" s="24"/>
      <c r="Q1031" s="24"/>
      <c r="R1031" s="24"/>
      <c r="S1031" s="24"/>
      <c r="T1031" s="24"/>
      <c r="U1031" s="24"/>
      <c r="V1031" s="24"/>
      <c r="W1031" s="24"/>
    </row>
    <row r="1032" spans="1:23">
      <c r="A1032" s="193">
        <v>235</v>
      </c>
      <c r="B1032" s="193"/>
      <c r="C1032" s="168" t="s">
        <v>1537</v>
      </c>
      <c r="D1032" s="193" t="s">
        <v>130</v>
      </c>
      <c r="E1032" s="193">
        <v>30</v>
      </c>
      <c r="F1032" s="193">
        <v>3001.9</v>
      </c>
      <c r="G1032" s="249">
        <f t="shared" ref="G1032:G1038" si="81">E1032*F1032</f>
        <v>90057</v>
      </c>
      <c r="H1032" s="250"/>
      <c r="I1032" s="250"/>
      <c r="J1032" s="250"/>
      <c r="K1032" s="250"/>
      <c r="L1032" s="249">
        <f t="shared" si="79"/>
        <v>90057</v>
      </c>
      <c r="M1032" s="24"/>
      <c r="N1032" s="24"/>
      <c r="O1032" s="24"/>
      <c r="P1032" s="24"/>
      <c r="Q1032" s="24"/>
      <c r="R1032" s="24"/>
      <c r="S1032" s="24"/>
      <c r="T1032" s="24"/>
      <c r="U1032" s="24"/>
      <c r="V1032" s="24"/>
      <c r="W1032" s="24"/>
    </row>
    <row r="1033" spans="1:23">
      <c r="A1033" s="193">
        <v>236</v>
      </c>
      <c r="B1033" s="193"/>
      <c r="C1033" s="168" t="s">
        <v>1538</v>
      </c>
      <c r="D1033" s="193" t="s">
        <v>130</v>
      </c>
      <c r="E1033" s="193">
        <v>1</v>
      </c>
      <c r="F1033" s="193">
        <v>8576.8700000000008</v>
      </c>
      <c r="G1033" s="249">
        <f t="shared" si="81"/>
        <v>8576.8700000000008</v>
      </c>
      <c r="H1033" s="250"/>
      <c r="I1033" s="250"/>
      <c r="J1033" s="250"/>
      <c r="K1033" s="250"/>
      <c r="L1033" s="249">
        <f t="shared" si="79"/>
        <v>8576.8700000000008</v>
      </c>
      <c r="M1033" s="24"/>
      <c r="N1033" s="24"/>
      <c r="O1033" s="24"/>
      <c r="P1033" s="24"/>
      <c r="Q1033" s="24"/>
      <c r="R1033" s="24"/>
      <c r="S1033" s="24"/>
      <c r="T1033" s="24"/>
      <c r="U1033" s="24"/>
      <c r="V1033" s="24"/>
      <c r="W1033" s="24"/>
    </row>
    <row r="1034" spans="1:23">
      <c r="A1034" s="193">
        <v>237</v>
      </c>
      <c r="B1034" s="193"/>
      <c r="C1034" s="168" t="s">
        <v>1539</v>
      </c>
      <c r="D1034" s="193" t="s">
        <v>130</v>
      </c>
      <c r="E1034" s="193">
        <v>12</v>
      </c>
      <c r="F1034" s="193">
        <v>1334.18</v>
      </c>
      <c r="G1034" s="249">
        <f t="shared" si="81"/>
        <v>16010.16</v>
      </c>
      <c r="H1034" s="250"/>
      <c r="I1034" s="250"/>
      <c r="J1034" s="250"/>
      <c r="K1034" s="250"/>
      <c r="L1034" s="249">
        <f t="shared" si="79"/>
        <v>16010.16</v>
      </c>
      <c r="M1034" s="24"/>
      <c r="N1034" s="24"/>
      <c r="O1034" s="24"/>
      <c r="P1034" s="24"/>
      <c r="Q1034" s="24"/>
      <c r="R1034" s="24"/>
      <c r="S1034" s="24"/>
      <c r="T1034" s="24"/>
      <c r="U1034" s="24"/>
      <c r="V1034" s="24"/>
      <c r="W1034" s="24"/>
    </row>
    <row r="1035" spans="1:23">
      <c r="A1035" s="193">
        <v>238</v>
      </c>
      <c r="B1035" s="193"/>
      <c r="C1035" s="168" t="s">
        <v>1540</v>
      </c>
      <c r="D1035" s="193" t="s">
        <v>130</v>
      </c>
      <c r="E1035" s="193">
        <v>3</v>
      </c>
      <c r="F1035" s="193">
        <v>4764.93</v>
      </c>
      <c r="G1035" s="249">
        <f t="shared" si="81"/>
        <v>14294.79</v>
      </c>
      <c r="H1035" s="250"/>
      <c r="I1035" s="250"/>
      <c r="J1035" s="250"/>
      <c r="K1035" s="250"/>
      <c r="L1035" s="249">
        <f t="shared" si="79"/>
        <v>14294.79</v>
      </c>
      <c r="M1035" s="24"/>
      <c r="N1035" s="24"/>
      <c r="O1035" s="24"/>
      <c r="P1035" s="24"/>
      <c r="Q1035" s="24"/>
      <c r="R1035" s="24"/>
      <c r="S1035" s="24"/>
      <c r="T1035" s="24"/>
      <c r="U1035" s="24"/>
      <c r="V1035" s="24"/>
      <c r="W1035" s="24"/>
    </row>
    <row r="1036" spans="1:23">
      <c r="A1036" s="193">
        <v>239</v>
      </c>
      <c r="B1036" s="193"/>
      <c r="C1036" s="168" t="s">
        <v>1541</v>
      </c>
      <c r="D1036" s="193" t="s">
        <v>130</v>
      </c>
      <c r="E1036" s="193">
        <v>7</v>
      </c>
      <c r="F1036" s="193">
        <v>1076.31</v>
      </c>
      <c r="G1036" s="249">
        <f t="shared" si="81"/>
        <v>7534.17</v>
      </c>
      <c r="H1036" s="250"/>
      <c r="I1036" s="250"/>
      <c r="J1036" s="250"/>
      <c r="K1036" s="250"/>
      <c r="L1036" s="249">
        <f t="shared" si="79"/>
        <v>7534.17</v>
      </c>
      <c r="M1036" s="24"/>
      <c r="N1036" s="24"/>
      <c r="O1036" s="24"/>
      <c r="P1036" s="24"/>
      <c r="Q1036" s="24"/>
      <c r="R1036" s="24"/>
      <c r="S1036" s="24"/>
      <c r="T1036" s="24"/>
      <c r="U1036" s="24"/>
      <c r="V1036" s="24"/>
      <c r="W1036" s="24"/>
    </row>
    <row r="1037" spans="1:23">
      <c r="A1037" s="193">
        <v>240</v>
      </c>
      <c r="B1037" s="193"/>
      <c r="C1037" s="168" t="s">
        <v>1542</v>
      </c>
      <c r="D1037" s="193" t="s">
        <v>130</v>
      </c>
      <c r="E1037" s="193">
        <v>2</v>
      </c>
      <c r="F1037" s="193">
        <v>828.73</v>
      </c>
      <c r="G1037" s="249">
        <f t="shared" si="81"/>
        <v>1657.46</v>
      </c>
      <c r="H1037" s="250"/>
      <c r="I1037" s="250"/>
      <c r="J1037" s="250"/>
      <c r="K1037" s="250"/>
      <c r="L1037" s="249">
        <f t="shared" si="79"/>
        <v>1657.46</v>
      </c>
      <c r="M1037" s="24"/>
      <c r="N1037" s="24"/>
      <c r="O1037" s="24"/>
      <c r="P1037" s="24"/>
      <c r="Q1037" s="24"/>
      <c r="R1037" s="24"/>
      <c r="S1037" s="24"/>
      <c r="T1037" s="24"/>
      <c r="U1037" s="24"/>
      <c r="V1037" s="24"/>
      <c r="W1037" s="24"/>
    </row>
    <row r="1038" spans="1:23">
      <c r="A1038" s="193">
        <v>241</v>
      </c>
      <c r="B1038" s="193"/>
      <c r="C1038" s="168" t="s">
        <v>1543</v>
      </c>
      <c r="D1038" s="193" t="s">
        <v>130</v>
      </c>
      <c r="E1038" s="193">
        <v>290</v>
      </c>
      <c r="F1038" s="193">
        <v>565.9</v>
      </c>
      <c r="G1038" s="249">
        <f t="shared" si="81"/>
        <v>164111</v>
      </c>
      <c r="H1038" s="250"/>
      <c r="I1038" s="250"/>
      <c r="J1038" s="250"/>
      <c r="K1038" s="250"/>
      <c r="L1038" s="249">
        <f t="shared" si="79"/>
        <v>164111</v>
      </c>
      <c r="M1038" s="24"/>
      <c r="N1038" s="24"/>
      <c r="O1038" s="24"/>
      <c r="P1038" s="24"/>
      <c r="Q1038" s="24"/>
      <c r="R1038" s="24"/>
      <c r="S1038" s="24"/>
      <c r="T1038" s="24"/>
      <c r="U1038" s="24"/>
      <c r="V1038" s="24"/>
      <c r="W1038" s="24"/>
    </row>
    <row r="1039" spans="1:23">
      <c r="A1039" s="193">
        <v>242</v>
      </c>
      <c r="B1039" s="193"/>
      <c r="C1039" s="168" t="s">
        <v>1544</v>
      </c>
      <c r="D1039" s="193" t="s">
        <v>278</v>
      </c>
      <c r="E1039" s="193">
        <v>6.04</v>
      </c>
      <c r="F1039" s="193">
        <v>118643.68</v>
      </c>
      <c r="G1039" s="249"/>
      <c r="H1039" s="250"/>
      <c r="I1039" s="250">
        <f>E1039*F1039</f>
        <v>716607.82719999994</v>
      </c>
      <c r="J1039" s="250"/>
      <c r="K1039" s="250"/>
      <c r="L1039" s="249">
        <f t="shared" si="79"/>
        <v>716607.82719999994</v>
      </c>
      <c r="M1039" s="24"/>
      <c r="N1039" s="24"/>
      <c r="O1039" s="24"/>
      <c r="P1039" s="24"/>
      <c r="Q1039" s="24"/>
      <c r="R1039" s="24"/>
      <c r="S1039" s="24"/>
      <c r="T1039" s="24"/>
      <c r="U1039" s="24"/>
      <c r="V1039" s="24"/>
      <c r="W1039" s="24"/>
    </row>
    <row r="1040" spans="1:23">
      <c r="A1040" s="193">
        <v>243</v>
      </c>
      <c r="B1040" s="193"/>
      <c r="C1040" s="168" t="s">
        <v>1545</v>
      </c>
      <c r="D1040" s="193" t="s">
        <v>59</v>
      </c>
      <c r="E1040" s="193">
        <v>65</v>
      </c>
      <c r="F1040" s="193">
        <v>66.95</v>
      </c>
      <c r="G1040" s="249"/>
      <c r="H1040" s="250"/>
      <c r="I1040" s="257"/>
      <c r="J1040" s="250"/>
      <c r="K1040" s="250">
        <f>E1040*F1040</f>
        <v>4351.75</v>
      </c>
      <c r="L1040" s="249">
        <f t="shared" si="79"/>
        <v>4351.75</v>
      </c>
      <c r="M1040" s="24"/>
      <c r="N1040" s="24"/>
      <c r="O1040" s="24"/>
      <c r="P1040" s="24"/>
      <c r="Q1040" s="24"/>
      <c r="R1040" s="24"/>
      <c r="S1040" s="24"/>
      <c r="T1040" s="24"/>
      <c r="U1040" s="24"/>
      <c r="V1040" s="24"/>
      <c r="W1040" s="24"/>
    </row>
    <row r="1041" spans="1:23">
      <c r="A1041" s="193">
        <v>244</v>
      </c>
      <c r="B1041" s="193"/>
      <c r="C1041" s="168" t="s">
        <v>1546</v>
      </c>
      <c r="D1041" s="193" t="s">
        <v>130</v>
      </c>
      <c r="E1041" s="193">
        <v>1</v>
      </c>
      <c r="F1041" s="193">
        <v>200000</v>
      </c>
      <c r="G1041" s="249">
        <f>E1041*F1041</f>
        <v>200000</v>
      </c>
      <c r="H1041" s="250"/>
      <c r="I1041" s="257"/>
      <c r="J1041" s="250"/>
      <c r="K1041" s="250"/>
      <c r="L1041" s="249">
        <f t="shared" si="79"/>
        <v>200000</v>
      </c>
      <c r="M1041" s="24"/>
      <c r="N1041" s="24"/>
      <c r="O1041" s="24"/>
      <c r="P1041" s="24"/>
      <c r="Q1041" s="24"/>
      <c r="R1041" s="24"/>
      <c r="S1041" s="24"/>
      <c r="T1041" s="24"/>
      <c r="U1041" s="24"/>
      <c r="V1041" s="24"/>
      <c r="W1041" s="24"/>
    </row>
    <row r="1042" spans="1:23">
      <c r="A1042" s="193">
        <v>245</v>
      </c>
      <c r="B1042" s="193"/>
      <c r="C1042" s="123" t="s">
        <v>1350</v>
      </c>
      <c r="D1042" s="193" t="s">
        <v>1547</v>
      </c>
      <c r="E1042" s="193">
        <v>0.22800000000000001</v>
      </c>
      <c r="F1042" s="193">
        <v>147500</v>
      </c>
      <c r="G1042" s="249">
        <f>E1042*F1042</f>
        <v>33630</v>
      </c>
      <c r="H1042" s="250"/>
      <c r="I1042" s="257"/>
      <c r="J1042" s="250"/>
      <c r="K1042" s="250"/>
      <c r="L1042" s="249">
        <f t="shared" si="79"/>
        <v>33630</v>
      </c>
      <c r="M1042" s="24"/>
      <c r="N1042" s="24"/>
      <c r="O1042" s="24"/>
      <c r="P1042" s="24"/>
      <c r="Q1042" s="24"/>
      <c r="R1042" s="24"/>
      <c r="S1042" s="24"/>
      <c r="T1042" s="24"/>
      <c r="U1042" s="24"/>
      <c r="V1042" s="24"/>
      <c r="W1042" s="24"/>
    </row>
    <row r="1043" spans="1:23">
      <c r="A1043" s="193">
        <v>246</v>
      </c>
      <c r="B1043" s="193"/>
      <c r="C1043" s="158" t="s">
        <v>1548</v>
      </c>
      <c r="D1043" s="193" t="s">
        <v>252</v>
      </c>
      <c r="E1043" s="193">
        <v>109</v>
      </c>
      <c r="F1043" s="193">
        <v>25</v>
      </c>
      <c r="G1043" s="249"/>
      <c r="H1043" s="250"/>
      <c r="I1043" s="257"/>
      <c r="J1043" s="250"/>
      <c r="K1043" s="250">
        <f>E1043*F1043</f>
        <v>2725</v>
      </c>
      <c r="L1043" s="249">
        <f t="shared" si="79"/>
        <v>2725</v>
      </c>
      <c r="M1043" s="24"/>
      <c r="N1043" s="24"/>
      <c r="O1043" s="24"/>
      <c r="P1043" s="24"/>
      <c r="Q1043" s="24"/>
      <c r="R1043" s="24"/>
      <c r="S1043" s="24"/>
      <c r="T1043" s="24"/>
      <c r="U1043" s="24"/>
      <c r="V1043" s="24"/>
      <c r="W1043" s="24"/>
    </row>
    <row r="1044" spans="1:23">
      <c r="A1044" s="193">
        <v>247</v>
      </c>
      <c r="B1044" s="193"/>
      <c r="C1044" s="116" t="s">
        <v>1549</v>
      </c>
      <c r="D1044" s="193" t="s">
        <v>130</v>
      </c>
      <c r="E1044" s="193">
        <v>42</v>
      </c>
      <c r="F1044" s="193">
        <v>10</v>
      </c>
      <c r="G1044" s="249"/>
      <c r="H1044" s="250">
        <f>E1044*F1044</f>
        <v>420</v>
      </c>
      <c r="I1044" s="257"/>
      <c r="J1044" s="250"/>
      <c r="K1044" s="250"/>
      <c r="L1044" s="249">
        <f t="shared" si="79"/>
        <v>420</v>
      </c>
      <c r="M1044" s="24"/>
      <c r="N1044" s="24"/>
      <c r="O1044" s="24"/>
      <c r="P1044" s="24"/>
      <c r="Q1044" s="24"/>
      <c r="R1044" s="24"/>
      <c r="S1044" s="24"/>
      <c r="T1044" s="24"/>
      <c r="U1044" s="24"/>
      <c r="V1044" s="24"/>
      <c r="W1044" s="24"/>
    </row>
    <row r="1045" spans="1:23">
      <c r="A1045" s="193">
        <v>248</v>
      </c>
      <c r="B1045" s="193"/>
      <c r="C1045" s="116" t="s">
        <v>1550</v>
      </c>
      <c r="D1045" s="193" t="s">
        <v>1551</v>
      </c>
      <c r="E1045" s="193">
        <v>30</v>
      </c>
      <c r="F1045" s="193">
        <v>100</v>
      </c>
      <c r="G1045" s="249">
        <f t="shared" ref="G1045:G1050" si="82">E1045*F1045</f>
        <v>3000</v>
      </c>
      <c r="H1045" s="257"/>
      <c r="I1045" s="257"/>
      <c r="J1045" s="250"/>
      <c r="K1045" s="250"/>
      <c r="L1045" s="249">
        <f t="shared" si="79"/>
        <v>3000</v>
      </c>
      <c r="M1045" s="24"/>
      <c r="N1045" s="24"/>
      <c r="O1045" s="24"/>
      <c r="P1045" s="24"/>
      <c r="Q1045" s="24"/>
      <c r="R1045" s="24"/>
      <c r="S1045" s="24"/>
      <c r="T1045" s="24"/>
      <c r="U1045" s="24"/>
      <c r="V1045" s="24"/>
      <c r="W1045" s="24"/>
    </row>
    <row r="1046" spans="1:23">
      <c r="A1046" s="193">
        <v>249</v>
      </c>
      <c r="B1046" s="193"/>
      <c r="C1046" s="168" t="s">
        <v>1552</v>
      </c>
      <c r="D1046" s="193" t="s">
        <v>1551</v>
      </c>
      <c r="E1046" s="193">
        <v>250</v>
      </c>
      <c r="F1046" s="193">
        <v>65</v>
      </c>
      <c r="G1046" s="249">
        <f t="shared" si="82"/>
        <v>16250</v>
      </c>
      <c r="H1046" s="257"/>
      <c r="I1046" s="257"/>
      <c r="J1046" s="250"/>
      <c r="K1046" s="250"/>
      <c r="L1046" s="249">
        <f t="shared" si="79"/>
        <v>16250</v>
      </c>
      <c r="M1046" s="24"/>
      <c r="N1046" s="24"/>
      <c r="O1046" s="24"/>
      <c r="P1046" s="24"/>
      <c r="Q1046" s="24"/>
      <c r="R1046" s="24"/>
      <c r="S1046" s="24"/>
      <c r="T1046" s="24"/>
      <c r="U1046" s="24"/>
      <c r="V1046" s="24"/>
      <c r="W1046" s="24"/>
    </row>
    <row r="1047" spans="1:23" ht="38.25">
      <c r="A1047" s="193">
        <v>250</v>
      </c>
      <c r="B1047" s="193"/>
      <c r="C1047" s="168" t="s">
        <v>1553</v>
      </c>
      <c r="D1047" s="193" t="s">
        <v>278</v>
      </c>
      <c r="E1047" s="193">
        <v>0.25800000000000001</v>
      </c>
      <c r="F1047" s="193">
        <v>90210.210200000001</v>
      </c>
      <c r="G1047" s="249">
        <f t="shared" si="82"/>
        <v>23274.234231599999</v>
      </c>
      <c r="H1047" s="257"/>
      <c r="I1047" s="257"/>
      <c r="J1047" s="250"/>
      <c r="K1047" s="250"/>
      <c r="L1047" s="249">
        <f t="shared" si="79"/>
        <v>23274.234231599999</v>
      </c>
      <c r="M1047" s="24"/>
      <c r="N1047" s="24"/>
      <c r="O1047" s="24"/>
      <c r="P1047" s="24"/>
      <c r="Q1047" s="24"/>
      <c r="R1047" s="24"/>
      <c r="S1047" s="24"/>
      <c r="T1047" s="24"/>
      <c r="U1047" s="24"/>
      <c r="V1047" s="24"/>
      <c r="W1047" s="24"/>
    </row>
    <row r="1048" spans="1:23">
      <c r="A1048" s="193">
        <v>251</v>
      </c>
      <c r="B1048" s="193"/>
      <c r="C1048" s="168" t="s">
        <v>1554</v>
      </c>
      <c r="D1048" s="193" t="s">
        <v>130</v>
      </c>
      <c r="E1048" s="193">
        <v>4</v>
      </c>
      <c r="F1048" s="193">
        <v>557.41</v>
      </c>
      <c r="G1048" s="249">
        <f t="shared" si="82"/>
        <v>2229.64</v>
      </c>
      <c r="H1048" s="257"/>
      <c r="I1048" s="257"/>
      <c r="J1048" s="250"/>
      <c r="K1048" s="250"/>
      <c r="L1048" s="249">
        <f t="shared" si="79"/>
        <v>2229.64</v>
      </c>
      <c r="M1048" s="24"/>
      <c r="N1048" s="24"/>
      <c r="O1048" s="24"/>
      <c r="P1048" s="24"/>
      <c r="Q1048" s="24"/>
      <c r="R1048" s="24"/>
      <c r="S1048" s="24"/>
      <c r="T1048" s="24"/>
      <c r="U1048" s="24"/>
      <c r="V1048" s="24"/>
      <c r="W1048" s="24"/>
    </row>
    <row r="1049" spans="1:23">
      <c r="A1049" s="193">
        <v>252</v>
      </c>
      <c r="B1049" s="193"/>
      <c r="C1049" s="168" t="s">
        <v>1543</v>
      </c>
      <c r="D1049" s="193" t="s">
        <v>130</v>
      </c>
      <c r="E1049" s="193">
        <f>70-16</f>
        <v>54</v>
      </c>
      <c r="F1049" s="193">
        <v>820.98</v>
      </c>
      <c r="G1049" s="249">
        <f t="shared" si="82"/>
        <v>44332.92</v>
      </c>
      <c r="H1049" s="257"/>
      <c r="I1049" s="257"/>
      <c r="J1049" s="250"/>
      <c r="K1049" s="250"/>
      <c r="L1049" s="249">
        <f t="shared" si="79"/>
        <v>44332.92</v>
      </c>
      <c r="M1049" s="24"/>
      <c r="N1049" s="24"/>
      <c r="O1049" s="24"/>
      <c r="P1049" s="24"/>
      <c r="Q1049" s="24"/>
      <c r="R1049" s="24"/>
      <c r="S1049" s="24"/>
      <c r="T1049" s="24"/>
      <c r="U1049" s="24"/>
      <c r="V1049" s="24"/>
      <c r="W1049" s="24"/>
    </row>
    <row r="1050" spans="1:23">
      <c r="A1050" s="193">
        <v>253</v>
      </c>
      <c r="B1050" s="193"/>
      <c r="C1050" s="168" t="s">
        <v>1554</v>
      </c>
      <c r="D1050" s="193" t="s">
        <v>130</v>
      </c>
      <c r="E1050" s="193">
        <v>50</v>
      </c>
      <c r="F1050" s="193">
        <v>823.68</v>
      </c>
      <c r="G1050" s="249">
        <f t="shared" si="82"/>
        <v>41184</v>
      </c>
      <c r="H1050" s="257"/>
      <c r="I1050" s="257"/>
      <c r="J1050" s="250"/>
      <c r="K1050" s="250"/>
      <c r="L1050" s="249">
        <f t="shared" si="79"/>
        <v>41184</v>
      </c>
      <c r="M1050" s="24"/>
      <c r="N1050" s="24"/>
      <c r="O1050" s="24"/>
      <c r="P1050" s="24"/>
      <c r="Q1050" s="24"/>
      <c r="R1050" s="24"/>
      <c r="S1050" s="24"/>
      <c r="T1050" s="24"/>
      <c r="U1050" s="24"/>
      <c r="V1050" s="24"/>
      <c r="W1050" s="24"/>
    </row>
    <row r="1051" spans="1:23">
      <c r="A1051" s="193">
        <v>254</v>
      </c>
      <c r="B1051" s="193"/>
      <c r="C1051" s="158" t="s">
        <v>1555</v>
      </c>
      <c r="D1051" s="193" t="s">
        <v>130</v>
      </c>
      <c r="E1051" s="193">
        <v>5</v>
      </c>
      <c r="F1051" s="193">
        <v>50</v>
      </c>
      <c r="G1051" s="249"/>
      <c r="H1051" s="250">
        <f>E1051*F1051</f>
        <v>250</v>
      </c>
      <c r="I1051" s="257"/>
      <c r="J1051" s="250"/>
      <c r="K1051" s="250"/>
      <c r="L1051" s="249">
        <f t="shared" si="79"/>
        <v>250</v>
      </c>
      <c r="M1051" s="24"/>
      <c r="N1051" s="24"/>
      <c r="O1051" s="24"/>
      <c r="P1051" s="24"/>
      <c r="Q1051" s="24"/>
      <c r="R1051" s="24"/>
      <c r="S1051" s="24"/>
      <c r="T1051" s="24"/>
      <c r="U1051" s="24"/>
      <c r="V1051" s="24"/>
      <c r="W1051" s="24"/>
    </row>
    <row r="1052" spans="1:23" ht="25.5">
      <c r="A1052" s="193">
        <v>255</v>
      </c>
      <c r="B1052" s="193"/>
      <c r="C1052" s="158" t="s">
        <v>1556</v>
      </c>
      <c r="D1052" s="193" t="s">
        <v>130</v>
      </c>
      <c r="E1052" s="193">
        <v>4</v>
      </c>
      <c r="F1052" s="193">
        <v>3304</v>
      </c>
      <c r="G1052" s="249">
        <f>E1052*F1052</f>
        <v>13216</v>
      </c>
      <c r="H1052" s="250"/>
      <c r="I1052" s="257"/>
      <c r="J1052" s="250"/>
      <c r="K1052" s="250"/>
      <c r="L1052" s="249">
        <f t="shared" si="79"/>
        <v>13216</v>
      </c>
      <c r="M1052" s="24"/>
      <c r="N1052" s="24"/>
      <c r="O1052" s="24"/>
      <c r="P1052" s="24"/>
      <c r="Q1052" s="24"/>
      <c r="R1052" s="24"/>
      <c r="S1052" s="24"/>
      <c r="T1052" s="24"/>
      <c r="U1052" s="24"/>
      <c r="V1052" s="24"/>
      <c r="W1052" s="24"/>
    </row>
    <row r="1053" spans="1:23" ht="25.5">
      <c r="A1053" s="193">
        <v>256</v>
      </c>
      <c r="B1053" s="193"/>
      <c r="C1053" s="158" t="s">
        <v>1557</v>
      </c>
      <c r="D1053" s="193" t="s">
        <v>130</v>
      </c>
      <c r="E1053" s="193">
        <v>2</v>
      </c>
      <c r="F1053" s="193">
        <v>11092</v>
      </c>
      <c r="G1053" s="249">
        <f>E1053*F1053</f>
        <v>22184</v>
      </c>
      <c r="H1053" s="250"/>
      <c r="I1053" s="257"/>
      <c r="J1053" s="250"/>
      <c r="K1053" s="250"/>
      <c r="L1053" s="249">
        <f t="shared" si="79"/>
        <v>22184</v>
      </c>
      <c r="M1053" s="24"/>
      <c r="N1053" s="24"/>
      <c r="O1053" s="24"/>
      <c r="P1053" s="24"/>
      <c r="Q1053" s="24"/>
      <c r="R1053" s="24"/>
      <c r="S1053" s="24"/>
      <c r="T1053" s="24"/>
      <c r="U1053" s="24"/>
      <c r="V1053" s="24"/>
      <c r="W1053" s="24"/>
    </row>
    <row r="1054" spans="1:23">
      <c r="A1054" s="193">
        <v>257</v>
      </c>
      <c r="B1054" s="193"/>
      <c r="C1054" s="158" t="s">
        <v>1558</v>
      </c>
      <c r="D1054" s="28" t="s">
        <v>217</v>
      </c>
      <c r="E1054" s="28">
        <f>0.433-0.015-0.01-0.1</f>
        <v>0.30799999999999994</v>
      </c>
      <c r="F1054" s="28">
        <v>231471.78</v>
      </c>
      <c r="G1054" s="249">
        <f>E1054*F1054</f>
        <v>71293.308239999984</v>
      </c>
      <c r="H1054" s="250"/>
      <c r="I1054" s="257"/>
      <c r="J1054" s="250"/>
      <c r="K1054" s="250"/>
      <c r="L1054" s="249">
        <f t="shared" ref="L1054:L1082" si="83">SUM(G1054:K1054)</f>
        <v>71293.308239999984</v>
      </c>
      <c r="M1054" s="24"/>
      <c r="N1054" s="24"/>
      <c r="O1054" s="24"/>
      <c r="P1054" s="24"/>
      <c r="Q1054" s="24"/>
      <c r="R1054" s="24"/>
      <c r="S1054" s="24"/>
      <c r="T1054" s="24"/>
      <c r="U1054" s="24"/>
      <c r="V1054" s="24"/>
      <c r="W1054" s="24"/>
    </row>
    <row r="1055" spans="1:23">
      <c r="A1055" s="193">
        <v>258</v>
      </c>
      <c r="B1055" s="193"/>
      <c r="C1055" s="123" t="s">
        <v>1559</v>
      </c>
      <c r="D1055" s="193" t="s">
        <v>130</v>
      </c>
      <c r="E1055" s="193">
        <v>1</v>
      </c>
      <c r="F1055" s="193">
        <v>10000</v>
      </c>
      <c r="G1055" s="249"/>
      <c r="H1055" s="250"/>
      <c r="I1055" s="257"/>
      <c r="J1055" s="250"/>
      <c r="K1055" s="250">
        <f>E1055*F1055</f>
        <v>10000</v>
      </c>
      <c r="L1055" s="249">
        <f t="shared" si="83"/>
        <v>10000</v>
      </c>
      <c r="M1055" s="24"/>
      <c r="N1055" s="24"/>
      <c r="O1055" s="24"/>
      <c r="P1055" s="24"/>
      <c r="Q1055" s="24"/>
      <c r="R1055" s="24"/>
      <c r="S1055" s="24"/>
      <c r="T1055" s="24"/>
      <c r="U1055" s="24"/>
      <c r="V1055" s="24"/>
      <c r="W1055" s="24"/>
    </row>
    <row r="1056" spans="1:23">
      <c r="A1056" s="193">
        <v>259</v>
      </c>
      <c r="B1056" s="193"/>
      <c r="C1056" s="123" t="s">
        <v>1560</v>
      </c>
      <c r="D1056" s="193" t="s">
        <v>130</v>
      </c>
      <c r="E1056" s="193">
        <v>2</v>
      </c>
      <c r="F1056" s="193">
        <v>5000</v>
      </c>
      <c r="G1056" s="249">
        <f>E1056*F1056</f>
        <v>10000</v>
      </c>
      <c r="H1056" s="250"/>
      <c r="I1056" s="257"/>
      <c r="J1056" s="250"/>
      <c r="K1056" s="250"/>
      <c r="L1056" s="249">
        <f t="shared" si="83"/>
        <v>10000</v>
      </c>
      <c r="M1056" s="24"/>
      <c r="N1056" s="24"/>
      <c r="O1056" s="24"/>
      <c r="P1056" s="24"/>
      <c r="Q1056" s="24"/>
      <c r="R1056" s="24"/>
      <c r="S1056" s="24"/>
      <c r="T1056" s="24"/>
      <c r="U1056" s="24"/>
      <c r="V1056" s="24"/>
      <c r="W1056" s="24"/>
    </row>
    <row r="1057" spans="1:23">
      <c r="A1057" s="193">
        <v>260</v>
      </c>
      <c r="B1057" s="193"/>
      <c r="C1057" s="123" t="s">
        <v>1561</v>
      </c>
      <c r="D1057" s="193" t="s">
        <v>130</v>
      </c>
      <c r="E1057" s="193">
        <v>1</v>
      </c>
      <c r="F1057" s="193">
        <v>7670</v>
      </c>
      <c r="G1057" s="249">
        <f>E1057*F1057</f>
        <v>7670</v>
      </c>
      <c r="H1057" s="250"/>
      <c r="I1057" s="257"/>
      <c r="J1057" s="250"/>
      <c r="K1057" s="250"/>
      <c r="L1057" s="249">
        <f t="shared" si="83"/>
        <v>7670</v>
      </c>
      <c r="M1057" s="24"/>
      <c r="N1057" s="24"/>
      <c r="O1057" s="24"/>
      <c r="P1057" s="24"/>
      <c r="Q1057" s="24"/>
      <c r="R1057" s="24"/>
      <c r="S1057" s="24"/>
      <c r="T1057" s="24"/>
      <c r="U1057" s="24"/>
      <c r="V1057" s="24"/>
      <c r="W1057" s="24"/>
    </row>
    <row r="1058" spans="1:23" ht="25.5">
      <c r="A1058" s="193">
        <v>261</v>
      </c>
      <c r="B1058" s="193"/>
      <c r="C1058" s="123" t="s">
        <v>1562</v>
      </c>
      <c r="D1058" s="193" t="s">
        <v>130</v>
      </c>
      <c r="E1058" s="193">
        <v>2</v>
      </c>
      <c r="F1058" s="193">
        <v>200</v>
      </c>
      <c r="G1058" s="249"/>
      <c r="H1058" s="250">
        <f>E1058*F1058</f>
        <v>400</v>
      </c>
      <c r="I1058" s="257"/>
      <c r="J1058" s="250"/>
      <c r="K1058" s="250"/>
      <c r="L1058" s="249">
        <f t="shared" si="83"/>
        <v>400</v>
      </c>
      <c r="M1058" s="24"/>
      <c r="N1058" s="24"/>
      <c r="O1058" s="24"/>
      <c r="P1058" s="24"/>
      <c r="Q1058" s="24"/>
      <c r="R1058" s="24"/>
      <c r="S1058" s="24"/>
      <c r="T1058" s="24"/>
      <c r="U1058" s="24"/>
      <c r="V1058" s="24"/>
      <c r="W1058" s="24"/>
    </row>
    <row r="1059" spans="1:23" ht="25.5">
      <c r="A1059" s="193">
        <v>262</v>
      </c>
      <c r="B1059" s="193"/>
      <c r="C1059" s="123" t="s">
        <v>1563</v>
      </c>
      <c r="D1059" s="193" t="s">
        <v>130</v>
      </c>
      <c r="E1059" s="193">
        <v>1</v>
      </c>
      <c r="F1059" s="193">
        <v>100</v>
      </c>
      <c r="G1059" s="249"/>
      <c r="H1059" s="250">
        <f t="shared" ref="H1059:H1063" si="84">E1059*F1059</f>
        <v>100</v>
      </c>
      <c r="I1059" s="257"/>
      <c r="J1059" s="250"/>
      <c r="K1059" s="250"/>
      <c r="L1059" s="249">
        <f t="shared" si="83"/>
        <v>100</v>
      </c>
      <c r="M1059" s="24"/>
      <c r="N1059" s="24"/>
      <c r="O1059" s="24"/>
      <c r="P1059" s="24"/>
      <c r="Q1059" s="24"/>
      <c r="R1059" s="24"/>
      <c r="S1059" s="24"/>
      <c r="T1059" s="24"/>
      <c r="U1059" s="24"/>
      <c r="V1059" s="24"/>
      <c r="W1059" s="24"/>
    </row>
    <row r="1060" spans="1:23" ht="25.5">
      <c r="A1060" s="193">
        <v>263</v>
      </c>
      <c r="B1060" s="193"/>
      <c r="C1060" s="123" t="s">
        <v>1564</v>
      </c>
      <c r="D1060" s="193" t="s">
        <v>130</v>
      </c>
      <c r="E1060" s="193">
        <v>1</v>
      </c>
      <c r="F1060" s="193">
        <v>100</v>
      </c>
      <c r="G1060" s="249"/>
      <c r="H1060" s="250">
        <f t="shared" si="84"/>
        <v>100</v>
      </c>
      <c r="I1060" s="257"/>
      <c r="J1060" s="250"/>
      <c r="K1060" s="250"/>
      <c r="L1060" s="249">
        <f t="shared" si="83"/>
        <v>100</v>
      </c>
      <c r="M1060" s="24"/>
      <c r="N1060" s="24"/>
      <c r="O1060" s="24"/>
      <c r="P1060" s="24"/>
      <c r="Q1060" s="24"/>
      <c r="R1060" s="24"/>
      <c r="S1060" s="24"/>
      <c r="T1060" s="24"/>
      <c r="U1060" s="24"/>
      <c r="V1060" s="24"/>
      <c r="W1060" s="24"/>
    </row>
    <row r="1061" spans="1:23" ht="25.5">
      <c r="A1061" s="193">
        <v>264</v>
      </c>
      <c r="B1061" s="193"/>
      <c r="C1061" s="123" t="s">
        <v>1565</v>
      </c>
      <c r="D1061" s="193" t="s">
        <v>130</v>
      </c>
      <c r="E1061" s="193">
        <v>1</v>
      </c>
      <c r="F1061" s="193">
        <v>200</v>
      </c>
      <c r="G1061" s="249"/>
      <c r="H1061" s="250">
        <f t="shared" si="84"/>
        <v>200</v>
      </c>
      <c r="I1061" s="257"/>
      <c r="J1061" s="250"/>
      <c r="K1061" s="250"/>
      <c r="L1061" s="249">
        <f t="shared" si="83"/>
        <v>200</v>
      </c>
      <c r="M1061" s="24"/>
      <c r="N1061" s="24"/>
      <c r="O1061" s="24"/>
      <c r="P1061" s="24"/>
      <c r="Q1061" s="24"/>
      <c r="R1061" s="24"/>
      <c r="S1061" s="24"/>
      <c r="T1061" s="24"/>
      <c r="U1061" s="24"/>
      <c r="V1061" s="24"/>
      <c r="W1061" s="24"/>
    </row>
    <row r="1062" spans="1:23" ht="25.5">
      <c r="A1062" s="193">
        <v>265</v>
      </c>
      <c r="B1062" s="193"/>
      <c r="C1062" s="123" t="s">
        <v>1566</v>
      </c>
      <c r="D1062" s="193" t="s">
        <v>130</v>
      </c>
      <c r="E1062" s="193">
        <v>5</v>
      </c>
      <c r="F1062" s="193">
        <v>50</v>
      </c>
      <c r="G1062" s="249"/>
      <c r="H1062" s="250">
        <f t="shared" si="84"/>
        <v>250</v>
      </c>
      <c r="I1062" s="257"/>
      <c r="J1062" s="250"/>
      <c r="K1062" s="250"/>
      <c r="L1062" s="249">
        <f t="shared" si="83"/>
        <v>250</v>
      </c>
      <c r="M1062" s="24"/>
      <c r="N1062" s="24"/>
      <c r="O1062" s="24"/>
      <c r="P1062" s="24"/>
      <c r="Q1062" s="24"/>
      <c r="R1062" s="24"/>
      <c r="S1062" s="24"/>
      <c r="T1062" s="24"/>
      <c r="U1062" s="24"/>
      <c r="V1062" s="24"/>
      <c r="W1062" s="24"/>
    </row>
    <row r="1063" spans="1:23" ht="25.5">
      <c r="A1063" s="193">
        <v>266</v>
      </c>
      <c r="B1063" s="193"/>
      <c r="C1063" s="116" t="s">
        <v>1567</v>
      </c>
      <c r="D1063" s="193" t="s">
        <v>130</v>
      </c>
      <c r="E1063" s="193">
        <v>5</v>
      </c>
      <c r="F1063" s="193">
        <v>50</v>
      </c>
      <c r="G1063" s="249"/>
      <c r="H1063" s="250">
        <f t="shared" si="84"/>
        <v>250</v>
      </c>
      <c r="I1063" s="257"/>
      <c r="J1063" s="250"/>
      <c r="K1063" s="250"/>
      <c r="L1063" s="249">
        <f t="shared" si="83"/>
        <v>250</v>
      </c>
      <c r="M1063" s="24"/>
      <c r="N1063" s="24"/>
      <c r="O1063" s="24"/>
      <c r="P1063" s="24"/>
      <c r="Q1063" s="24"/>
      <c r="R1063" s="24"/>
      <c r="S1063" s="24"/>
      <c r="T1063" s="24"/>
      <c r="U1063" s="24"/>
      <c r="V1063" s="24"/>
      <c r="W1063" s="24"/>
    </row>
    <row r="1064" spans="1:23">
      <c r="A1064" s="193">
        <v>267</v>
      </c>
      <c r="B1064" s="193"/>
      <c r="C1064" s="123" t="s">
        <v>1568</v>
      </c>
      <c r="D1064" s="193" t="s">
        <v>130</v>
      </c>
      <c r="E1064" s="193">
        <v>1</v>
      </c>
      <c r="F1064" s="193">
        <v>2000</v>
      </c>
      <c r="G1064" s="249">
        <f>E1064*F1064</f>
        <v>2000</v>
      </c>
      <c r="H1064" s="250"/>
      <c r="I1064" s="257"/>
      <c r="J1064" s="250"/>
      <c r="K1064" s="250"/>
      <c r="L1064" s="249">
        <f t="shared" si="83"/>
        <v>2000</v>
      </c>
      <c r="M1064" s="24"/>
      <c r="N1064" s="24"/>
      <c r="O1064" s="24"/>
      <c r="P1064" s="24"/>
      <c r="Q1064" s="24"/>
      <c r="R1064" s="24"/>
      <c r="S1064" s="24"/>
      <c r="T1064" s="24"/>
      <c r="U1064" s="24"/>
      <c r="V1064" s="24"/>
      <c r="W1064" s="24"/>
    </row>
    <row r="1065" spans="1:23" ht="25.5">
      <c r="A1065" s="193">
        <v>268</v>
      </c>
      <c r="B1065" s="193"/>
      <c r="C1065" s="168" t="s">
        <v>1569</v>
      </c>
      <c r="D1065" s="193" t="s">
        <v>121</v>
      </c>
      <c r="E1065" s="193">
        <v>1</v>
      </c>
      <c r="F1065" s="193">
        <v>2000</v>
      </c>
      <c r="G1065" s="249"/>
      <c r="H1065" s="250"/>
      <c r="I1065" s="257"/>
      <c r="J1065" s="250"/>
      <c r="K1065" s="250">
        <f t="shared" ref="K1065:K1066" si="85">E1065*F1065</f>
        <v>2000</v>
      </c>
      <c r="L1065" s="249">
        <f t="shared" si="83"/>
        <v>2000</v>
      </c>
      <c r="M1065" s="24"/>
      <c r="N1065" s="24"/>
      <c r="O1065" s="24"/>
      <c r="P1065" s="24"/>
      <c r="Q1065" s="24"/>
      <c r="R1065" s="24"/>
      <c r="S1065" s="24"/>
      <c r="T1065" s="24"/>
      <c r="U1065" s="24"/>
      <c r="V1065" s="24"/>
      <c r="W1065" s="24"/>
    </row>
    <row r="1066" spans="1:23">
      <c r="A1066" s="193">
        <v>269</v>
      </c>
      <c r="B1066" s="193"/>
      <c r="C1066" s="123" t="s">
        <v>1570</v>
      </c>
      <c r="D1066" s="193" t="s">
        <v>70</v>
      </c>
      <c r="E1066" s="193">
        <v>220</v>
      </c>
      <c r="F1066" s="193">
        <v>900</v>
      </c>
      <c r="G1066" s="249"/>
      <c r="H1066" s="250"/>
      <c r="I1066" s="257"/>
      <c r="J1066" s="250"/>
      <c r="K1066" s="250">
        <f t="shared" si="85"/>
        <v>198000</v>
      </c>
      <c r="L1066" s="249">
        <f t="shared" si="83"/>
        <v>198000</v>
      </c>
      <c r="M1066" s="24"/>
      <c r="N1066" s="24"/>
      <c r="O1066" s="24"/>
      <c r="P1066" s="24"/>
      <c r="Q1066" s="24"/>
      <c r="R1066" s="24"/>
      <c r="S1066" s="24"/>
      <c r="T1066" s="24"/>
      <c r="U1066" s="24"/>
      <c r="V1066" s="24"/>
      <c r="W1066" s="24"/>
    </row>
    <row r="1067" spans="1:23">
      <c r="A1067" s="193">
        <v>270</v>
      </c>
      <c r="B1067" s="193"/>
      <c r="C1067" s="162" t="s">
        <v>1571</v>
      </c>
      <c r="D1067" s="193" t="s">
        <v>70</v>
      </c>
      <c r="E1067" s="193">
        <f>75-5</f>
        <v>70</v>
      </c>
      <c r="F1067" s="193">
        <v>4749.5</v>
      </c>
      <c r="G1067" s="249">
        <f t="shared" ref="G1067:G1082" si="86">E1067*F1067</f>
        <v>332465</v>
      </c>
      <c r="H1067" s="250"/>
      <c r="I1067" s="257"/>
      <c r="J1067" s="250"/>
      <c r="K1067" s="250"/>
      <c r="L1067" s="249">
        <f t="shared" si="83"/>
        <v>332465</v>
      </c>
      <c r="M1067" s="24"/>
      <c r="N1067" s="24"/>
      <c r="O1067" s="24"/>
      <c r="P1067" s="24"/>
      <c r="Q1067" s="24"/>
      <c r="R1067" s="24"/>
      <c r="S1067" s="24"/>
      <c r="T1067" s="24"/>
      <c r="U1067" s="24"/>
      <c r="V1067" s="24"/>
      <c r="W1067" s="24"/>
    </row>
    <row r="1068" spans="1:23">
      <c r="A1068" s="193">
        <v>271</v>
      </c>
      <c r="B1068" s="193"/>
      <c r="C1068" s="123" t="s">
        <v>1572</v>
      </c>
      <c r="D1068" s="193" t="s">
        <v>70</v>
      </c>
      <c r="E1068" s="193">
        <f>300-60</f>
        <v>240</v>
      </c>
      <c r="F1068" s="193">
        <v>2029.6</v>
      </c>
      <c r="G1068" s="249">
        <f t="shared" si="86"/>
        <v>487104</v>
      </c>
      <c r="H1068" s="250"/>
      <c r="I1068" s="257"/>
      <c r="J1068" s="250"/>
      <c r="K1068" s="250"/>
      <c r="L1068" s="249">
        <f t="shared" si="83"/>
        <v>487104</v>
      </c>
      <c r="M1068" s="24"/>
      <c r="N1068" s="24"/>
      <c r="O1068" s="24"/>
      <c r="P1068" s="24"/>
      <c r="Q1068" s="24"/>
      <c r="R1068" s="24"/>
      <c r="S1068" s="24"/>
      <c r="T1068" s="24"/>
      <c r="U1068" s="24"/>
      <c r="V1068" s="24"/>
      <c r="W1068" s="24"/>
    </row>
    <row r="1069" spans="1:23">
      <c r="A1069" s="193">
        <v>273</v>
      </c>
      <c r="B1069" s="193"/>
      <c r="C1069" s="123" t="s">
        <v>1573</v>
      </c>
      <c r="D1069" s="193" t="s">
        <v>70</v>
      </c>
      <c r="E1069" s="193">
        <v>1</v>
      </c>
      <c r="F1069" s="193">
        <v>500</v>
      </c>
      <c r="G1069" s="249"/>
      <c r="H1069" s="250"/>
      <c r="I1069" s="257"/>
      <c r="J1069" s="250"/>
      <c r="K1069" s="250">
        <f>E1069*F1069</f>
        <v>500</v>
      </c>
      <c r="L1069" s="249">
        <f t="shared" si="83"/>
        <v>500</v>
      </c>
      <c r="M1069" s="24"/>
      <c r="N1069" s="24"/>
      <c r="O1069" s="24"/>
      <c r="P1069" s="24"/>
      <c r="Q1069" s="24"/>
      <c r="R1069" s="24"/>
      <c r="S1069" s="24"/>
      <c r="T1069" s="24"/>
      <c r="U1069" s="24"/>
      <c r="V1069" s="24"/>
      <c r="W1069" s="24"/>
    </row>
    <row r="1070" spans="1:23">
      <c r="A1070" s="193">
        <v>274</v>
      </c>
      <c r="B1070" s="193"/>
      <c r="C1070" s="123" t="s">
        <v>1574</v>
      </c>
      <c r="D1070" s="193" t="s">
        <v>70</v>
      </c>
      <c r="E1070" s="193">
        <v>2</v>
      </c>
      <c r="F1070" s="193">
        <v>50500</v>
      </c>
      <c r="G1070" s="249">
        <f t="shared" si="86"/>
        <v>101000</v>
      </c>
      <c r="H1070" s="250"/>
      <c r="I1070" s="257"/>
      <c r="J1070" s="250"/>
      <c r="K1070" s="250"/>
      <c r="L1070" s="249">
        <f t="shared" si="83"/>
        <v>101000</v>
      </c>
      <c r="M1070" s="24"/>
      <c r="N1070" s="24"/>
      <c r="O1070" s="24"/>
      <c r="P1070" s="24"/>
      <c r="Q1070" s="24"/>
      <c r="R1070" s="24"/>
      <c r="S1070" s="24"/>
      <c r="T1070" s="24"/>
      <c r="U1070" s="24"/>
      <c r="V1070" s="24"/>
      <c r="W1070" s="24"/>
    </row>
    <row r="1071" spans="1:23">
      <c r="A1071" s="193">
        <v>275</v>
      </c>
      <c r="B1071" s="193"/>
      <c r="C1071" s="258" t="s">
        <v>1575</v>
      </c>
      <c r="D1071" s="193" t="s">
        <v>70</v>
      </c>
      <c r="E1071" s="193">
        <v>8</v>
      </c>
      <c r="F1071" s="193">
        <v>105680.8</v>
      </c>
      <c r="G1071" s="249">
        <f t="shared" si="86"/>
        <v>845446.4</v>
      </c>
      <c r="H1071" s="250"/>
      <c r="I1071" s="257"/>
      <c r="J1071" s="250"/>
      <c r="K1071" s="250"/>
      <c r="L1071" s="249">
        <f t="shared" si="83"/>
        <v>845446.4</v>
      </c>
      <c r="M1071" s="24"/>
      <c r="N1071" s="24"/>
      <c r="O1071" s="24"/>
      <c r="P1071" s="24"/>
      <c r="Q1071" s="24"/>
      <c r="R1071" s="24"/>
      <c r="S1071" s="24"/>
      <c r="T1071" s="24"/>
      <c r="U1071" s="24"/>
      <c r="V1071" s="24"/>
      <c r="W1071" s="24"/>
    </row>
    <row r="1072" spans="1:23" ht="25.5">
      <c r="A1072" s="193">
        <v>276</v>
      </c>
      <c r="B1072" s="193"/>
      <c r="C1072" s="258" t="s">
        <v>1576</v>
      </c>
      <c r="D1072" s="193" t="s">
        <v>70</v>
      </c>
      <c r="E1072" s="193">
        <v>1</v>
      </c>
      <c r="F1072" s="193">
        <v>477900</v>
      </c>
      <c r="G1072" s="249">
        <f t="shared" si="86"/>
        <v>477900</v>
      </c>
      <c r="H1072" s="250"/>
      <c r="I1072" s="257"/>
      <c r="J1072" s="250"/>
      <c r="K1072" s="250"/>
      <c r="L1072" s="249">
        <f t="shared" si="83"/>
        <v>477900</v>
      </c>
      <c r="M1072" s="24"/>
      <c r="N1072" s="24"/>
      <c r="O1072" s="24"/>
      <c r="P1072" s="24"/>
      <c r="Q1072" s="24"/>
      <c r="R1072" s="24"/>
      <c r="S1072" s="24"/>
      <c r="T1072" s="24"/>
      <c r="U1072" s="24"/>
      <c r="V1072" s="24"/>
      <c r="W1072" s="24"/>
    </row>
    <row r="1073" spans="1:23" ht="25.5">
      <c r="A1073" s="193">
        <v>277</v>
      </c>
      <c r="B1073" s="193"/>
      <c r="C1073" s="259" t="s">
        <v>1577</v>
      </c>
      <c r="D1073" s="193" t="s">
        <v>70</v>
      </c>
      <c r="E1073" s="193">
        <v>2</v>
      </c>
      <c r="F1073" s="193">
        <f>480000*1.18</f>
        <v>566400</v>
      </c>
      <c r="G1073" s="249">
        <f t="shared" si="86"/>
        <v>1132800</v>
      </c>
      <c r="H1073" s="250"/>
      <c r="I1073" s="257"/>
      <c r="J1073" s="250"/>
      <c r="K1073" s="250"/>
      <c r="L1073" s="249">
        <f t="shared" si="83"/>
        <v>1132800</v>
      </c>
      <c r="M1073" s="24"/>
      <c r="N1073" s="24"/>
      <c r="O1073" s="24"/>
      <c r="P1073" s="24"/>
      <c r="Q1073" s="24"/>
      <c r="R1073" s="24"/>
      <c r="S1073" s="24"/>
      <c r="T1073" s="24"/>
      <c r="U1073" s="24"/>
      <c r="V1073" s="24"/>
      <c r="W1073" s="24"/>
    </row>
    <row r="1074" spans="1:23" ht="25.5">
      <c r="A1074" s="193">
        <v>278</v>
      </c>
      <c r="B1074" s="193"/>
      <c r="C1074" s="259" t="s">
        <v>1578</v>
      </c>
      <c r="D1074" s="193" t="s">
        <v>70</v>
      </c>
      <c r="E1074" s="193">
        <v>2</v>
      </c>
      <c r="F1074" s="193">
        <f>435000*1.18</f>
        <v>513300</v>
      </c>
      <c r="G1074" s="249">
        <f t="shared" si="86"/>
        <v>1026600</v>
      </c>
      <c r="H1074" s="250"/>
      <c r="I1074" s="257"/>
      <c r="J1074" s="250"/>
      <c r="K1074" s="250"/>
      <c r="L1074" s="249">
        <f t="shared" si="83"/>
        <v>1026600</v>
      </c>
      <c r="M1074" s="24"/>
      <c r="N1074" s="24"/>
      <c r="O1074" s="24"/>
      <c r="P1074" s="24"/>
      <c r="Q1074" s="24"/>
      <c r="R1074" s="24"/>
      <c r="S1074" s="24"/>
      <c r="T1074" s="24"/>
      <c r="U1074" s="24"/>
      <c r="V1074" s="24"/>
      <c r="W1074" s="24"/>
    </row>
    <row r="1075" spans="1:23" ht="25.5">
      <c r="A1075" s="193">
        <v>279</v>
      </c>
      <c r="B1075" s="193"/>
      <c r="C1075" s="259" t="s">
        <v>1579</v>
      </c>
      <c r="D1075" s="193" t="s">
        <v>70</v>
      </c>
      <c r="E1075" s="193">
        <v>2</v>
      </c>
      <c r="F1075" s="193">
        <f>435000*1.18</f>
        <v>513300</v>
      </c>
      <c r="G1075" s="249">
        <f t="shared" si="86"/>
        <v>1026600</v>
      </c>
      <c r="H1075" s="250"/>
      <c r="I1075" s="257"/>
      <c r="J1075" s="250"/>
      <c r="K1075" s="250"/>
      <c r="L1075" s="249">
        <f t="shared" si="83"/>
        <v>1026600</v>
      </c>
      <c r="M1075" s="24"/>
      <c r="N1075" s="24"/>
      <c r="O1075" s="24"/>
      <c r="P1075" s="24"/>
      <c r="Q1075" s="24"/>
      <c r="R1075" s="24"/>
      <c r="S1075" s="24"/>
      <c r="T1075" s="24"/>
      <c r="U1075" s="24"/>
      <c r="V1075" s="24"/>
      <c r="W1075" s="24"/>
    </row>
    <row r="1076" spans="1:23" ht="25.5">
      <c r="A1076" s="193">
        <v>280</v>
      </c>
      <c r="B1076" s="193"/>
      <c r="C1076" s="259" t="s">
        <v>1580</v>
      </c>
      <c r="D1076" s="193" t="s">
        <v>70</v>
      </c>
      <c r="E1076" s="193">
        <v>3</v>
      </c>
      <c r="F1076" s="193">
        <f>230000*1.18</f>
        <v>271400</v>
      </c>
      <c r="G1076" s="249">
        <f t="shared" si="86"/>
        <v>814200</v>
      </c>
      <c r="H1076" s="250"/>
      <c r="I1076" s="257"/>
      <c r="J1076" s="250"/>
      <c r="K1076" s="250"/>
      <c r="L1076" s="249">
        <f t="shared" si="83"/>
        <v>814200</v>
      </c>
      <c r="M1076" s="24"/>
      <c r="N1076" s="24"/>
      <c r="O1076" s="24"/>
      <c r="P1076" s="24"/>
      <c r="Q1076" s="24"/>
      <c r="R1076" s="24"/>
      <c r="S1076" s="24"/>
      <c r="T1076" s="24"/>
      <c r="U1076" s="24"/>
      <c r="V1076" s="24"/>
      <c r="W1076" s="24"/>
    </row>
    <row r="1077" spans="1:23" ht="25.5">
      <c r="A1077" s="193">
        <v>281</v>
      </c>
      <c r="B1077" s="193"/>
      <c r="C1077" s="259" t="s">
        <v>1581</v>
      </c>
      <c r="D1077" s="193" t="s">
        <v>70</v>
      </c>
      <c r="E1077" s="193">
        <v>2</v>
      </c>
      <c r="F1077" s="193">
        <f>230000*1.18</f>
        <v>271400</v>
      </c>
      <c r="G1077" s="249">
        <f t="shared" si="86"/>
        <v>542800</v>
      </c>
      <c r="H1077" s="250"/>
      <c r="I1077" s="257"/>
      <c r="J1077" s="250"/>
      <c r="K1077" s="250"/>
      <c r="L1077" s="249">
        <f t="shared" si="83"/>
        <v>542800</v>
      </c>
      <c r="M1077" s="24"/>
      <c r="N1077" s="24"/>
      <c r="O1077" s="24"/>
      <c r="P1077" s="24"/>
      <c r="Q1077" s="24"/>
      <c r="R1077" s="24"/>
      <c r="S1077" s="24"/>
      <c r="T1077" s="24"/>
      <c r="U1077" s="24"/>
      <c r="V1077" s="24"/>
      <c r="W1077" s="24"/>
    </row>
    <row r="1078" spans="1:23">
      <c r="A1078" s="193">
        <v>282</v>
      </c>
      <c r="B1078" s="193"/>
      <c r="C1078" s="258" t="s">
        <v>1582</v>
      </c>
      <c r="D1078" s="193" t="s">
        <v>70</v>
      </c>
      <c r="E1078" s="193">
        <v>7</v>
      </c>
      <c r="F1078" s="193">
        <v>69480.759999999995</v>
      </c>
      <c r="G1078" s="249">
        <f t="shared" si="86"/>
        <v>486365.31999999995</v>
      </c>
      <c r="H1078" s="250"/>
      <c r="I1078" s="257"/>
      <c r="J1078" s="250"/>
      <c r="K1078" s="250"/>
      <c r="L1078" s="249">
        <f t="shared" si="83"/>
        <v>486365.31999999995</v>
      </c>
      <c r="M1078" s="24"/>
      <c r="N1078" s="24"/>
      <c r="O1078" s="24"/>
      <c r="P1078" s="24"/>
      <c r="Q1078" s="24"/>
      <c r="R1078" s="24"/>
      <c r="S1078" s="24"/>
      <c r="T1078" s="24"/>
      <c r="U1078" s="24"/>
      <c r="V1078" s="24"/>
      <c r="W1078" s="24"/>
    </row>
    <row r="1079" spans="1:23" ht="25.5">
      <c r="A1079" s="193">
        <v>283</v>
      </c>
      <c r="B1079" s="193"/>
      <c r="C1079" s="258" t="s">
        <v>1583</v>
      </c>
      <c r="D1079" s="193" t="s">
        <v>70</v>
      </c>
      <c r="E1079" s="193">
        <v>1</v>
      </c>
      <c r="F1079" s="193">
        <v>2743500</v>
      </c>
      <c r="G1079" s="249">
        <f t="shared" si="86"/>
        <v>2743500</v>
      </c>
      <c r="H1079" s="250"/>
      <c r="I1079" s="257"/>
      <c r="J1079" s="250"/>
      <c r="K1079" s="250"/>
      <c r="L1079" s="249">
        <f t="shared" si="83"/>
        <v>2743500</v>
      </c>
      <c r="M1079" s="24"/>
      <c r="N1079" s="24"/>
      <c r="O1079" s="24"/>
      <c r="P1079" s="24"/>
      <c r="Q1079" s="24"/>
      <c r="R1079" s="24"/>
      <c r="S1079" s="24"/>
      <c r="T1079" s="24"/>
      <c r="U1079" s="24"/>
      <c r="V1079" s="24"/>
      <c r="W1079" s="24"/>
    </row>
    <row r="1080" spans="1:23" ht="25.5">
      <c r="A1080" s="193">
        <v>284</v>
      </c>
      <c r="B1080" s="193"/>
      <c r="C1080" s="258" t="s">
        <v>1584</v>
      </c>
      <c r="D1080" s="193" t="s">
        <v>70</v>
      </c>
      <c r="E1080" s="193">
        <v>1</v>
      </c>
      <c r="F1080" s="193">
        <v>71471.42</v>
      </c>
      <c r="G1080" s="249">
        <f t="shared" si="86"/>
        <v>71471.42</v>
      </c>
      <c r="H1080" s="250"/>
      <c r="I1080" s="257"/>
      <c r="J1080" s="250"/>
      <c r="K1080" s="250"/>
      <c r="L1080" s="249">
        <f t="shared" si="83"/>
        <v>71471.42</v>
      </c>
      <c r="M1080" s="24"/>
      <c r="N1080" s="24"/>
      <c r="O1080" s="24"/>
      <c r="P1080" s="24"/>
      <c r="Q1080" s="24"/>
      <c r="R1080" s="24"/>
      <c r="S1080" s="24"/>
      <c r="T1080" s="24"/>
      <c r="U1080" s="24"/>
      <c r="V1080" s="24"/>
      <c r="W1080" s="24"/>
    </row>
    <row r="1081" spans="1:23">
      <c r="A1081" s="193">
        <v>285</v>
      </c>
      <c r="B1081" s="193"/>
      <c r="C1081" s="123" t="s">
        <v>1585</v>
      </c>
      <c r="D1081" s="193" t="s">
        <v>70</v>
      </c>
      <c r="E1081" s="193">
        <v>6</v>
      </c>
      <c r="F1081" s="193">
        <v>43542</v>
      </c>
      <c r="G1081" s="249">
        <f t="shared" si="86"/>
        <v>261252</v>
      </c>
      <c r="H1081" s="250"/>
      <c r="I1081" s="257"/>
      <c r="J1081" s="250"/>
      <c r="K1081" s="250"/>
      <c r="L1081" s="249">
        <f t="shared" si="83"/>
        <v>261252</v>
      </c>
      <c r="M1081" s="24"/>
      <c r="N1081" s="24"/>
      <c r="O1081" s="24"/>
      <c r="P1081" s="24"/>
      <c r="Q1081" s="24"/>
      <c r="R1081" s="24"/>
      <c r="S1081" s="24"/>
      <c r="T1081" s="24"/>
      <c r="U1081" s="24"/>
      <c r="V1081" s="24"/>
      <c r="W1081" s="24"/>
    </row>
    <row r="1082" spans="1:23">
      <c r="A1082" s="193">
        <v>286</v>
      </c>
      <c r="B1082" s="193"/>
      <c r="C1082" s="123" t="s">
        <v>1586</v>
      </c>
      <c r="D1082" s="193" t="s">
        <v>70</v>
      </c>
      <c r="E1082" s="193">
        <v>16</v>
      </c>
      <c r="F1082" s="193">
        <v>19470</v>
      </c>
      <c r="G1082" s="249">
        <f t="shared" si="86"/>
        <v>311520</v>
      </c>
      <c r="H1082" s="250"/>
      <c r="I1082" s="257"/>
      <c r="J1082" s="250"/>
      <c r="K1082" s="250"/>
      <c r="L1082" s="249">
        <f t="shared" si="83"/>
        <v>311520</v>
      </c>
      <c r="M1082" s="24"/>
      <c r="N1082" s="24"/>
      <c r="O1082" s="24"/>
      <c r="P1082" s="24"/>
      <c r="Q1082" s="24"/>
      <c r="R1082" s="24"/>
      <c r="S1082" s="24"/>
      <c r="T1082" s="24"/>
      <c r="U1082" s="24"/>
      <c r="V1082" s="24"/>
      <c r="W1082" s="24"/>
    </row>
    <row r="1083" spans="1:23">
      <c r="A1083" s="201"/>
      <c r="B1083" s="260"/>
      <c r="C1083" s="556" t="s">
        <v>1348</v>
      </c>
      <c r="D1083" s="557"/>
      <c r="E1083" s="557"/>
      <c r="F1083" s="558"/>
      <c r="G1083" s="257">
        <f>SUM(G808:G1082)</f>
        <v>18928021.255602613</v>
      </c>
      <c r="H1083" s="257">
        <f>SUM(H808:H1070)</f>
        <v>1970</v>
      </c>
      <c r="I1083" s="257">
        <f>SUM(I808:I1070)</f>
        <v>716607.82719999994</v>
      </c>
      <c r="J1083" s="257"/>
      <c r="K1083" s="257">
        <f>SUM(K808:K1070)</f>
        <v>328076.75</v>
      </c>
      <c r="L1083" s="257">
        <f>SUM(L808:L1082)</f>
        <v>19974675.832802612</v>
      </c>
      <c r="M1083" s="24"/>
      <c r="N1083" s="24"/>
      <c r="O1083" s="24"/>
      <c r="P1083" s="24"/>
      <c r="Q1083" s="24"/>
      <c r="R1083" s="24"/>
      <c r="S1083" s="24"/>
      <c r="T1083" s="24"/>
      <c r="U1083" s="24"/>
      <c r="V1083" s="24"/>
      <c r="W1083" s="24"/>
    </row>
    <row r="1084" spans="1:23">
      <c r="A1084" s="24"/>
      <c r="B1084" s="24"/>
      <c r="C1084" s="134"/>
      <c r="D1084" s="24"/>
      <c r="E1084" s="24"/>
      <c r="F1084" s="24"/>
      <c r="G1084" s="24"/>
      <c r="H1084" s="24"/>
      <c r="I1084" s="24"/>
      <c r="J1084" s="24"/>
      <c r="K1084" s="24"/>
      <c r="L1084" s="24"/>
      <c r="M1084" s="24"/>
      <c r="N1084" s="24"/>
      <c r="O1084" s="24"/>
      <c r="P1084" s="24"/>
      <c r="Q1084" s="24"/>
      <c r="R1084" s="24"/>
      <c r="S1084" s="24"/>
      <c r="T1084" s="24"/>
      <c r="U1084" s="24"/>
      <c r="V1084" s="24"/>
      <c r="W1084" s="24"/>
    </row>
    <row r="1085" spans="1:23">
      <c r="A1085" s="261"/>
      <c r="B1085" s="261"/>
      <c r="C1085" s="261"/>
      <c r="D1085" s="261"/>
      <c r="E1085" s="261"/>
      <c r="F1085" s="261"/>
      <c r="G1085" s="261"/>
      <c r="H1085" s="261"/>
      <c r="I1085" s="261"/>
      <c r="J1085" s="261"/>
      <c r="K1085" s="261"/>
      <c r="L1085" s="261"/>
      <c r="M1085" s="261"/>
      <c r="N1085" s="261"/>
      <c r="O1085" s="261"/>
      <c r="P1085" s="261"/>
      <c r="Q1085" s="261"/>
      <c r="R1085" s="261"/>
      <c r="S1085" s="261"/>
      <c r="T1085" s="261"/>
      <c r="U1085" s="261"/>
      <c r="V1085" s="24"/>
      <c r="W1085" s="24"/>
    </row>
    <row r="1086" spans="1:23">
      <c r="A1086" s="559" t="s">
        <v>1587</v>
      </c>
      <c r="B1086" s="560"/>
      <c r="C1086" s="560"/>
      <c r="D1086" s="560"/>
      <c r="E1086" s="560"/>
      <c r="F1086" s="560"/>
      <c r="G1086" s="560"/>
      <c r="H1086" s="261"/>
      <c r="I1086" s="261"/>
      <c r="J1086" s="261"/>
      <c r="K1086" s="261"/>
      <c r="L1086" s="261"/>
      <c r="M1086" s="261"/>
      <c r="N1086" s="262"/>
      <c r="O1086" s="261"/>
      <c r="P1086" s="261"/>
      <c r="Q1086" s="261"/>
      <c r="R1086" s="261"/>
      <c r="S1086" s="261"/>
      <c r="T1086" s="261"/>
      <c r="U1086" s="261"/>
      <c r="V1086" s="24"/>
      <c r="W1086" s="24"/>
    </row>
    <row r="1087" spans="1:23">
      <c r="A1087" s="528" t="s">
        <v>1588</v>
      </c>
      <c r="B1087" s="475"/>
      <c r="C1087" s="475"/>
      <c r="D1087" s="475"/>
      <c r="E1087" s="475"/>
      <c r="F1087" s="475"/>
      <c r="G1087" s="475"/>
      <c r="H1087" s="261"/>
      <c r="I1087" s="261"/>
      <c r="J1087" s="261"/>
      <c r="K1087" s="261"/>
      <c r="L1087" s="261"/>
      <c r="M1087" s="261"/>
      <c r="N1087" s="262"/>
      <c r="O1087" s="261"/>
      <c r="P1087" s="261"/>
      <c r="Q1087" s="261"/>
      <c r="R1087" s="261"/>
      <c r="S1087" s="261"/>
      <c r="T1087" s="261"/>
      <c r="U1087" s="261"/>
      <c r="V1087" s="24"/>
      <c r="W1087" s="24"/>
    </row>
    <row r="1088" spans="1:23">
      <c r="A1088" s="475" t="s">
        <v>1589</v>
      </c>
      <c r="B1088" s="475"/>
      <c r="C1088" s="475"/>
      <c r="D1088" s="475"/>
      <c r="E1088" s="475"/>
      <c r="F1088" s="475"/>
      <c r="G1088" s="475"/>
      <c r="H1088" s="261"/>
      <c r="I1088" s="261"/>
      <c r="J1088" s="261"/>
      <c r="K1088" s="261"/>
      <c r="L1088" s="261"/>
      <c r="M1088" s="261"/>
      <c r="N1088" s="262"/>
      <c r="O1088" s="261"/>
      <c r="P1088" s="261"/>
      <c r="Q1088" s="261"/>
      <c r="R1088" s="261"/>
      <c r="S1088" s="261"/>
      <c r="T1088" s="261"/>
      <c r="U1088" s="261" t="s">
        <v>317</v>
      </c>
      <c r="V1088" s="24"/>
      <c r="W1088" s="24"/>
    </row>
    <row r="1089" spans="1:23">
      <c r="A1089" s="476" t="s">
        <v>1590</v>
      </c>
      <c r="B1089" s="476"/>
      <c r="C1089" s="476"/>
      <c r="D1089" s="476"/>
      <c r="E1089" s="476"/>
      <c r="F1089" s="476"/>
      <c r="G1089" s="476"/>
      <c r="H1089" s="261"/>
      <c r="I1089" s="261"/>
      <c r="J1089" s="261"/>
      <c r="K1089" s="552" t="s">
        <v>1591</v>
      </c>
      <c r="L1089" s="552"/>
      <c r="M1089" s="552"/>
      <c r="N1089" s="552"/>
      <c r="O1089" s="552"/>
      <c r="P1089" s="552"/>
      <c r="Q1089" s="552"/>
      <c r="R1089" s="552"/>
      <c r="S1089" s="552"/>
      <c r="T1089" s="552"/>
      <c r="U1089" s="552"/>
      <c r="V1089" s="24"/>
      <c r="W1089" s="24"/>
    </row>
    <row r="1090" spans="1:23">
      <c r="A1090" s="530" t="s">
        <v>372</v>
      </c>
      <c r="B1090" s="530" t="s">
        <v>327</v>
      </c>
      <c r="C1090" s="530" t="s">
        <v>11</v>
      </c>
      <c r="D1090" s="530" t="s">
        <v>1592</v>
      </c>
      <c r="E1090" s="532" t="s">
        <v>1593</v>
      </c>
      <c r="F1090" s="525" t="s">
        <v>375</v>
      </c>
      <c r="G1090" s="525"/>
      <c r="H1090" s="518" t="s">
        <v>110</v>
      </c>
      <c r="I1090" s="519"/>
      <c r="J1090" s="513" t="s">
        <v>1594</v>
      </c>
      <c r="K1090" s="515"/>
      <c r="L1090" s="513" t="s">
        <v>17</v>
      </c>
      <c r="M1090" s="515"/>
      <c r="N1090" s="525" t="s">
        <v>178</v>
      </c>
      <c r="O1090" s="525"/>
      <c r="P1090" s="525"/>
      <c r="Q1090" s="525"/>
      <c r="R1090" s="525"/>
      <c r="S1090" s="525"/>
      <c r="T1090" s="525"/>
      <c r="U1090" s="525"/>
      <c r="V1090" s="525"/>
      <c r="W1090" s="24"/>
    </row>
    <row r="1091" spans="1:23" ht="38.25">
      <c r="A1091" s="531"/>
      <c r="B1091" s="531"/>
      <c r="C1091" s="531"/>
      <c r="D1091" s="531"/>
      <c r="E1091" s="533"/>
      <c r="F1091" s="189" t="s">
        <v>20</v>
      </c>
      <c r="G1091" s="155" t="s">
        <v>1595</v>
      </c>
      <c r="H1091" s="189" t="s">
        <v>20</v>
      </c>
      <c r="I1091" s="155" t="s">
        <v>1595</v>
      </c>
      <c r="J1091" s="189" t="s">
        <v>20</v>
      </c>
      <c r="K1091" s="155" t="s">
        <v>1595</v>
      </c>
      <c r="L1091" s="189" t="s">
        <v>20</v>
      </c>
      <c r="M1091" s="155" t="s">
        <v>1595</v>
      </c>
      <c r="N1091" s="156" t="s">
        <v>1596</v>
      </c>
      <c r="O1091" s="156" t="s">
        <v>1597</v>
      </c>
      <c r="P1091" s="156" t="s">
        <v>1598</v>
      </c>
      <c r="Q1091" s="156" t="s">
        <v>1599</v>
      </c>
      <c r="R1091" s="156" t="s">
        <v>1600</v>
      </c>
      <c r="S1091" s="156" t="s">
        <v>1601</v>
      </c>
      <c r="T1091" s="156" t="s">
        <v>1602</v>
      </c>
      <c r="U1091" s="156" t="s">
        <v>1603</v>
      </c>
      <c r="V1091" s="155" t="s">
        <v>1345</v>
      </c>
      <c r="W1091" s="24"/>
    </row>
    <row r="1092" spans="1:23" ht="25.5">
      <c r="A1092" s="189">
        <v>1</v>
      </c>
      <c r="B1092" s="157"/>
      <c r="C1092" s="215" t="s">
        <v>1604</v>
      </c>
      <c r="D1092" s="263" t="s">
        <v>70</v>
      </c>
      <c r="E1092" s="181">
        <v>1414</v>
      </c>
      <c r="F1092" s="189">
        <v>1</v>
      </c>
      <c r="G1092" s="264">
        <f t="shared" ref="G1092:G1168" si="87">F1092*E1092</f>
        <v>1414</v>
      </c>
      <c r="H1092" s="105"/>
      <c r="I1092" s="105"/>
      <c r="J1092" s="105"/>
      <c r="K1092" s="105"/>
      <c r="L1092" s="105"/>
      <c r="M1092" s="105"/>
      <c r="N1092" s="157"/>
      <c r="O1092" s="105"/>
      <c r="P1092" s="105"/>
      <c r="Q1092" s="105"/>
      <c r="R1092" s="105"/>
      <c r="S1092" s="105"/>
      <c r="T1092" s="105"/>
      <c r="U1092" s="105"/>
      <c r="V1092" s="105"/>
      <c r="W1092" s="24"/>
    </row>
    <row r="1093" spans="1:23">
      <c r="A1093" s="189">
        <v>2</v>
      </c>
      <c r="B1093" s="157"/>
      <c r="C1093" s="192" t="s">
        <v>1605</v>
      </c>
      <c r="D1093" s="263" t="s">
        <v>70</v>
      </c>
      <c r="E1093" s="183">
        <v>706</v>
      </c>
      <c r="F1093" s="193">
        <v>4</v>
      </c>
      <c r="G1093" s="264">
        <f t="shared" si="87"/>
        <v>2824</v>
      </c>
      <c r="H1093" s="105"/>
      <c r="I1093" s="105"/>
      <c r="J1093" s="105"/>
      <c r="K1093" s="105"/>
      <c r="L1093" s="105"/>
      <c r="M1093" s="105"/>
      <c r="N1093" s="157"/>
      <c r="O1093" s="105"/>
      <c r="P1093" s="105"/>
      <c r="Q1093" s="105"/>
      <c r="R1093" s="105"/>
      <c r="S1093" s="105"/>
      <c r="T1093" s="105"/>
      <c r="U1093" s="105"/>
      <c r="V1093" s="105"/>
      <c r="W1093" s="24"/>
    </row>
    <row r="1094" spans="1:23">
      <c r="A1094" s="189">
        <v>3</v>
      </c>
      <c r="B1094" s="157" t="s">
        <v>1606</v>
      </c>
      <c r="C1094" s="215" t="s">
        <v>1607</v>
      </c>
      <c r="D1094" s="263" t="s">
        <v>70</v>
      </c>
      <c r="E1094" s="194">
        <v>1213.8</v>
      </c>
      <c r="F1094" s="193">
        <v>2</v>
      </c>
      <c r="G1094" s="264">
        <f t="shared" si="87"/>
        <v>2427.6</v>
      </c>
      <c r="H1094" s="105"/>
      <c r="I1094" s="105"/>
      <c r="J1094" s="105"/>
      <c r="K1094" s="105"/>
      <c r="L1094" s="105"/>
      <c r="M1094" s="105"/>
      <c r="N1094" s="157"/>
      <c r="O1094" s="105"/>
      <c r="P1094" s="105"/>
      <c r="Q1094" s="105"/>
      <c r="R1094" s="105"/>
      <c r="S1094" s="105"/>
      <c r="T1094" s="105"/>
      <c r="U1094" s="105"/>
      <c r="V1094" s="105"/>
      <c r="W1094" s="24"/>
    </row>
    <row r="1095" spans="1:23">
      <c r="A1095" s="189">
        <v>4</v>
      </c>
      <c r="B1095" s="157" t="s">
        <v>1608</v>
      </c>
      <c r="C1095" s="192" t="s">
        <v>1609</v>
      </c>
      <c r="D1095" s="263" t="s">
        <v>70</v>
      </c>
      <c r="E1095" s="194">
        <v>999.6</v>
      </c>
      <c r="F1095" s="193">
        <v>2</v>
      </c>
      <c r="G1095" s="264">
        <f t="shared" si="87"/>
        <v>1999.2</v>
      </c>
      <c r="H1095" s="105"/>
      <c r="I1095" s="105"/>
      <c r="J1095" s="105"/>
      <c r="K1095" s="105"/>
      <c r="L1095" s="105"/>
      <c r="M1095" s="105"/>
      <c r="N1095" s="157"/>
      <c r="O1095" s="105"/>
      <c r="P1095" s="105"/>
      <c r="Q1095" s="105"/>
      <c r="R1095" s="105"/>
      <c r="S1095" s="105"/>
      <c r="T1095" s="105"/>
      <c r="U1095" s="105"/>
      <c r="V1095" s="105"/>
      <c r="W1095" s="24"/>
    </row>
    <row r="1096" spans="1:23">
      <c r="A1096" s="189">
        <v>5</v>
      </c>
      <c r="B1096" s="157"/>
      <c r="C1096" s="192" t="s">
        <v>1610</v>
      </c>
      <c r="D1096" s="263" t="s">
        <v>70</v>
      </c>
      <c r="E1096" s="194">
        <v>2938</v>
      </c>
      <c r="F1096" s="193">
        <v>1</v>
      </c>
      <c r="G1096" s="264">
        <f t="shared" si="87"/>
        <v>2938</v>
      </c>
      <c r="H1096" s="105"/>
      <c r="I1096" s="105"/>
      <c r="J1096" s="105"/>
      <c r="K1096" s="105"/>
      <c r="L1096" s="105"/>
      <c r="M1096" s="105"/>
      <c r="N1096" s="157"/>
      <c r="O1096" s="105"/>
      <c r="P1096" s="105"/>
      <c r="Q1096" s="105"/>
      <c r="R1096" s="105"/>
      <c r="S1096" s="105"/>
      <c r="T1096" s="105"/>
      <c r="U1096" s="105"/>
      <c r="V1096" s="105"/>
      <c r="W1096" s="24"/>
    </row>
    <row r="1097" spans="1:23">
      <c r="A1097" s="189">
        <v>6</v>
      </c>
      <c r="B1097" s="157"/>
      <c r="C1097" s="192" t="s">
        <v>1611</v>
      </c>
      <c r="D1097" s="263" t="s">
        <v>70</v>
      </c>
      <c r="E1097" s="194">
        <v>2920</v>
      </c>
      <c r="F1097" s="193">
        <v>2</v>
      </c>
      <c r="G1097" s="264">
        <f t="shared" si="87"/>
        <v>5840</v>
      </c>
      <c r="H1097" s="105"/>
      <c r="I1097" s="105"/>
      <c r="J1097" s="105"/>
      <c r="K1097" s="105"/>
      <c r="L1097" s="105"/>
      <c r="M1097" s="105"/>
      <c r="N1097" s="157"/>
      <c r="O1097" s="105"/>
      <c r="P1097" s="105"/>
      <c r="Q1097" s="105"/>
      <c r="R1097" s="105"/>
      <c r="S1097" s="105"/>
      <c r="T1097" s="105"/>
      <c r="U1097" s="105"/>
      <c r="V1097" s="105"/>
      <c r="W1097" s="24"/>
    </row>
    <row r="1098" spans="1:23" ht="25.5">
      <c r="A1098" s="189">
        <v>7</v>
      </c>
      <c r="B1098" s="157"/>
      <c r="C1098" s="192" t="s">
        <v>1612</v>
      </c>
      <c r="D1098" s="263" t="s">
        <v>70</v>
      </c>
      <c r="E1098" s="181">
        <v>1123.6500000000001</v>
      </c>
      <c r="F1098" s="193">
        <v>5</v>
      </c>
      <c r="G1098" s="264">
        <f t="shared" si="87"/>
        <v>5618.25</v>
      </c>
      <c r="H1098" s="105"/>
      <c r="I1098" s="105"/>
      <c r="J1098" s="105"/>
      <c r="K1098" s="105"/>
      <c r="L1098" s="105"/>
      <c r="M1098" s="105"/>
      <c r="N1098" s="157"/>
      <c r="O1098" s="105"/>
      <c r="P1098" s="105"/>
      <c r="Q1098" s="105"/>
      <c r="R1098" s="105"/>
      <c r="S1098" s="105"/>
      <c r="T1098" s="105"/>
      <c r="U1098" s="105"/>
      <c r="V1098" s="105"/>
      <c r="W1098" s="24"/>
    </row>
    <row r="1099" spans="1:23">
      <c r="A1099" s="189">
        <v>8</v>
      </c>
      <c r="B1099" s="157"/>
      <c r="C1099" s="192" t="s">
        <v>1613</v>
      </c>
      <c r="D1099" s="263" t="s">
        <v>70</v>
      </c>
      <c r="E1099" s="181">
        <v>1112</v>
      </c>
      <c r="F1099" s="193">
        <v>5</v>
      </c>
      <c r="G1099" s="264">
        <f t="shared" si="87"/>
        <v>5560</v>
      </c>
      <c r="H1099" s="105"/>
      <c r="I1099" s="105"/>
      <c r="J1099" s="105"/>
      <c r="K1099" s="105"/>
      <c r="L1099" s="105"/>
      <c r="M1099" s="105"/>
      <c r="N1099" s="157"/>
      <c r="O1099" s="105"/>
      <c r="P1099" s="105"/>
      <c r="Q1099" s="105"/>
      <c r="R1099" s="105"/>
      <c r="S1099" s="105"/>
      <c r="T1099" s="105"/>
      <c r="U1099" s="105"/>
      <c r="V1099" s="105"/>
      <c r="W1099" s="24"/>
    </row>
    <row r="1100" spans="1:23">
      <c r="A1100" s="189">
        <v>9</v>
      </c>
      <c r="B1100" s="157"/>
      <c r="C1100" s="192" t="s">
        <v>1614</v>
      </c>
      <c r="D1100" s="263" t="s">
        <v>70</v>
      </c>
      <c r="E1100" s="181">
        <v>752</v>
      </c>
      <c r="F1100" s="193">
        <v>1</v>
      </c>
      <c r="G1100" s="264">
        <f t="shared" si="87"/>
        <v>752</v>
      </c>
      <c r="H1100" s="105"/>
      <c r="I1100" s="105"/>
      <c r="J1100" s="105"/>
      <c r="K1100" s="105"/>
      <c r="L1100" s="105"/>
      <c r="M1100" s="105"/>
      <c r="N1100" s="157"/>
      <c r="O1100" s="105"/>
      <c r="P1100" s="105"/>
      <c r="Q1100" s="105"/>
      <c r="R1100" s="105"/>
      <c r="S1100" s="105"/>
      <c r="T1100" s="105"/>
      <c r="U1100" s="105"/>
      <c r="V1100" s="105"/>
      <c r="W1100" s="24"/>
    </row>
    <row r="1101" spans="1:23">
      <c r="A1101" s="189">
        <v>10</v>
      </c>
      <c r="B1101" s="157"/>
      <c r="C1101" s="192" t="s">
        <v>1615</v>
      </c>
      <c r="D1101" s="263" t="s">
        <v>70</v>
      </c>
      <c r="E1101" s="181">
        <v>444</v>
      </c>
      <c r="F1101" s="193">
        <v>8</v>
      </c>
      <c r="G1101" s="264">
        <f t="shared" si="87"/>
        <v>3552</v>
      </c>
      <c r="H1101" s="105"/>
      <c r="I1101" s="105"/>
      <c r="J1101" s="105"/>
      <c r="K1101" s="105"/>
      <c r="L1101" s="105"/>
      <c r="M1101" s="105"/>
      <c r="N1101" s="157"/>
      <c r="O1101" s="105"/>
      <c r="P1101" s="105"/>
      <c r="Q1101" s="105"/>
      <c r="R1101" s="105"/>
      <c r="S1101" s="105"/>
      <c r="T1101" s="105"/>
      <c r="U1101" s="105"/>
      <c r="V1101" s="105"/>
      <c r="W1101" s="24"/>
    </row>
    <row r="1102" spans="1:23">
      <c r="A1102" s="189">
        <v>11</v>
      </c>
      <c r="B1102" s="157"/>
      <c r="C1102" s="192" t="s">
        <v>1616</v>
      </c>
      <c r="D1102" s="263" t="s">
        <v>70</v>
      </c>
      <c r="E1102" s="181">
        <v>376</v>
      </c>
      <c r="F1102" s="193">
        <v>19</v>
      </c>
      <c r="G1102" s="264">
        <f t="shared" si="87"/>
        <v>7144</v>
      </c>
      <c r="H1102" s="105"/>
      <c r="I1102" s="105"/>
      <c r="J1102" s="105"/>
      <c r="K1102" s="105"/>
      <c r="L1102" s="105"/>
      <c r="M1102" s="105"/>
      <c r="N1102" s="157"/>
      <c r="O1102" s="105"/>
      <c r="P1102" s="105"/>
      <c r="Q1102" s="105"/>
      <c r="R1102" s="105"/>
      <c r="S1102" s="105"/>
      <c r="T1102" s="105"/>
      <c r="U1102" s="105"/>
      <c r="V1102" s="105"/>
      <c r="W1102" s="24"/>
    </row>
    <row r="1103" spans="1:23">
      <c r="A1103" s="189">
        <v>12</v>
      </c>
      <c r="B1103" s="157"/>
      <c r="C1103" s="192" t="s">
        <v>1617</v>
      </c>
      <c r="D1103" s="263" t="s">
        <v>70</v>
      </c>
      <c r="E1103" s="181">
        <v>1700</v>
      </c>
      <c r="F1103" s="193">
        <v>4</v>
      </c>
      <c r="G1103" s="264">
        <f t="shared" si="87"/>
        <v>6800</v>
      </c>
      <c r="H1103" s="105"/>
      <c r="I1103" s="105"/>
      <c r="J1103" s="105"/>
      <c r="K1103" s="105"/>
      <c r="L1103" s="105"/>
      <c r="M1103" s="105"/>
      <c r="N1103" s="157"/>
      <c r="O1103" s="105"/>
      <c r="P1103" s="105"/>
      <c r="Q1103" s="105"/>
      <c r="R1103" s="105"/>
      <c r="S1103" s="105"/>
      <c r="T1103" s="105"/>
      <c r="U1103" s="105"/>
      <c r="V1103" s="105"/>
      <c r="W1103" s="24"/>
    </row>
    <row r="1104" spans="1:23">
      <c r="A1104" s="189">
        <v>13</v>
      </c>
      <c r="B1104" s="157"/>
      <c r="C1104" s="192" t="s">
        <v>1618</v>
      </c>
      <c r="D1104" s="263" t="s">
        <v>70</v>
      </c>
      <c r="E1104" s="181">
        <v>340.5</v>
      </c>
      <c r="F1104" s="193">
        <v>2</v>
      </c>
      <c r="G1104" s="264">
        <f t="shared" si="87"/>
        <v>681</v>
      </c>
      <c r="H1104" s="105"/>
      <c r="I1104" s="105"/>
      <c r="J1104" s="105"/>
      <c r="K1104" s="105"/>
      <c r="L1104" s="105"/>
      <c r="M1104" s="105"/>
      <c r="N1104" s="157"/>
      <c r="O1104" s="105"/>
      <c r="P1104" s="105"/>
      <c r="Q1104" s="105"/>
      <c r="R1104" s="105"/>
      <c r="S1104" s="105"/>
      <c r="T1104" s="105"/>
      <c r="U1104" s="105"/>
      <c r="V1104" s="105"/>
      <c r="W1104" s="24"/>
    </row>
    <row r="1105" spans="1:23" ht="25.5">
      <c r="A1105" s="189">
        <v>14</v>
      </c>
      <c r="B1105" s="157"/>
      <c r="C1105" s="192" t="s">
        <v>1619</v>
      </c>
      <c r="D1105" s="263" t="s">
        <v>70</v>
      </c>
      <c r="E1105" s="181">
        <v>3894</v>
      </c>
      <c r="F1105" s="193">
        <v>3</v>
      </c>
      <c r="G1105" s="264">
        <f t="shared" si="87"/>
        <v>11682</v>
      </c>
      <c r="H1105" s="105"/>
      <c r="I1105" s="105"/>
      <c r="J1105" s="105"/>
      <c r="K1105" s="105"/>
      <c r="L1105" s="105"/>
      <c r="M1105" s="105"/>
      <c r="N1105" s="157"/>
      <c r="O1105" s="105"/>
      <c r="P1105" s="105"/>
      <c r="Q1105" s="105"/>
      <c r="R1105" s="105"/>
      <c r="S1105" s="105"/>
      <c r="T1105" s="105"/>
      <c r="U1105" s="105"/>
      <c r="V1105" s="105"/>
      <c r="W1105" s="24"/>
    </row>
    <row r="1106" spans="1:23">
      <c r="A1106" s="189">
        <v>15</v>
      </c>
      <c r="B1106" s="157"/>
      <c r="C1106" s="192" t="s">
        <v>1620</v>
      </c>
      <c r="D1106" s="263" t="s">
        <v>70</v>
      </c>
      <c r="E1106" s="181">
        <v>3534</v>
      </c>
      <c r="F1106" s="193">
        <v>2</v>
      </c>
      <c r="G1106" s="264">
        <f t="shared" si="87"/>
        <v>7068</v>
      </c>
      <c r="H1106" s="105"/>
      <c r="I1106" s="105"/>
      <c r="J1106" s="105"/>
      <c r="K1106" s="105"/>
      <c r="L1106" s="105"/>
      <c r="M1106" s="105"/>
      <c r="N1106" s="157"/>
      <c r="O1106" s="105"/>
      <c r="P1106" s="105"/>
      <c r="Q1106" s="105"/>
      <c r="R1106" s="105"/>
      <c r="S1106" s="105"/>
      <c r="T1106" s="105"/>
      <c r="U1106" s="105"/>
      <c r="V1106" s="105"/>
      <c r="W1106" s="24"/>
    </row>
    <row r="1107" spans="1:23" ht="38.25">
      <c r="A1107" s="189">
        <v>16</v>
      </c>
      <c r="B1107" s="157"/>
      <c r="C1107" s="192" t="s">
        <v>1621</v>
      </c>
      <c r="D1107" s="263" t="s">
        <v>70</v>
      </c>
      <c r="E1107" s="181">
        <v>7316</v>
      </c>
      <c r="F1107" s="193">
        <v>20</v>
      </c>
      <c r="G1107" s="264">
        <f t="shared" si="87"/>
        <v>146320</v>
      </c>
      <c r="H1107" s="105"/>
      <c r="I1107" s="105"/>
      <c r="J1107" s="105"/>
      <c r="K1107" s="105"/>
      <c r="L1107" s="105"/>
      <c r="M1107" s="105"/>
      <c r="N1107" s="157"/>
      <c r="O1107" s="105"/>
      <c r="P1107" s="105"/>
      <c r="Q1107" s="105"/>
      <c r="R1107" s="105"/>
      <c r="S1107" s="105"/>
      <c r="T1107" s="105"/>
      <c r="U1107" s="105"/>
      <c r="V1107" s="105"/>
      <c r="W1107" s="24"/>
    </row>
    <row r="1108" spans="1:23" ht="38.25">
      <c r="A1108" s="189">
        <v>17</v>
      </c>
      <c r="B1108" s="157"/>
      <c r="C1108" s="192" t="s">
        <v>1622</v>
      </c>
      <c r="D1108" s="263" t="s">
        <v>70</v>
      </c>
      <c r="E1108" s="181">
        <v>9027</v>
      </c>
      <c r="F1108" s="193">
        <v>15</v>
      </c>
      <c r="G1108" s="264">
        <f t="shared" si="87"/>
        <v>135405</v>
      </c>
      <c r="H1108" s="105"/>
      <c r="I1108" s="105"/>
      <c r="J1108" s="105"/>
      <c r="K1108" s="105"/>
      <c r="L1108" s="105"/>
      <c r="M1108" s="105"/>
      <c r="N1108" s="157"/>
      <c r="O1108" s="105"/>
      <c r="P1108" s="105"/>
      <c r="Q1108" s="105"/>
      <c r="R1108" s="105"/>
      <c r="S1108" s="105"/>
      <c r="T1108" s="105"/>
      <c r="U1108" s="105"/>
      <c r="V1108" s="105"/>
      <c r="W1108" s="24"/>
    </row>
    <row r="1109" spans="1:23" ht="38.25">
      <c r="A1109" s="189">
        <v>18</v>
      </c>
      <c r="B1109" s="157"/>
      <c r="C1109" s="192" t="s">
        <v>1623</v>
      </c>
      <c r="D1109" s="263" t="s">
        <v>70</v>
      </c>
      <c r="E1109" s="181">
        <v>11269</v>
      </c>
      <c r="F1109" s="193">
        <v>10</v>
      </c>
      <c r="G1109" s="264">
        <f t="shared" si="87"/>
        <v>112690</v>
      </c>
      <c r="H1109" s="105"/>
      <c r="I1109" s="105"/>
      <c r="J1109" s="105"/>
      <c r="K1109" s="105"/>
      <c r="L1109" s="105"/>
      <c r="M1109" s="105"/>
      <c r="N1109" s="157"/>
      <c r="O1109" s="105"/>
      <c r="P1109" s="105"/>
      <c r="Q1109" s="105"/>
      <c r="R1109" s="105"/>
      <c r="S1109" s="105"/>
      <c r="T1109" s="105"/>
      <c r="U1109" s="105"/>
      <c r="V1109" s="105"/>
      <c r="W1109" s="24"/>
    </row>
    <row r="1110" spans="1:23" ht="38.25">
      <c r="A1110" s="189">
        <v>19</v>
      </c>
      <c r="B1110" s="157"/>
      <c r="C1110" s="192" t="s">
        <v>1624</v>
      </c>
      <c r="D1110" s="263" t="s">
        <v>70</v>
      </c>
      <c r="E1110" s="181">
        <v>7906</v>
      </c>
      <c r="F1110" s="193">
        <v>10</v>
      </c>
      <c r="G1110" s="264">
        <f t="shared" si="87"/>
        <v>79060</v>
      </c>
      <c r="H1110" s="105"/>
      <c r="I1110" s="105"/>
      <c r="J1110" s="105"/>
      <c r="K1110" s="105"/>
      <c r="L1110" s="105"/>
      <c r="M1110" s="105"/>
      <c r="N1110" s="157"/>
      <c r="O1110" s="105"/>
      <c r="P1110" s="105"/>
      <c r="Q1110" s="105"/>
      <c r="R1110" s="105"/>
      <c r="S1110" s="105"/>
      <c r="T1110" s="105"/>
      <c r="U1110" s="105"/>
      <c r="V1110" s="105"/>
      <c r="W1110" s="24"/>
    </row>
    <row r="1111" spans="1:23" ht="38.25">
      <c r="A1111" s="189">
        <v>20</v>
      </c>
      <c r="B1111" s="157"/>
      <c r="C1111" s="192" t="s">
        <v>1625</v>
      </c>
      <c r="D1111" s="263" t="s">
        <v>70</v>
      </c>
      <c r="E1111" s="181">
        <v>8260</v>
      </c>
      <c r="F1111" s="193">
        <v>2</v>
      </c>
      <c r="G1111" s="264">
        <f t="shared" si="87"/>
        <v>16520</v>
      </c>
      <c r="H1111" s="105"/>
      <c r="I1111" s="105"/>
      <c r="J1111" s="105"/>
      <c r="K1111" s="105"/>
      <c r="L1111" s="105"/>
      <c r="M1111" s="105"/>
      <c r="N1111" s="157"/>
      <c r="O1111" s="105"/>
      <c r="P1111" s="105"/>
      <c r="Q1111" s="105"/>
      <c r="R1111" s="105"/>
      <c r="S1111" s="105"/>
      <c r="T1111" s="105"/>
      <c r="U1111" s="105"/>
      <c r="V1111" s="105"/>
      <c r="W1111" s="24"/>
    </row>
    <row r="1112" spans="1:23" ht="38.25">
      <c r="A1112" s="189">
        <v>21</v>
      </c>
      <c r="B1112" s="157"/>
      <c r="C1112" s="192" t="s">
        <v>1626</v>
      </c>
      <c r="D1112" s="263" t="s">
        <v>70</v>
      </c>
      <c r="E1112" s="181">
        <v>11741</v>
      </c>
      <c r="F1112" s="193">
        <v>4</v>
      </c>
      <c r="G1112" s="264">
        <f t="shared" si="87"/>
        <v>46964</v>
      </c>
      <c r="H1112" s="105"/>
      <c r="I1112" s="105"/>
      <c r="J1112" s="105"/>
      <c r="K1112" s="105"/>
      <c r="L1112" s="105"/>
      <c r="M1112" s="105"/>
      <c r="N1112" s="157"/>
      <c r="O1112" s="105"/>
      <c r="P1112" s="105"/>
      <c r="Q1112" s="105"/>
      <c r="R1112" s="105"/>
      <c r="S1112" s="105"/>
      <c r="T1112" s="105"/>
      <c r="U1112" s="105"/>
      <c r="V1112" s="105"/>
      <c r="W1112" s="24"/>
    </row>
    <row r="1113" spans="1:23" ht="38.25">
      <c r="A1113" s="189">
        <v>22</v>
      </c>
      <c r="B1113" s="157"/>
      <c r="C1113" s="192" t="s">
        <v>1627</v>
      </c>
      <c r="D1113" s="263" t="s">
        <v>70</v>
      </c>
      <c r="E1113" s="181">
        <v>10856</v>
      </c>
      <c r="F1113" s="193">
        <v>2</v>
      </c>
      <c r="G1113" s="264">
        <f t="shared" si="87"/>
        <v>21712</v>
      </c>
      <c r="H1113" s="105"/>
      <c r="I1113" s="105"/>
      <c r="J1113" s="105"/>
      <c r="K1113" s="105"/>
      <c r="L1113" s="105"/>
      <c r="M1113" s="105"/>
      <c r="N1113" s="157"/>
      <c r="O1113" s="105"/>
      <c r="P1113" s="105"/>
      <c r="Q1113" s="105"/>
      <c r="R1113" s="105"/>
      <c r="S1113" s="105"/>
      <c r="T1113" s="105"/>
      <c r="U1113" s="105"/>
      <c r="V1113" s="105"/>
      <c r="W1113" s="24"/>
    </row>
    <row r="1114" spans="1:23" ht="25.5">
      <c r="A1114" s="189">
        <v>23</v>
      </c>
      <c r="B1114" s="157"/>
      <c r="C1114" s="192" t="s">
        <v>1628</v>
      </c>
      <c r="D1114" s="263" t="s">
        <v>70</v>
      </c>
      <c r="E1114" s="181">
        <v>71471.42</v>
      </c>
      <c r="F1114" s="193">
        <v>1</v>
      </c>
      <c r="G1114" s="264">
        <f t="shared" si="87"/>
        <v>71471.42</v>
      </c>
      <c r="H1114" s="105"/>
      <c r="I1114" s="105"/>
      <c r="J1114" s="105"/>
      <c r="K1114" s="105"/>
      <c r="L1114" s="105"/>
      <c r="M1114" s="105"/>
      <c r="N1114" s="157"/>
      <c r="O1114" s="105"/>
      <c r="P1114" s="105"/>
      <c r="Q1114" s="105"/>
      <c r="R1114" s="105"/>
      <c r="S1114" s="105"/>
      <c r="T1114" s="105"/>
      <c r="U1114" s="105"/>
      <c r="V1114" s="105"/>
      <c r="W1114" s="24"/>
    </row>
    <row r="1115" spans="1:23" ht="38.25">
      <c r="A1115" s="189">
        <v>24</v>
      </c>
      <c r="B1115" s="157"/>
      <c r="C1115" s="192" t="s">
        <v>1629</v>
      </c>
      <c r="D1115" s="263" t="s">
        <v>70</v>
      </c>
      <c r="E1115" s="181">
        <v>1764</v>
      </c>
      <c r="F1115" s="193">
        <v>3</v>
      </c>
      <c r="G1115" s="264">
        <f t="shared" si="87"/>
        <v>5292</v>
      </c>
      <c r="H1115" s="105"/>
      <c r="I1115" s="105"/>
      <c r="J1115" s="105"/>
      <c r="K1115" s="105"/>
      <c r="L1115" s="105"/>
      <c r="M1115" s="105"/>
      <c r="N1115" s="157"/>
      <c r="O1115" s="105"/>
      <c r="P1115" s="105"/>
      <c r="Q1115" s="105"/>
      <c r="R1115" s="105"/>
      <c r="S1115" s="105"/>
      <c r="T1115" s="105"/>
      <c r="U1115" s="105"/>
      <c r="V1115" s="105"/>
      <c r="W1115" s="24"/>
    </row>
    <row r="1116" spans="1:23" ht="51">
      <c r="A1116" s="189">
        <v>25</v>
      </c>
      <c r="B1116" s="157"/>
      <c r="C1116" s="192" t="s">
        <v>1630</v>
      </c>
      <c r="D1116" s="263" t="s">
        <v>70</v>
      </c>
      <c r="E1116" s="181">
        <v>2348</v>
      </c>
      <c r="F1116" s="193">
        <v>1</v>
      </c>
      <c r="G1116" s="264">
        <f t="shared" si="87"/>
        <v>2348</v>
      </c>
      <c r="H1116" s="105"/>
      <c r="I1116" s="105"/>
      <c r="J1116" s="105"/>
      <c r="K1116" s="105"/>
      <c r="L1116" s="105"/>
      <c r="M1116" s="105"/>
      <c r="N1116" s="157"/>
      <c r="O1116" s="105"/>
      <c r="P1116" s="105"/>
      <c r="Q1116" s="105"/>
      <c r="R1116" s="105"/>
      <c r="S1116" s="105"/>
      <c r="T1116" s="105"/>
      <c r="U1116" s="105"/>
      <c r="V1116" s="105"/>
      <c r="W1116" s="24"/>
    </row>
    <row r="1117" spans="1:23" ht="25.5">
      <c r="A1117" s="189">
        <v>26</v>
      </c>
      <c r="B1117" s="157"/>
      <c r="C1117" s="192" t="s">
        <v>1631</v>
      </c>
      <c r="D1117" s="263" t="s">
        <v>70</v>
      </c>
      <c r="E1117" s="181">
        <v>1062</v>
      </c>
      <c r="F1117" s="193">
        <v>2</v>
      </c>
      <c r="G1117" s="264">
        <f t="shared" si="87"/>
        <v>2124</v>
      </c>
      <c r="H1117" s="105"/>
      <c r="I1117" s="105"/>
      <c r="J1117" s="105"/>
      <c r="K1117" s="105"/>
      <c r="L1117" s="105"/>
      <c r="M1117" s="105"/>
      <c r="N1117" s="157"/>
      <c r="O1117" s="105"/>
      <c r="P1117" s="105"/>
      <c r="Q1117" s="105"/>
      <c r="R1117" s="105"/>
      <c r="S1117" s="105"/>
      <c r="T1117" s="105"/>
      <c r="U1117" s="105"/>
      <c r="V1117" s="105"/>
      <c r="W1117" s="24"/>
    </row>
    <row r="1118" spans="1:23" ht="25.5">
      <c r="A1118" s="189">
        <v>27</v>
      </c>
      <c r="B1118" s="157"/>
      <c r="C1118" s="192" t="s">
        <v>1632</v>
      </c>
      <c r="D1118" s="263" t="s">
        <v>70</v>
      </c>
      <c r="E1118" s="181">
        <v>1180</v>
      </c>
      <c r="F1118" s="193">
        <v>2</v>
      </c>
      <c r="G1118" s="264">
        <f t="shared" si="87"/>
        <v>2360</v>
      </c>
      <c r="H1118" s="105"/>
      <c r="I1118" s="105"/>
      <c r="J1118" s="105"/>
      <c r="K1118" s="105"/>
      <c r="L1118" s="105"/>
      <c r="M1118" s="105"/>
      <c r="N1118" s="157"/>
      <c r="O1118" s="105"/>
      <c r="P1118" s="105"/>
      <c r="Q1118" s="105"/>
      <c r="R1118" s="105"/>
      <c r="S1118" s="105"/>
      <c r="T1118" s="105"/>
      <c r="U1118" s="105"/>
      <c r="V1118" s="105"/>
      <c r="W1118" s="24"/>
    </row>
    <row r="1119" spans="1:23" ht="25.5">
      <c r="A1119" s="189">
        <v>28</v>
      </c>
      <c r="B1119" s="157"/>
      <c r="C1119" s="192" t="s">
        <v>1633</v>
      </c>
      <c r="D1119" s="263" t="s">
        <v>70</v>
      </c>
      <c r="E1119" s="181">
        <v>1085</v>
      </c>
      <c r="F1119" s="193">
        <v>4</v>
      </c>
      <c r="G1119" s="264">
        <f t="shared" si="87"/>
        <v>4340</v>
      </c>
      <c r="H1119" s="105"/>
      <c r="I1119" s="105"/>
      <c r="J1119" s="105"/>
      <c r="K1119" s="105"/>
      <c r="L1119" s="105"/>
      <c r="M1119" s="105"/>
      <c r="N1119" s="157"/>
      <c r="O1119" s="105"/>
      <c r="P1119" s="105"/>
      <c r="Q1119" s="105"/>
      <c r="R1119" s="105"/>
      <c r="S1119" s="105"/>
      <c r="T1119" s="105"/>
      <c r="U1119" s="105"/>
      <c r="V1119" s="105"/>
      <c r="W1119" s="24"/>
    </row>
    <row r="1120" spans="1:23" ht="38.25">
      <c r="A1120" s="189">
        <v>29</v>
      </c>
      <c r="B1120" s="157"/>
      <c r="C1120" s="192" t="s">
        <v>1634</v>
      </c>
      <c r="D1120" s="263" t="s">
        <v>70</v>
      </c>
      <c r="E1120" s="181">
        <v>1176</v>
      </c>
      <c r="F1120" s="193">
        <v>1</v>
      </c>
      <c r="G1120" s="264">
        <f t="shared" si="87"/>
        <v>1176</v>
      </c>
      <c r="H1120" s="105"/>
      <c r="I1120" s="105"/>
      <c r="J1120" s="105"/>
      <c r="K1120" s="105"/>
      <c r="L1120" s="105"/>
      <c r="M1120" s="105"/>
      <c r="N1120" s="157"/>
      <c r="O1120" s="105"/>
      <c r="P1120" s="105"/>
      <c r="Q1120" s="105"/>
      <c r="R1120" s="105"/>
      <c r="S1120" s="105"/>
      <c r="T1120" s="105"/>
      <c r="U1120" s="105"/>
      <c r="V1120" s="105"/>
      <c r="W1120" s="24"/>
    </row>
    <row r="1121" spans="1:23" ht="38.25">
      <c r="A1121" s="189">
        <v>30</v>
      </c>
      <c r="B1121" s="157"/>
      <c r="C1121" s="192" t="s">
        <v>1635</v>
      </c>
      <c r="D1121" s="263" t="s">
        <v>70</v>
      </c>
      <c r="E1121" s="181">
        <v>1178</v>
      </c>
      <c r="F1121" s="193">
        <v>1</v>
      </c>
      <c r="G1121" s="264">
        <f t="shared" si="87"/>
        <v>1178</v>
      </c>
      <c r="H1121" s="105"/>
      <c r="I1121" s="105"/>
      <c r="J1121" s="105"/>
      <c r="K1121" s="105"/>
      <c r="L1121" s="105"/>
      <c r="M1121" s="105"/>
      <c r="N1121" s="157"/>
      <c r="O1121" s="105"/>
      <c r="P1121" s="105"/>
      <c r="Q1121" s="105"/>
      <c r="R1121" s="105"/>
      <c r="S1121" s="105"/>
      <c r="T1121" s="105"/>
      <c r="U1121" s="105"/>
      <c r="V1121" s="105"/>
      <c r="W1121" s="24"/>
    </row>
    <row r="1122" spans="1:23" ht="25.5">
      <c r="A1122" s="189">
        <v>31</v>
      </c>
      <c r="B1122" s="157"/>
      <c r="C1122" s="192" t="s">
        <v>1636</v>
      </c>
      <c r="D1122" s="263" t="s">
        <v>70</v>
      </c>
      <c r="E1122" s="181">
        <v>2951</v>
      </c>
      <c r="F1122" s="193">
        <v>3</v>
      </c>
      <c r="G1122" s="264">
        <f t="shared" si="87"/>
        <v>8853</v>
      </c>
      <c r="H1122" s="105"/>
      <c r="I1122" s="105"/>
      <c r="J1122" s="105"/>
      <c r="K1122" s="105"/>
      <c r="L1122" s="105"/>
      <c r="M1122" s="105"/>
      <c r="N1122" s="157"/>
      <c r="O1122" s="105"/>
      <c r="P1122" s="105"/>
      <c r="Q1122" s="105"/>
      <c r="R1122" s="105"/>
      <c r="S1122" s="105"/>
      <c r="T1122" s="105"/>
      <c r="U1122" s="105"/>
      <c r="V1122" s="105"/>
      <c r="W1122" s="24"/>
    </row>
    <row r="1123" spans="1:23" ht="25.5">
      <c r="A1123" s="189">
        <v>32</v>
      </c>
      <c r="B1123" s="157"/>
      <c r="C1123" s="192" t="s">
        <v>1637</v>
      </c>
      <c r="D1123" s="263" t="s">
        <v>70</v>
      </c>
      <c r="E1123" s="181">
        <v>1761</v>
      </c>
      <c r="F1123" s="193">
        <v>5</v>
      </c>
      <c r="G1123" s="264">
        <f t="shared" si="87"/>
        <v>8805</v>
      </c>
      <c r="H1123" s="105"/>
      <c r="I1123" s="105"/>
      <c r="J1123" s="105"/>
      <c r="K1123" s="105"/>
      <c r="L1123" s="105"/>
      <c r="M1123" s="105"/>
      <c r="N1123" s="157"/>
      <c r="O1123" s="105"/>
      <c r="P1123" s="105"/>
      <c r="Q1123" s="105"/>
      <c r="R1123" s="105"/>
      <c r="S1123" s="105"/>
      <c r="T1123" s="105"/>
      <c r="U1123" s="105"/>
      <c r="V1123" s="105"/>
      <c r="W1123" s="24"/>
    </row>
    <row r="1124" spans="1:23">
      <c r="A1124" s="189">
        <v>33</v>
      </c>
      <c r="B1124" s="157"/>
      <c r="C1124" s="192" t="s">
        <v>1638</v>
      </c>
      <c r="D1124" s="263" t="s">
        <v>28</v>
      </c>
      <c r="E1124" s="181">
        <v>6490</v>
      </c>
      <c r="F1124" s="193">
        <v>15</v>
      </c>
      <c r="G1124" s="264">
        <f t="shared" si="87"/>
        <v>97350</v>
      </c>
      <c r="H1124" s="105"/>
      <c r="I1124" s="105"/>
      <c r="J1124" s="105"/>
      <c r="K1124" s="105"/>
      <c r="L1124" s="105"/>
      <c r="M1124" s="105"/>
      <c r="N1124" s="157"/>
      <c r="O1124" s="105"/>
      <c r="P1124" s="105"/>
      <c r="Q1124" s="105"/>
      <c r="R1124" s="105"/>
      <c r="S1124" s="105"/>
      <c r="T1124" s="105"/>
      <c r="U1124" s="105"/>
      <c r="V1124" s="105"/>
      <c r="W1124" s="24"/>
    </row>
    <row r="1125" spans="1:23">
      <c r="A1125" s="189">
        <v>34</v>
      </c>
      <c r="B1125" s="157"/>
      <c r="C1125" s="192" t="s">
        <v>1639</v>
      </c>
      <c r="D1125" s="263" t="s">
        <v>70</v>
      </c>
      <c r="E1125" s="181">
        <v>7670</v>
      </c>
      <c r="F1125" s="193">
        <v>6</v>
      </c>
      <c r="G1125" s="264">
        <f t="shared" si="87"/>
        <v>46020</v>
      </c>
      <c r="H1125" s="105"/>
      <c r="I1125" s="105"/>
      <c r="J1125" s="105"/>
      <c r="K1125" s="105"/>
      <c r="L1125" s="105"/>
      <c r="M1125" s="105"/>
      <c r="N1125" s="157"/>
      <c r="O1125" s="105"/>
      <c r="P1125" s="105"/>
      <c r="Q1125" s="105"/>
      <c r="R1125" s="105"/>
      <c r="S1125" s="105"/>
      <c r="T1125" s="105"/>
      <c r="U1125" s="105"/>
      <c r="V1125" s="105"/>
      <c r="W1125" s="24"/>
    </row>
    <row r="1126" spans="1:23">
      <c r="A1126" s="189">
        <v>35</v>
      </c>
      <c r="B1126" s="157"/>
      <c r="C1126" s="192" t="s">
        <v>1640</v>
      </c>
      <c r="D1126" s="263" t="s">
        <v>70</v>
      </c>
      <c r="E1126" s="181">
        <v>8024</v>
      </c>
      <c r="F1126" s="193">
        <v>1</v>
      </c>
      <c r="G1126" s="264">
        <f t="shared" si="87"/>
        <v>8024</v>
      </c>
      <c r="H1126" s="105"/>
      <c r="I1126" s="105"/>
      <c r="J1126" s="105"/>
      <c r="K1126" s="105"/>
      <c r="L1126" s="105"/>
      <c r="M1126" s="105"/>
      <c r="N1126" s="157"/>
      <c r="O1126" s="105"/>
      <c r="P1126" s="105"/>
      <c r="Q1126" s="105"/>
      <c r="R1126" s="105"/>
      <c r="S1126" s="105"/>
      <c r="T1126" s="105"/>
      <c r="U1126" s="105"/>
      <c r="V1126" s="105"/>
      <c r="W1126" s="24"/>
    </row>
    <row r="1127" spans="1:23">
      <c r="A1127" s="189">
        <v>36</v>
      </c>
      <c r="B1127" s="157"/>
      <c r="C1127" s="192" t="s">
        <v>1641</v>
      </c>
      <c r="D1127" s="263" t="s">
        <v>70</v>
      </c>
      <c r="E1127" s="181">
        <v>82482</v>
      </c>
      <c r="F1127" s="193">
        <v>2</v>
      </c>
      <c r="G1127" s="264">
        <f t="shared" si="87"/>
        <v>164964</v>
      </c>
      <c r="H1127" s="105"/>
      <c r="I1127" s="105"/>
      <c r="J1127" s="105"/>
      <c r="K1127" s="105"/>
      <c r="L1127" s="105"/>
      <c r="M1127" s="105"/>
      <c r="N1127" s="157"/>
      <c r="O1127" s="105"/>
      <c r="P1127" s="105"/>
      <c r="Q1127" s="105"/>
      <c r="R1127" s="105"/>
      <c r="S1127" s="105"/>
      <c r="T1127" s="105"/>
      <c r="U1127" s="105"/>
      <c r="V1127" s="105"/>
      <c r="W1127" s="24"/>
    </row>
    <row r="1128" spans="1:23">
      <c r="A1128" s="189">
        <v>37</v>
      </c>
      <c r="B1128" s="157"/>
      <c r="C1128" s="192" t="s">
        <v>1642</v>
      </c>
      <c r="D1128" s="263" t="s">
        <v>70</v>
      </c>
      <c r="E1128" s="181">
        <v>47082</v>
      </c>
      <c r="F1128" s="193">
        <v>2</v>
      </c>
      <c r="G1128" s="264">
        <f t="shared" si="87"/>
        <v>94164</v>
      </c>
      <c r="H1128" s="105"/>
      <c r="I1128" s="105"/>
      <c r="J1128" s="105"/>
      <c r="K1128" s="105"/>
      <c r="L1128" s="105"/>
      <c r="M1128" s="105"/>
      <c r="N1128" s="157"/>
      <c r="O1128" s="105"/>
      <c r="P1128" s="105"/>
      <c r="Q1128" s="105"/>
      <c r="R1128" s="105"/>
      <c r="S1128" s="105"/>
      <c r="T1128" s="105"/>
      <c r="U1128" s="105"/>
      <c r="V1128" s="105"/>
      <c r="W1128" s="24"/>
    </row>
    <row r="1129" spans="1:23">
      <c r="A1129" s="189">
        <v>38</v>
      </c>
      <c r="B1129" s="157"/>
      <c r="C1129" s="192" t="s">
        <v>1643</v>
      </c>
      <c r="D1129" s="263" t="s">
        <v>70</v>
      </c>
      <c r="E1129" s="181">
        <v>7670</v>
      </c>
      <c r="F1129" s="193">
        <v>6</v>
      </c>
      <c r="G1129" s="264">
        <f t="shared" si="87"/>
        <v>46020</v>
      </c>
      <c r="H1129" s="105"/>
      <c r="I1129" s="105"/>
      <c r="J1129" s="105"/>
      <c r="K1129" s="105"/>
      <c r="L1129" s="105"/>
      <c r="M1129" s="105"/>
      <c r="N1129" s="157"/>
      <c r="O1129" s="105"/>
      <c r="P1129" s="105"/>
      <c r="Q1129" s="105"/>
      <c r="R1129" s="105"/>
      <c r="S1129" s="105"/>
      <c r="T1129" s="105"/>
      <c r="U1129" s="105"/>
      <c r="V1129" s="105"/>
      <c r="W1129" s="24"/>
    </row>
    <row r="1130" spans="1:23" ht="25.5">
      <c r="A1130" s="189">
        <v>39</v>
      </c>
      <c r="B1130" s="157"/>
      <c r="C1130" s="192" t="s">
        <v>1644</v>
      </c>
      <c r="D1130" s="263" t="s">
        <v>70</v>
      </c>
      <c r="E1130" s="181">
        <v>271400</v>
      </c>
      <c r="F1130" s="193">
        <v>2</v>
      </c>
      <c r="G1130" s="264">
        <f t="shared" si="87"/>
        <v>542800</v>
      </c>
      <c r="H1130" s="105"/>
      <c r="I1130" s="105"/>
      <c r="J1130" s="105"/>
      <c r="K1130" s="105"/>
      <c r="L1130" s="105"/>
      <c r="M1130" s="105"/>
      <c r="N1130" s="157"/>
      <c r="O1130" s="105"/>
      <c r="P1130" s="105"/>
      <c r="Q1130" s="105"/>
      <c r="R1130" s="105"/>
      <c r="S1130" s="105"/>
      <c r="T1130" s="105"/>
      <c r="U1130" s="105"/>
      <c r="V1130" s="105"/>
      <c r="W1130" s="24"/>
    </row>
    <row r="1131" spans="1:23" ht="25.5">
      <c r="A1131" s="189">
        <v>40</v>
      </c>
      <c r="B1131" s="157"/>
      <c r="C1131" s="192" t="s">
        <v>1645</v>
      </c>
      <c r="D1131" s="263" t="s">
        <v>70</v>
      </c>
      <c r="E1131" s="181">
        <v>259600</v>
      </c>
      <c r="F1131" s="193">
        <v>1</v>
      </c>
      <c r="G1131" s="264">
        <f t="shared" si="87"/>
        <v>259600</v>
      </c>
      <c r="H1131" s="105"/>
      <c r="I1131" s="105"/>
      <c r="J1131" s="105"/>
      <c r="K1131" s="105"/>
      <c r="L1131" s="105"/>
      <c r="M1131" s="105"/>
      <c r="N1131" s="157"/>
      <c r="O1131" s="105"/>
      <c r="P1131" s="105"/>
      <c r="Q1131" s="105"/>
      <c r="R1131" s="105"/>
      <c r="S1131" s="105"/>
      <c r="T1131" s="105"/>
      <c r="U1131" s="105"/>
      <c r="V1131" s="105"/>
      <c r="W1131" s="24"/>
    </row>
    <row r="1132" spans="1:23" ht="25.5">
      <c r="A1132" s="189">
        <v>41</v>
      </c>
      <c r="B1132" s="157"/>
      <c r="C1132" s="192" t="s">
        <v>1646</v>
      </c>
      <c r="D1132" s="263" t="s">
        <v>70</v>
      </c>
      <c r="E1132" s="181">
        <v>69620</v>
      </c>
      <c r="F1132" s="193">
        <v>6</v>
      </c>
      <c r="G1132" s="264">
        <f t="shared" si="87"/>
        <v>417720</v>
      </c>
      <c r="H1132" s="105"/>
      <c r="I1132" s="105"/>
      <c r="J1132" s="105"/>
      <c r="K1132" s="105"/>
      <c r="L1132" s="105"/>
      <c r="M1132" s="105"/>
      <c r="N1132" s="157"/>
      <c r="O1132" s="105"/>
      <c r="P1132" s="105"/>
      <c r="Q1132" s="105"/>
      <c r="R1132" s="105"/>
      <c r="S1132" s="105"/>
      <c r="T1132" s="105"/>
      <c r="U1132" s="105"/>
      <c r="V1132" s="105"/>
      <c r="W1132" s="24"/>
    </row>
    <row r="1133" spans="1:23">
      <c r="A1133" s="189">
        <v>42</v>
      </c>
      <c r="B1133" s="157"/>
      <c r="C1133" s="192" t="s">
        <v>1647</v>
      </c>
      <c r="D1133" s="263" t="s">
        <v>70</v>
      </c>
      <c r="E1133" s="181">
        <v>7847</v>
      </c>
      <c r="F1133" s="193">
        <v>13</v>
      </c>
      <c r="G1133" s="264">
        <f t="shared" si="87"/>
        <v>102011</v>
      </c>
      <c r="H1133" s="105"/>
      <c r="I1133" s="105"/>
      <c r="J1133" s="105"/>
      <c r="K1133" s="105"/>
      <c r="L1133" s="105"/>
      <c r="M1133" s="105"/>
      <c r="N1133" s="157"/>
      <c r="O1133" s="105"/>
      <c r="P1133" s="105"/>
      <c r="Q1133" s="105"/>
      <c r="R1133" s="105"/>
      <c r="S1133" s="105"/>
      <c r="T1133" s="105"/>
      <c r="U1133" s="105"/>
      <c r="V1133" s="105"/>
      <c r="W1133" s="24"/>
    </row>
    <row r="1134" spans="1:23">
      <c r="A1134" s="189">
        <v>43</v>
      </c>
      <c r="B1134" s="157"/>
      <c r="C1134" s="192" t="s">
        <v>1648</v>
      </c>
      <c r="D1134" s="263" t="s">
        <v>121</v>
      </c>
      <c r="E1134" s="181">
        <v>3000</v>
      </c>
      <c r="F1134" s="193">
        <v>3</v>
      </c>
      <c r="G1134" s="264">
        <f t="shared" si="87"/>
        <v>9000</v>
      </c>
      <c r="H1134" s="105"/>
      <c r="I1134" s="105"/>
      <c r="J1134" s="105"/>
      <c r="K1134" s="105"/>
      <c r="L1134" s="105"/>
      <c r="M1134" s="105"/>
      <c r="N1134" s="157"/>
      <c r="O1134" s="105"/>
      <c r="P1134" s="105"/>
      <c r="Q1134" s="105"/>
      <c r="R1134" s="105"/>
      <c r="S1134" s="105"/>
      <c r="T1134" s="105"/>
      <c r="U1134" s="105"/>
      <c r="V1134" s="105"/>
      <c r="W1134" s="24"/>
    </row>
    <row r="1135" spans="1:23">
      <c r="A1135" s="189">
        <v>44</v>
      </c>
      <c r="B1135" s="157"/>
      <c r="C1135" s="192" t="s">
        <v>1649</v>
      </c>
      <c r="D1135" s="263" t="s">
        <v>70</v>
      </c>
      <c r="E1135" s="181">
        <v>100300</v>
      </c>
      <c r="F1135" s="193">
        <v>1</v>
      </c>
      <c r="G1135" s="264">
        <f t="shared" si="87"/>
        <v>100300</v>
      </c>
      <c r="H1135" s="105"/>
      <c r="I1135" s="105"/>
      <c r="J1135" s="105"/>
      <c r="K1135" s="105"/>
      <c r="L1135" s="105"/>
      <c r="M1135" s="105"/>
      <c r="N1135" s="157"/>
      <c r="O1135" s="105"/>
      <c r="P1135" s="105"/>
      <c r="Q1135" s="105"/>
      <c r="R1135" s="105"/>
      <c r="S1135" s="105"/>
      <c r="T1135" s="105"/>
      <c r="U1135" s="105"/>
      <c r="V1135" s="105"/>
      <c r="W1135" s="24"/>
    </row>
    <row r="1136" spans="1:23">
      <c r="A1136" s="189">
        <v>45</v>
      </c>
      <c r="B1136" s="157"/>
      <c r="C1136" s="192" t="s">
        <v>1650</v>
      </c>
      <c r="D1136" s="263" t="s">
        <v>70</v>
      </c>
      <c r="E1136" s="181">
        <v>18290</v>
      </c>
      <c r="F1136" s="193">
        <v>1</v>
      </c>
      <c r="G1136" s="264">
        <f t="shared" si="87"/>
        <v>18290</v>
      </c>
      <c r="H1136" s="105"/>
      <c r="I1136" s="105"/>
      <c r="J1136" s="105"/>
      <c r="K1136" s="105"/>
      <c r="L1136" s="105"/>
      <c r="M1136" s="105"/>
      <c r="N1136" s="157"/>
      <c r="O1136" s="105"/>
      <c r="P1136" s="105"/>
      <c r="Q1136" s="105"/>
      <c r="R1136" s="105"/>
      <c r="S1136" s="105"/>
      <c r="T1136" s="105"/>
      <c r="U1136" s="105"/>
      <c r="V1136" s="105"/>
      <c r="W1136" s="24"/>
    </row>
    <row r="1137" spans="1:23">
      <c r="A1137" s="189">
        <v>46</v>
      </c>
      <c r="B1137" s="157"/>
      <c r="C1137" s="192" t="s">
        <v>1651</v>
      </c>
      <c r="D1137" s="263" t="s">
        <v>70</v>
      </c>
      <c r="E1137" s="181">
        <v>23010</v>
      </c>
      <c r="F1137" s="193">
        <v>1</v>
      </c>
      <c r="G1137" s="264">
        <f t="shared" si="87"/>
        <v>23010</v>
      </c>
      <c r="H1137" s="105"/>
      <c r="I1137" s="105"/>
      <c r="J1137" s="105"/>
      <c r="K1137" s="105"/>
      <c r="L1137" s="105"/>
      <c r="M1137" s="105"/>
      <c r="N1137" s="157"/>
      <c r="O1137" s="105"/>
      <c r="P1137" s="105"/>
      <c r="Q1137" s="105"/>
      <c r="R1137" s="105"/>
      <c r="S1137" s="105"/>
      <c r="T1137" s="105"/>
      <c r="U1137" s="105"/>
      <c r="V1137" s="105"/>
      <c r="W1137" s="24"/>
    </row>
    <row r="1138" spans="1:23">
      <c r="A1138" s="189">
        <v>47</v>
      </c>
      <c r="B1138" s="157"/>
      <c r="C1138" s="192" t="s">
        <v>1652</v>
      </c>
      <c r="D1138" s="263" t="s">
        <v>70</v>
      </c>
      <c r="E1138" s="181">
        <v>29500</v>
      </c>
      <c r="F1138" s="193">
        <v>2</v>
      </c>
      <c r="G1138" s="264">
        <f t="shared" si="87"/>
        <v>59000</v>
      </c>
      <c r="H1138" s="105"/>
      <c r="I1138" s="105"/>
      <c r="J1138" s="105"/>
      <c r="K1138" s="105"/>
      <c r="L1138" s="105"/>
      <c r="M1138" s="105"/>
      <c r="N1138" s="157"/>
      <c r="O1138" s="105"/>
      <c r="P1138" s="105"/>
      <c r="Q1138" s="105"/>
      <c r="R1138" s="105"/>
      <c r="S1138" s="105"/>
      <c r="T1138" s="105"/>
      <c r="U1138" s="105"/>
      <c r="V1138" s="105"/>
      <c r="W1138" s="24"/>
    </row>
    <row r="1139" spans="1:23">
      <c r="A1139" s="189">
        <v>48</v>
      </c>
      <c r="B1139" s="157"/>
      <c r="C1139" s="192" t="s">
        <v>1653</v>
      </c>
      <c r="D1139" s="263" t="s">
        <v>399</v>
      </c>
      <c r="E1139" s="181">
        <v>156350</v>
      </c>
      <c r="F1139" s="193">
        <v>1</v>
      </c>
      <c r="G1139" s="264">
        <f t="shared" si="87"/>
        <v>156350</v>
      </c>
      <c r="H1139" s="105"/>
      <c r="I1139" s="105"/>
      <c r="J1139" s="105"/>
      <c r="K1139" s="105"/>
      <c r="L1139" s="105"/>
      <c r="M1139" s="105"/>
      <c r="N1139" s="157"/>
      <c r="O1139" s="105"/>
      <c r="P1139" s="105"/>
      <c r="Q1139" s="105"/>
      <c r="R1139" s="105"/>
      <c r="S1139" s="105"/>
      <c r="T1139" s="105"/>
      <c r="U1139" s="105"/>
      <c r="V1139" s="105"/>
      <c r="W1139" s="24"/>
    </row>
    <row r="1140" spans="1:23">
      <c r="A1140" s="189">
        <v>49</v>
      </c>
      <c r="B1140" s="157"/>
      <c r="C1140" s="192" t="s">
        <v>1654</v>
      </c>
      <c r="D1140" s="263" t="s">
        <v>399</v>
      </c>
      <c r="E1140" s="181">
        <v>10030</v>
      </c>
      <c r="F1140" s="193">
        <v>2</v>
      </c>
      <c r="G1140" s="264">
        <f t="shared" si="87"/>
        <v>20060</v>
      </c>
      <c r="H1140" s="105"/>
      <c r="I1140" s="105"/>
      <c r="J1140" s="105"/>
      <c r="K1140" s="105"/>
      <c r="L1140" s="105"/>
      <c r="M1140" s="105"/>
      <c r="N1140" s="157"/>
      <c r="O1140" s="105"/>
      <c r="P1140" s="105"/>
      <c r="Q1140" s="105"/>
      <c r="R1140" s="105"/>
      <c r="S1140" s="105"/>
      <c r="T1140" s="105"/>
      <c r="U1140" s="105"/>
      <c r="V1140" s="105"/>
      <c r="W1140" s="24"/>
    </row>
    <row r="1141" spans="1:23">
      <c r="A1141" s="189">
        <v>50</v>
      </c>
      <c r="B1141" s="157"/>
      <c r="C1141" s="192" t="s">
        <v>1655</v>
      </c>
      <c r="D1141" s="263" t="s">
        <v>121</v>
      </c>
      <c r="E1141" s="181">
        <v>12390</v>
      </c>
      <c r="F1141" s="193">
        <v>1</v>
      </c>
      <c r="G1141" s="264">
        <f t="shared" si="87"/>
        <v>12390</v>
      </c>
      <c r="H1141" s="105"/>
      <c r="I1141" s="105"/>
      <c r="J1141" s="105"/>
      <c r="K1141" s="105"/>
      <c r="L1141" s="105"/>
      <c r="M1141" s="105"/>
      <c r="N1141" s="157"/>
      <c r="O1141" s="105"/>
      <c r="P1141" s="105"/>
      <c r="Q1141" s="105"/>
      <c r="R1141" s="105"/>
      <c r="S1141" s="105"/>
      <c r="T1141" s="105"/>
      <c r="U1141" s="105"/>
      <c r="V1141" s="105"/>
      <c r="W1141" s="24"/>
    </row>
    <row r="1142" spans="1:23">
      <c r="A1142" s="189">
        <v>51</v>
      </c>
      <c r="B1142" s="157"/>
      <c r="C1142" s="192" t="s">
        <v>1656</v>
      </c>
      <c r="D1142" s="263" t="s">
        <v>121</v>
      </c>
      <c r="E1142" s="181">
        <v>20650</v>
      </c>
      <c r="F1142" s="193">
        <v>2</v>
      </c>
      <c r="G1142" s="264">
        <f t="shared" si="87"/>
        <v>41300</v>
      </c>
      <c r="H1142" s="105"/>
      <c r="I1142" s="105"/>
      <c r="J1142" s="105"/>
      <c r="K1142" s="105"/>
      <c r="L1142" s="105"/>
      <c r="M1142" s="105"/>
      <c r="N1142" s="157"/>
      <c r="O1142" s="105"/>
      <c r="P1142" s="105"/>
      <c r="Q1142" s="105"/>
      <c r="R1142" s="105"/>
      <c r="S1142" s="105"/>
      <c r="T1142" s="105"/>
      <c r="U1142" s="105"/>
      <c r="V1142" s="105"/>
      <c r="W1142" s="24"/>
    </row>
    <row r="1143" spans="1:23">
      <c r="A1143" s="189">
        <v>52</v>
      </c>
      <c r="B1143" s="157"/>
      <c r="C1143" s="192" t="s">
        <v>1657</v>
      </c>
      <c r="D1143" s="263" t="s">
        <v>121</v>
      </c>
      <c r="E1143" s="181">
        <v>20650</v>
      </c>
      <c r="F1143" s="193">
        <v>2</v>
      </c>
      <c r="G1143" s="264">
        <f t="shared" si="87"/>
        <v>41300</v>
      </c>
      <c r="H1143" s="105"/>
      <c r="I1143" s="105"/>
      <c r="J1143" s="105"/>
      <c r="K1143" s="105"/>
      <c r="L1143" s="105"/>
      <c r="M1143" s="105"/>
      <c r="N1143" s="157"/>
      <c r="O1143" s="105"/>
      <c r="P1143" s="105"/>
      <c r="Q1143" s="105"/>
      <c r="R1143" s="105"/>
      <c r="S1143" s="105"/>
      <c r="T1143" s="105"/>
      <c r="U1143" s="105"/>
      <c r="V1143" s="105"/>
      <c r="W1143" s="24"/>
    </row>
    <row r="1144" spans="1:23">
      <c r="A1144" s="189">
        <v>53</v>
      </c>
      <c r="B1144" s="157"/>
      <c r="C1144" s="192" t="s">
        <v>1658</v>
      </c>
      <c r="D1144" s="263" t="s">
        <v>121</v>
      </c>
      <c r="E1144" s="181">
        <v>7670</v>
      </c>
      <c r="F1144" s="193">
        <v>2</v>
      </c>
      <c r="G1144" s="264">
        <f t="shared" si="87"/>
        <v>15340</v>
      </c>
      <c r="H1144" s="105"/>
      <c r="I1144" s="105"/>
      <c r="J1144" s="105"/>
      <c r="K1144" s="105"/>
      <c r="L1144" s="105"/>
      <c r="M1144" s="105"/>
      <c r="N1144" s="157"/>
      <c r="O1144" s="105"/>
      <c r="P1144" s="105"/>
      <c r="Q1144" s="105"/>
      <c r="R1144" s="105"/>
      <c r="S1144" s="105"/>
      <c r="T1144" s="105"/>
      <c r="U1144" s="105"/>
      <c r="V1144" s="105"/>
      <c r="W1144" s="24"/>
    </row>
    <row r="1145" spans="1:23">
      <c r="A1145" s="189">
        <v>54</v>
      </c>
      <c r="B1145" s="157"/>
      <c r="C1145" s="192" t="s">
        <v>1659</v>
      </c>
      <c r="D1145" s="263" t="s">
        <v>121</v>
      </c>
      <c r="E1145" s="181">
        <v>590</v>
      </c>
      <c r="F1145" s="193">
        <v>5</v>
      </c>
      <c r="G1145" s="264">
        <f t="shared" si="87"/>
        <v>2950</v>
      </c>
      <c r="H1145" s="105"/>
      <c r="I1145" s="105"/>
      <c r="J1145" s="105"/>
      <c r="K1145" s="105"/>
      <c r="L1145" s="105"/>
      <c r="M1145" s="105"/>
      <c r="N1145" s="157"/>
      <c r="O1145" s="105"/>
      <c r="P1145" s="105"/>
      <c r="Q1145" s="105"/>
      <c r="R1145" s="105"/>
      <c r="S1145" s="105"/>
      <c r="T1145" s="105"/>
      <c r="U1145" s="105"/>
      <c r="V1145" s="105"/>
      <c r="W1145" s="24"/>
    </row>
    <row r="1146" spans="1:23">
      <c r="A1146" s="189">
        <v>55</v>
      </c>
      <c r="B1146" s="157"/>
      <c r="C1146" s="192" t="s">
        <v>1660</v>
      </c>
      <c r="D1146" s="263" t="s">
        <v>121</v>
      </c>
      <c r="E1146" s="181">
        <v>590</v>
      </c>
      <c r="F1146" s="193">
        <v>4</v>
      </c>
      <c r="G1146" s="264">
        <f t="shared" si="87"/>
        <v>2360</v>
      </c>
      <c r="H1146" s="105"/>
      <c r="I1146" s="105"/>
      <c r="J1146" s="105"/>
      <c r="K1146" s="105"/>
      <c r="L1146" s="105"/>
      <c r="M1146" s="105"/>
      <c r="N1146" s="157"/>
      <c r="O1146" s="105"/>
      <c r="P1146" s="105"/>
      <c r="Q1146" s="105"/>
      <c r="R1146" s="105"/>
      <c r="S1146" s="105"/>
      <c r="T1146" s="105"/>
      <c r="U1146" s="105"/>
      <c r="V1146" s="105"/>
      <c r="W1146" s="24"/>
    </row>
    <row r="1147" spans="1:23">
      <c r="A1147" s="189">
        <v>56</v>
      </c>
      <c r="B1147" s="157"/>
      <c r="C1147" s="192" t="s">
        <v>1661</v>
      </c>
      <c r="D1147" s="263" t="s">
        <v>121</v>
      </c>
      <c r="E1147" s="181">
        <v>767</v>
      </c>
      <c r="F1147" s="193">
        <v>1</v>
      </c>
      <c r="G1147" s="264">
        <f t="shared" si="87"/>
        <v>767</v>
      </c>
      <c r="H1147" s="105"/>
      <c r="I1147" s="105"/>
      <c r="J1147" s="105"/>
      <c r="K1147" s="105"/>
      <c r="L1147" s="105"/>
      <c r="M1147" s="105"/>
      <c r="N1147" s="157"/>
      <c r="O1147" s="105"/>
      <c r="P1147" s="105"/>
      <c r="Q1147" s="105"/>
      <c r="R1147" s="105"/>
      <c r="S1147" s="105"/>
      <c r="T1147" s="105"/>
      <c r="U1147" s="105"/>
      <c r="V1147" s="105"/>
      <c r="W1147" s="24"/>
    </row>
    <row r="1148" spans="1:23">
      <c r="A1148" s="189">
        <v>57</v>
      </c>
      <c r="B1148" s="157"/>
      <c r="C1148" s="192" t="s">
        <v>1662</v>
      </c>
      <c r="D1148" s="263" t="s">
        <v>399</v>
      </c>
      <c r="E1148" s="181">
        <v>6490</v>
      </c>
      <c r="F1148" s="193">
        <v>1</v>
      </c>
      <c r="G1148" s="264">
        <f t="shared" si="87"/>
        <v>6490</v>
      </c>
      <c r="H1148" s="105"/>
      <c r="I1148" s="105"/>
      <c r="J1148" s="105"/>
      <c r="K1148" s="105"/>
      <c r="L1148" s="105"/>
      <c r="M1148" s="105"/>
      <c r="N1148" s="157"/>
      <c r="O1148" s="105"/>
      <c r="P1148" s="105"/>
      <c r="Q1148" s="105"/>
      <c r="R1148" s="105"/>
      <c r="S1148" s="105"/>
      <c r="T1148" s="105"/>
      <c r="U1148" s="105"/>
      <c r="V1148" s="105"/>
      <c r="W1148" s="24"/>
    </row>
    <row r="1149" spans="1:23">
      <c r="A1149" s="189">
        <v>58</v>
      </c>
      <c r="B1149" s="157"/>
      <c r="C1149" s="192" t="s">
        <v>1663</v>
      </c>
      <c r="D1149" s="263" t="s">
        <v>121</v>
      </c>
      <c r="E1149" s="181">
        <v>35400</v>
      </c>
      <c r="F1149" s="193">
        <v>2</v>
      </c>
      <c r="G1149" s="264">
        <f t="shared" si="87"/>
        <v>70800</v>
      </c>
      <c r="H1149" s="105"/>
      <c r="I1149" s="105"/>
      <c r="J1149" s="105"/>
      <c r="K1149" s="105"/>
      <c r="L1149" s="105"/>
      <c r="M1149" s="105"/>
      <c r="N1149" s="157"/>
      <c r="O1149" s="105"/>
      <c r="P1149" s="105"/>
      <c r="Q1149" s="105"/>
      <c r="R1149" s="105"/>
      <c r="S1149" s="105"/>
      <c r="T1149" s="105"/>
      <c r="U1149" s="105"/>
      <c r="V1149" s="105"/>
      <c r="W1149" s="24"/>
    </row>
    <row r="1150" spans="1:23" ht="25.5">
      <c r="A1150" s="189">
        <v>59</v>
      </c>
      <c r="B1150" s="157"/>
      <c r="C1150" s="192" t="s">
        <v>1664</v>
      </c>
      <c r="D1150" s="263" t="s">
        <v>70</v>
      </c>
      <c r="E1150" s="181">
        <v>14160</v>
      </c>
      <c r="F1150" s="193">
        <v>3</v>
      </c>
      <c r="G1150" s="264">
        <f t="shared" si="87"/>
        <v>42480</v>
      </c>
      <c r="H1150" s="105"/>
      <c r="I1150" s="105"/>
      <c r="J1150" s="105"/>
      <c r="K1150" s="105"/>
      <c r="L1150" s="105"/>
      <c r="M1150" s="105"/>
      <c r="N1150" s="157"/>
      <c r="O1150" s="105"/>
      <c r="P1150" s="105"/>
      <c r="Q1150" s="105"/>
      <c r="R1150" s="105"/>
      <c r="S1150" s="105"/>
      <c r="T1150" s="105"/>
      <c r="U1150" s="105"/>
      <c r="V1150" s="105"/>
      <c r="W1150" s="24"/>
    </row>
    <row r="1151" spans="1:23">
      <c r="A1151" s="189">
        <v>60</v>
      </c>
      <c r="B1151" s="157"/>
      <c r="C1151" s="192" t="s">
        <v>1665</v>
      </c>
      <c r="D1151" s="263" t="s">
        <v>70</v>
      </c>
      <c r="E1151" s="183">
        <v>487.34</v>
      </c>
      <c r="F1151" s="193">
        <v>3</v>
      </c>
      <c r="G1151" s="264">
        <f t="shared" si="87"/>
        <v>1462.02</v>
      </c>
      <c r="H1151" s="105"/>
      <c r="I1151" s="105"/>
      <c r="J1151" s="105"/>
      <c r="K1151" s="105"/>
      <c r="L1151" s="105"/>
      <c r="M1151" s="105"/>
      <c r="N1151" s="157"/>
      <c r="O1151" s="105"/>
      <c r="P1151" s="105"/>
      <c r="Q1151" s="105"/>
      <c r="R1151" s="105"/>
      <c r="S1151" s="105"/>
      <c r="T1151" s="105"/>
      <c r="U1151" s="105"/>
      <c r="V1151" s="105"/>
      <c r="W1151" s="24"/>
    </row>
    <row r="1152" spans="1:23">
      <c r="A1152" s="189">
        <v>61</v>
      </c>
      <c r="B1152" s="157"/>
      <c r="C1152" s="192" t="s">
        <v>1666</v>
      </c>
      <c r="D1152" s="263" t="s">
        <v>59</v>
      </c>
      <c r="E1152" s="183">
        <v>2289.9</v>
      </c>
      <c r="F1152" s="193">
        <v>59</v>
      </c>
      <c r="G1152" s="264">
        <f t="shared" si="87"/>
        <v>135104.1</v>
      </c>
      <c r="H1152" s="105"/>
      <c r="I1152" s="105"/>
      <c r="J1152" s="105"/>
      <c r="K1152" s="105"/>
      <c r="L1152" s="105"/>
      <c r="M1152" s="105"/>
      <c r="N1152" s="157"/>
      <c r="O1152" s="105"/>
      <c r="P1152" s="105"/>
      <c r="Q1152" s="105"/>
      <c r="R1152" s="105"/>
      <c r="S1152" s="105"/>
      <c r="T1152" s="105"/>
      <c r="U1152" s="105"/>
      <c r="V1152" s="105"/>
      <c r="W1152" s="24"/>
    </row>
    <row r="1153" spans="1:23">
      <c r="A1153" s="189">
        <v>62</v>
      </c>
      <c r="B1153" s="157" t="s">
        <v>1667</v>
      </c>
      <c r="C1153" s="192" t="s">
        <v>1668</v>
      </c>
      <c r="D1153" s="263" t="s">
        <v>1551</v>
      </c>
      <c r="E1153" s="183">
        <v>53.12</v>
      </c>
      <c r="F1153" s="193">
        <v>100</v>
      </c>
      <c r="G1153" s="264">
        <f t="shared" si="87"/>
        <v>5312</v>
      </c>
      <c r="H1153" s="105"/>
      <c r="I1153" s="105"/>
      <c r="J1153" s="105"/>
      <c r="K1153" s="105"/>
      <c r="L1153" s="105"/>
      <c r="M1153" s="105"/>
      <c r="N1153" s="157"/>
      <c r="O1153" s="105"/>
      <c r="P1153" s="105"/>
      <c r="Q1153" s="105"/>
      <c r="R1153" s="105"/>
      <c r="S1153" s="105"/>
      <c r="T1153" s="105"/>
      <c r="U1153" s="105"/>
      <c r="V1153" s="105"/>
      <c r="W1153" s="24"/>
    </row>
    <row r="1154" spans="1:23">
      <c r="A1154" s="189">
        <v>63</v>
      </c>
      <c r="B1154" s="157"/>
      <c r="C1154" s="215" t="s">
        <v>1669</v>
      </c>
      <c r="D1154" s="263" t="s">
        <v>28</v>
      </c>
      <c r="E1154" s="183">
        <v>200</v>
      </c>
      <c r="F1154" s="193">
        <v>33</v>
      </c>
      <c r="G1154" s="264">
        <f t="shared" si="87"/>
        <v>6600</v>
      </c>
      <c r="H1154" s="105"/>
      <c r="I1154" s="105"/>
      <c r="J1154" s="105"/>
      <c r="K1154" s="105"/>
      <c r="L1154" s="105"/>
      <c r="M1154" s="105"/>
      <c r="N1154" s="157"/>
      <c r="O1154" s="105"/>
      <c r="P1154" s="105"/>
      <c r="Q1154" s="105"/>
      <c r="R1154" s="105"/>
      <c r="S1154" s="105"/>
      <c r="T1154" s="105"/>
      <c r="U1154" s="105"/>
      <c r="V1154" s="105"/>
      <c r="W1154" s="24"/>
    </row>
    <row r="1155" spans="1:23">
      <c r="A1155" s="189">
        <v>64</v>
      </c>
      <c r="B1155" s="157"/>
      <c r="C1155" s="192" t="s">
        <v>1670</v>
      </c>
      <c r="D1155" s="263" t="s">
        <v>70</v>
      </c>
      <c r="E1155" s="194">
        <v>4540</v>
      </c>
      <c r="F1155" s="193">
        <v>1</v>
      </c>
      <c r="G1155" s="264">
        <f t="shared" si="87"/>
        <v>4540</v>
      </c>
      <c r="H1155" s="105"/>
      <c r="I1155" s="105"/>
      <c r="J1155" s="105"/>
      <c r="K1155" s="105"/>
      <c r="L1155" s="105"/>
      <c r="M1155" s="105"/>
      <c r="N1155" s="157"/>
      <c r="O1155" s="105"/>
      <c r="P1155" s="105"/>
      <c r="Q1155" s="105"/>
      <c r="R1155" s="105"/>
      <c r="S1155" s="105"/>
      <c r="T1155" s="105"/>
      <c r="U1155" s="105"/>
      <c r="V1155" s="105"/>
      <c r="W1155" s="24"/>
    </row>
    <row r="1156" spans="1:23">
      <c r="A1156" s="189">
        <v>65</v>
      </c>
      <c r="B1156" s="157" t="s">
        <v>1671</v>
      </c>
      <c r="C1156" s="192" t="s">
        <v>1672</v>
      </c>
      <c r="D1156" s="263" t="s">
        <v>70</v>
      </c>
      <c r="E1156" s="194">
        <v>454</v>
      </c>
      <c r="F1156" s="193">
        <v>2</v>
      </c>
      <c r="G1156" s="264">
        <f t="shared" si="87"/>
        <v>908</v>
      </c>
      <c r="H1156" s="105"/>
      <c r="I1156" s="105"/>
      <c r="J1156" s="105"/>
      <c r="K1156" s="105"/>
      <c r="L1156" s="105"/>
      <c r="M1156" s="105"/>
      <c r="N1156" s="157"/>
      <c r="O1156" s="105"/>
      <c r="P1156" s="105"/>
      <c r="Q1156" s="105"/>
      <c r="R1156" s="105"/>
      <c r="S1156" s="105"/>
      <c r="T1156" s="105"/>
      <c r="U1156" s="105"/>
      <c r="V1156" s="105"/>
      <c r="W1156" s="24"/>
    </row>
    <row r="1157" spans="1:23">
      <c r="A1157" s="189">
        <v>66</v>
      </c>
      <c r="B1157" s="157"/>
      <c r="C1157" s="192" t="s">
        <v>1673</v>
      </c>
      <c r="D1157" s="263" t="s">
        <v>70</v>
      </c>
      <c r="E1157" s="194">
        <v>5000</v>
      </c>
      <c r="F1157" s="193">
        <v>1</v>
      </c>
      <c r="G1157" s="264">
        <f t="shared" si="87"/>
        <v>5000</v>
      </c>
      <c r="H1157" s="105"/>
      <c r="I1157" s="105"/>
      <c r="J1157" s="105"/>
      <c r="K1157" s="105"/>
      <c r="L1157" s="105"/>
      <c r="M1157" s="105"/>
      <c r="N1157" s="157"/>
      <c r="O1157" s="105"/>
      <c r="P1157" s="105"/>
      <c r="Q1157" s="105"/>
      <c r="R1157" s="105"/>
      <c r="S1157" s="105"/>
      <c r="T1157" s="105"/>
      <c r="U1157" s="105"/>
      <c r="V1157" s="105"/>
      <c r="W1157" s="24"/>
    </row>
    <row r="1158" spans="1:23">
      <c r="A1158" s="189">
        <v>67</v>
      </c>
      <c r="B1158" s="157" t="s">
        <v>242</v>
      </c>
      <c r="C1158" s="192" t="s">
        <v>1674</v>
      </c>
      <c r="D1158" s="263" t="s">
        <v>70</v>
      </c>
      <c r="E1158" s="181">
        <v>330</v>
      </c>
      <c r="F1158" s="193">
        <v>12</v>
      </c>
      <c r="G1158" s="264">
        <f t="shared" si="87"/>
        <v>3960</v>
      </c>
      <c r="H1158" s="105"/>
      <c r="I1158" s="105"/>
      <c r="J1158" s="105"/>
      <c r="K1158" s="105"/>
      <c r="L1158" s="105"/>
      <c r="M1158" s="105"/>
      <c r="N1158" s="157"/>
      <c r="O1158" s="105"/>
      <c r="P1158" s="105"/>
      <c r="Q1158" s="105"/>
      <c r="R1158" s="105"/>
      <c r="S1158" s="105"/>
      <c r="T1158" s="105"/>
      <c r="U1158" s="105"/>
      <c r="V1158" s="105"/>
      <c r="W1158" s="24"/>
    </row>
    <row r="1159" spans="1:23">
      <c r="A1159" s="189">
        <v>68</v>
      </c>
      <c r="B1159" s="157"/>
      <c r="C1159" s="192" t="s">
        <v>1675</v>
      </c>
      <c r="D1159" s="263" t="s">
        <v>70</v>
      </c>
      <c r="E1159" s="181">
        <v>2246.75</v>
      </c>
      <c r="F1159" s="193">
        <v>3</v>
      </c>
      <c r="G1159" s="264">
        <f t="shared" si="87"/>
        <v>6740.25</v>
      </c>
      <c r="H1159" s="105"/>
      <c r="I1159" s="105"/>
      <c r="J1159" s="105"/>
      <c r="K1159" s="105"/>
      <c r="L1159" s="105"/>
      <c r="M1159" s="105"/>
      <c r="N1159" s="157"/>
      <c r="O1159" s="105"/>
      <c r="P1159" s="105"/>
      <c r="Q1159" s="105"/>
      <c r="R1159" s="105"/>
      <c r="S1159" s="105"/>
      <c r="T1159" s="105"/>
      <c r="U1159" s="105"/>
      <c r="V1159" s="105"/>
      <c r="W1159" s="24"/>
    </row>
    <row r="1160" spans="1:23">
      <c r="A1160" s="189">
        <v>69</v>
      </c>
      <c r="B1160" s="157"/>
      <c r="C1160" s="192" t="s">
        <v>1676</v>
      </c>
      <c r="D1160" s="263" t="s">
        <v>70</v>
      </c>
      <c r="E1160" s="181">
        <v>100</v>
      </c>
      <c r="F1160" s="193">
        <v>725</v>
      </c>
      <c r="G1160" s="264">
        <f t="shared" si="87"/>
        <v>72500</v>
      </c>
      <c r="H1160" s="105"/>
      <c r="I1160" s="105"/>
      <c r="J1160" s="105"/>
      <c r="K1160" s="105"/>
      <c r="L1160" s="105"/>
      <c r="M1160" s="105"/>
      <c r="N1160" s="157"/>
      <c r="O1160" s="105"/>
      <c r="P1160" s="105"/>
      <c r="Q1160" s="105"/>
      <c r="R1160" s="105"/>
      <c r="S1160" s="105"/>
      <c r="T1160" s="105"/>
      <c r="U1160" s="105"/>
      <c r="V1160" s="105"/>
      <c r="W1160" s="24"/>
    </row>
    <row r="1161" spans="1:23">
      <c r="A1161" s="189">
        <v>70</v>
      </c>
      <c r="B1161" s="157" t="s">
        <v>1022</v>
      </c>
      <c r="C1161" s="192" t="s">
        <v>1677</v>
      </c>
      <c r="D1161" s="263" t="s">
        <v>70</v>
      </c>
      <c r="E1161" s="181">
        <v>70</v>
      </c>
      <c r="F1161" s="193">
        <v>2</v>
      </c>
      <c r="G1161" s="264">
        <f t="shared" si="87"/>
        <v>140</v>
      </c>
      <c r="H1161" s="105"/>
      <c r="I1161" s="105"/>
      <c r="J1161" s="105"/>
      <c r="K1161" s="105"/>
      <c r="L1161" s="105"/>
      <c r="M1161" s="105"/>
      <c r="N1161" s="157"/>
      <c r="O1161" s="105"/>
      <c r="P1161" s="105"/>
      <c r="Q1161" s="105"/>
      <c r="R1161" s="105"/>
      <c r="S1161" s="105"/>
      <c r="T1161" s="105"/>
      <c r="U1161" s="105"/>
      <c r="V1161" s="105"/>
      <c r="W1161" s="24"/>
    </row>
    <row r="1162" spans="1:23">
      <c r="A1162" s="189">
        <v>71</v>
      </c>
      <c r="B1162" s="157" t="s">
        <v>1678</v>
      </c>
      <c r="C1162" s="192" t="s">
        <v>1679</v>
      </c>
      <c r="D1162" s="263" t="s">
        <v>70</v>
      </c>
      <c r="E1162" s="181">
        <v>80</v>
      </c>
      <c r="F1162" s="193">
        <v>7</v>
      </c>
      <c r="G1162" s="264">
        <f t="shared" si="87"/>
        <v>560</v>
      </c>
      <c r="H1162" s="105"/>
      <c r="I1162" s="105"/>
      <c r="J1162" s="105"/>
      <c r="K1162" s="105"/>
      <c r="L1162" s="105"/>
      <c r="M1162" s="105"/>
      <c r="N1162" s="157"/>
      <c r="O1162" s="105"/>
      <c r="P1162" s="105"/>
      <c r="Q1162" s="105"/>
      <c r="R1162" s="105"/>
      <c r="S1162" s="105"/>
      <c r="T1162" s="105"/>
      <c r="U1162" s="105"/>
      <c r="V1162" s="105"/>
      <c r="W1162" s="24"/>
    </row>
    <row r="1163" spans="1:23">
      <c r="A1163" s="189">
        <v>72</v>
      </c>
      <c r="B1163" s="157" t="s">
        <v>1028</v>
      </c>
      <c r="C1163" s="192" t="s">
        <v>1680</v>
      </c>
      <c r="D1163" s="263" t="s">
        <v>70</v>
      </c>
      <c r="E1163" s="181">
        <v>90</v>
      </c>
      <c r="F1163" s="193">
        <v>5</v>
      </c>
      <c r="G1163" s="264">
        <f t="shared" si="87"/>
        <v>450</v>
      </c>
      <c r="H1163" s="105"/>
      <c r="I1163" s="105"/>
      <c r="J1163" s="105"/>
      <c r="K1163" s="105"/>
      <c r="L1163" s="105"/>
      <c r="M1163" s="105"/>
      <c r="N1163" s="157"/>
      <c r="O1163" s="105"/>
      <c r="P1163" s="105"/>
      <c r="Q1163" s="105"/>
      <c r="R1163" s="105"/>
      <c r="S1163" s="105"/>
      <c r="T1163" s="105"/>
      <c r="U1163" s="105"/>
      <c r="V1163" s="105"/>
      <c r="W1163" s="24"/>
    </row>
    <row r="1164" spans="1:23">
      <c r="A1164" s="189">
        <v>73</v>
      </c>
      <c r="B1164" s="157" t="s">
        <v>1681</v>
      </c>
      <c r="C1164" s="192" t="s">
        <v>1682</v>
      </c>
      <c r="D1164" s="263" t="s">
        <v>70</v>
      </c>
      <c r="E1164" s="181">
        <v>55.46</v>
      </c>
      <c r="F1164" s="193">
        <v>3</v>
      </c>
      <c r="G1164" s="264">
        <f t="shared" si="87"/>
        <v>166.38</v>
      </c>
      <c r="H1164" s="105"/>
      <c r="I1164" s="105"/>
      <c r="J1164" s="105"/>
      <c r="K1164" s="105"/>
      <c r="L1164" s="105"/>
      <c r="M1164" s="105"/>
      <c r="N1164" s="157"/>
      <c r="O1164" s="105"/>
      <c r="P1164" s="105"/>
      <c r="Q1164" s="105"/>
      <c r="R1164" s="105"/>
      <c r="S1164" s="105"/>
      <c r="T1164" s="105"/>
      <c r="U1164" s="105"/>
      <c r="V1164" s="105"/>
      <c r="W1164" s="24"/>
    </row>
    <row r="1165" spans="1:23">
      <c r="A1165" s="189">
        <v>74</v>
      </c>
      <c r="B1165" s="157" t="s">
        <v>1683</v>
      </c>
      <c r="C1165" s="192" t="s">
        <v>1684</v>
      </c>
      <c r="D1165" s="263" t="s">
        <v>70</v>
      </c>
      <c r="E1165" s="181">
        <v>290.27999999999997</v>
      </c>
      <c r="F1165" s="193">
        <v>5</v>
      </c>
      <c r="G1165" s="264">
        <f t="shared" si="87"/>
        <v>1451.3999999999999</v>
      </c>
      <c r="H1165" s="105"/>
      <c r="I1165" s="105"/>
      <c r="J1165" s="105"/>
      <c r="K1165" s="105"/>
      <c r="L1165" s="105"/>
      <c r="M1165" s="105"/>
      <c r="N1165" s="157"/>
      <c r="O1165" s="105"/>
      <c r="P1165" s="105"/>
      <c r="Q1165" s="105"/>
      <c r="R1165" s="105"/>
      <c r="S1165" s="105"/>
      <c r="T1165" s="105"/>
      <c r="U1165" s="105"/>
      <c r="V1165" s="105"/>
      <c r="W1165" s="24"/>
    </row>
    <row r="1166" spans="1:23">
      <c r="A1166" s="189">
        <v>75</v>
      </c>
      <c r="B1166" s="157" t="s">
        <v>1024</v>
      </c>
      <c r="C1166" s="192" t="s">
        <v>1685</v>
      </c>
      <c r="D1166" s="263" t="s">
        <v>70</v>
      </c>
      <c r="E1166" s="181">
        <v>56.64</v>
      </c>
      <c r="F1166" s="193">
        <v>4</v>
      </c>
      <c r="G1166" s="264">
        <f t="shared" si="87"/>
        <v>226.56</v>
      </c>
      <c r="H1166" s="105"/>
      <c r="I1166" s="105"/>
      <c r="J1166" s="105"/>
      <c r="K1166" s="105"/>
      <c r="L1166" s="105"/>
      <c r="M1166" s="105"/>
      <c r="N1166" s="157"/>
      <c r="O1166" s="105"/>
      <c r="P1166" s="105"/>
      <c r="Q1166" s="105"/>
      <c r="R1166" s="105"/>
      <c r="S1166" s="105"/>
      <c r="T1166" s="105"/>
      <c r="U1166" s="105"/>
      <c r="V1166" s="105"/>
      <c r="W1166" s="24"/>
    </row>
    <row r="1167" spans="1:23">
      <c r="A1167" s="189">
        <v>76</v>
      </c>
      <c r="B1167" s="157" t="s">
        <v>1018</v>
      </c>
      <c r="C1167" s="192" t="s">
        <v>1019</v>
      </c>
      <c r="D1167" s="263" t="s">
        <v>70</v>
      </c>
      <c r="E1167" s="194">
        <v>454</v>
      </c>
      <c r="F1167" s="193">
        <v>1</v>
      </c>
      <c r="G1167" s="264">
        <f t="shared" si="87"/>
        <v>454</v>
      </c>
      <c r="H1167" s="105"/>
      <c r="I1167" s="105"/>
      <c r="J1167" s="105"/>
      <c r="K1167" s="105"/>
      <c r="L1167" s="105"/>
      <c r="M1167" s="105"/>
      <c r="N1167" s="157"/>
      <c r="O1167" s="105"/>
      <c r="P1167" s="105"/>
      <c r="Q1167" s="105"/>
      <c r="R1167" s="105"/>
      <c r="S1167" s="105"/>
      <c r="T1167" s="105"/>
      <c r="U1167" s="105"/>
      <c r="V1167" s="105"/>
      <c r="W1167" s="24"/>
    </row>
    <row r="1168" spans="1:23">
      <c r="A1168" s="189">
        <v>77</v>
      </c>
      <c r="B1168" s="157" t="s">
        <v>1012</v>
      </c>
      <c r="C1168" s="192" t="s">
        <v>1686</v>
      </c>
      <c r="D1168" s="263" t="s">
        <v>70</v>
      </c>
      <c r="E1168" s="194">
        <v>454</v>
      </c>
      <c r="F1168" s="193">
        <v>3</v>
      </c>
      <c r="G1168" s="264">
        <f t="shared" si="87"/>
        <v>1362</v>
      </c>
      <c r="H1168" s="105"/>
      <c r="I1168" s="105"/>
      <c r="J1168" s="105"/>
      <c r="K1168" s="105"/>
      <c r="L1168" s="105"/>
      <c r="M1168" s="105"/>
      <c r="N1168" s="157"/>
      <c r="O1168" s="105"/>
      <c r="P1168" s="105"/>
      <c r="Q1168" s="105"/>
      <c r="R1168" s="105"/>
      <c r="S1168" s="105"/>
      <c r="T1168" s="105"/>
      <c r="U1168" s="105"/>
      <c r="V1168" s="105"/>
      <c r="W1168" s="24"/>
    </row>
    <row r="1169" spans="1:23" ht="25.5">
      <c r="A1169" s="189">
        <v>78</v>
      </c>
      <c r="B1169" s="157"/>
      <c r="C1169" s="192" t="s">
        <v>1687</v>
      </c>
      <c r="D1169" s="263" t="s">
        <v>70</v>
      </c>
      <c r="E1169" s="194">
        <v>1411</v>
      </c>
      <c r="F1169" s="193">
        <v>2</v>
      </c>
      <c r="G1169" s="264">
        <f t="shared" ref="G1169:G1190" si="88">F1169*E1169</f>
        <v>2822</v>
      </c>
      <c r="H1169" s="105"/>
      <c r="I1169" s="105"/>
      <c r="J1169" s="105"/>
      <c r="K1169" s="105"/>
      <c r="L1169" s="105"/>
      <c r="M1169" s="105"/>
      <c r="N1169" s="157"/>
      <c r="O1169" s="105"/>
      <c r="P1169" s="105"/>
      <c r="Q1169" s="105"/>
      <c r="R1169" s="105"/>
      <c r="S1169" s="105"/>
      <c r="T1169" s="105"/>
      <c r="U1169" s="105"/>
      <c r="V1169" s="105"/>
      <c r="W1169" s="24"/>
    </row>
    <row r="1170" spans="1:23">
      <c r="A1170" s="189">
        <v>79</v>
      </c>
      <c r="B1170" s="157" t="s">
        <v>1688</v>
      </c>
      <c r="C1170" s="192" t="s">
        <v>1689</v>
      </c>
      <c r="D1170" s="263" t="s">
        <v>70</v>
      </c>
      <c r="E1170" s="194">
        <v>454</v>
      </c>
      <c r="F1170" s="193">
        <v>2</v>
      </c>
      <c r="G1170" s="264">
        <f t="shared" si="88"/>
        <v>908</v>
      </c>
      <c r="H1170" s="105"/>
      <c r="I1170" s="105"/>
      <c r="J1170" s="105"/>
      <c r="K1170" s="105"/>
      <c r="L1170" s="105"/>
      <c r="M1170" s="105"/>
      <c r="N1170" s="157"/>
      <c r="O1170" s="105"/>
      <c r="P1170" s="105"/>
      <c r="Q1170" s="105"/>
      <c r="R1170" s="105"/>
      <c r="S1170" s="105"/>
      <c r="T1170" s="105"/>
      <c r="U1170" s="105"/>
      <c r="V1170" s="105"/>
      <c r="W1170" s="24"/>
    </row>
    <row r="1171" spans="1:23" ht="14.25">
      <c r="A1171" s="189">
        <v>80</v>
      </c>
      <c r="B1171" s="157"/>
      <c r="C1171" s="192" t="s">
        <v>1690</v>
      </c>
      <c r="D1171" s="263" t="s">
        <v>70</v>
      </c>
      <c r="E1171" s="183">
        <v>10782.5</v>
      </c>
      <c r="F1171" s="193">
        <v>1</v>
      </c>
      <c r="G1171" s="264">
        <f t="shared" si="88"/>
        <v>10782.5</v>
      </c>
      <c r="H1171" s="105"/>
      <c r="I1171" s="105"/>
      <c r="J1171" s="105"/>
      <c r="K1171" s="105"/>
      <c r="L1171" s="105"/>
      <c r="M1171" s="105"/>
      <c r="N1171" s="157"/>
      <c r="O1171" s="105"/>
      <c r="P1171" s="105"/>
      <c r="Q1171" s="105"/>
      <c r="R1171" s="105"/>
      <c r="S1171" s="105"/>
      <c r="T1171" s="105"/>
      <c r="U1171" s="105"/>
      <c r="V1171" s="105"/>
      <c r="W1171" s="24"/>
    </row>
    <row r="1172" spans="1:23">
      <c r="A1172" s="189">
        <v>81</v>
      </c>
      <c r="B1172" s="157"/>
      <c r="C1172" s="192" t="s">
        <v>1691</v>
      </c>
      <c r="D1172" s="263" t="s">
        <v>70</v>
      </c>
      <c r="E1172" s="183">
        <v>10782.5</v>
      </c>
      <c r="F1172" s="193">
        <v>1</v>
      </c>
      <c r="G1172" s="264">
        <f t="shared" si="88"/>
        <v>10782.5</v>
      </c>
      <c r="H1172" s="105"/>
      <c r="I1172" s="105"/>
      <c r="J1172" s="105"/>
      <c r="K1172" s="105"/>
      <c r="L1172" s="105"/>
      <c r="M1172" s="105"/>
      <c r="N1172" s="157"/>
      <c r="O1172" s="105"/>
      <c r="P1172" s="105"/>
      <c r="Q1172" s="105"/>
      <c r="R1172" s="105"/>
      <c r="S1172" s="105"/>
      <c r="T1172" s="105"/>
      <c r="U1172" s="105"/>
      <c r="V1172" s="105"/>
      <c r="W1172" s="24"/>
    </row>
    <row r="1173" spans="1:23" ht="25.5">
      <c r="A1173" s="189">
        <v>82</v>
      </c>
      <c r="B1173" s="157" t="s">
        <v>1692</v>
      </c>
      <c r="C1173" s="192" t="s">
        <v>1693</v>
      </c>
      <c r="D1173" s="263" t="s">
        <v>70</v>
      </c>
      <c r="E1173" s="183">
        <v>4956</v>
      </c>
      <c r="F1173" s="193">
        <v>1</v>
      </c>
      <c r="G1173" s="264">
        <f t="shared" si="88"/>
        <v>4956</v>
      </c>
      <c r="H1173" s="105"/>
      <c r="I1173" s="105"/>
      <c r="J1173" s="105"/>
      <c r="K1173" s="105"/>
      <c r="L1173" s="105"/>
      <c r="M1173" s="105"/>
      <c r="N1173" s="157"/>
      <c r="O1173" s="105"/>
      <c r="P1173" s="105"/>
      <c r="Q1173" s="105"/>
      <c r="R1173" s="105"/>
      <c r="S1173" s="105"/>
      <c r="T1173" s="105"/>
      <c r="U1173" s="105"/>
      <c r="V1173" s="105"/>
      <c r="W1173" s="24"/>
    </row>
    <row r="1174" spans="1:23" ht="25.5">
      <c r="A1174" s="189">
        <v>83</v>
      </c>
      <c r="B1174" s="157"/>
      <c r="C1174" s="192" t="s">
        <v>1694</v>
      </c>
      <c r="D1174" s="263" t="s">
        <v>70</v>
      </c>
      <c r="E1174" s="183">
        <v>10620</v>
      </c>
      <c r="F1174" s="193">
        <v>1</v>
      </c>
      <c r="G1174" s="264">
        <f t="shared" si="88"/>
        <v>10620</v>
      </c>
      <c r="H1174" s="105"/>
      <c r="I1174" s="105"/>
      <c r="J1174" s="105"/>
      <c r="K1174" s="105"/>
      <c r="L1174" s="105"/>
      <c r="M1174" s="105"/>
      <c r="N1174" s="157"/>
      <c r="O1174" s="105"/>
      <c r="P1174" s="105"/>
      <c r="Q1174" s="105"/>
      <c r="R1174" s="105"/>
      <c r="S1174" s="105"/>
      <c r="T1174" s="105"/>
      <c r="U1174" s="105"/>
      <c r="V1174" s="105"/>
      <c r="W1174" s="24"/>
    </row>
    <row r="1175" spans="1:23" ht="38.25">
      <c r="A1175" s="189">
        <v>84</v>
      </c>
      <c r="B1175" s="157"/>
      <c r="C1175" s="192" t="s">
        <v>1695</v>
      </c>
      <c r="D1175" s="263" t="s">
        <v>70</v>
      </c>
      <c r="E1175" s="183">
        <v>12331</v>
      </c>
      <c r="F1175" s="193">
        <v>2</v>
      </c>
      <c r="G1175" s="264">
        <f t="shared" si="88"/>
        <v>24662</v>
      </c>
      <c r="H1175" s="105"/>
      <c r="I1175" s="105"/>
      <c r="J1175" s="105"/>
      <c r="K1175" s="105"/>
      <c r="L1175" s="105"/>
      <c r="M1175" s="105"/>
      <c r="N1175" s="157"/>
      <c r="O1175" s="105"/>
      <c r="P1175" s="105"/>
      <c r="Q1175" s="105"/>
      <c r="R1175" s="105"/>
      <c r="S1175" s="105"/>
      <c r="T1175" s="105"/>
      <c r="U1175" s="105"/>
      <c r="V1175" s="105"/>
      <c r="W1175" s="24"/>
    </row>
    <row r="1176" spans="1:23" ht="38.25">
      <c r="A1176" s="189">
        <v>85</v>
      </c>
      <c r="B1176" s="157"/>
      <c r="C1176" s="192" t="s">
        <v>1696</v>
      </c>
      <c r="D1176" s="263" t="s">
        <v>70</v>
      </c>
      <c r="E1176" s="183">
        <v>12387</v>
      </c>
      <c r="F1176" s="193">
        <v>2</v>
      </c>
      <c r="G1176" s="264">
        <f t="shared" si="88"/>
        <v>24774</v>
      </c>
      <c r="H1176" s="105"/>
      <c r="I1176" s="105"/>
      <c r="J1176" s="105"/>
      <c r="K1176" s="105"/>
      <c r="L1176" s="105"/>
      <c r="M1176" s="105"/>
      <c r="N1176" s="157"/>
      <c r="O1176" s="105"/>
      <c r="P1176" s="105"/>
      <c r="Q1176" s="105"/>
      <c r="R1176" s="105"/>
      <c r="S1176" s="105"/>
      <c r="T1176" s="105"/>
      <c r="U1176" s="105"/>
      <c r="V1176" s="105"/>
      <c r="W1176" s="24"/>
    </row>
    <row r="1177" spans="1:23" ht="25.5">
      <c r="A1177" s="189">
        <v>86</v>
      </c>
      <c r="B1177" s="157"/>
      <c r="C1177" s="192" t="s">
        <v>1697</v>
      </c>
      <c r="D1177" s="263" t="s">
        <v>70</v>
      </c>
      <c r="E1177" s="183">
        <v>15133.5</v>
      </c>
      <c r="F1177" s="193">
        <v>2</v>
      </c>
      <c r="G1177" s="264">
        <f t="shared" si="88"/>
        <v>30267</v>
      </c>
      <c r="H1177" s="105"/>
      <c r="I1177" s="105"/>
      <c r="J1177" s="105"/>
      <c r="K1177" s="105"/>
      <c r="L1177" s="105"/>
      <c r="M1177" s="105"/>
      <c r="N1177" s="157"/>
      <c r="O1177" s="105"/>
      <c r="P1177" s="105"/>
      <c r="Q1177" s="105"/>
      <c r="R1177" s="105"/>
      <c r="S1177" s="105"/>
      <c r="T1177" s="105"/>
      <c r="U1177" s="105"/>
      <c r="V1177" s="105"/>
      <c r="W1177" s="24"/>
    </row>
    <row r="1178" spans="1:23" ht="38.25">
      <c r="A1178" s="189">
        <v>87</v>
      </c>
      <c r="B1178" s="157"/>
      <c r="C1178" s="192" t="s">
        <v>1698</v>
      </c>
      <c r="D1178" s="263" t="s">
        <v>70</v>
      </c>
      <c r="E1178" s="183">
        <v>13452</v>
      </c>
      <c r="F1178" s="193">
        <v>1</v>
      </c>
      <c r="G1178" s="264">
        <f t="shared" si="88"/>
        <v>13452</v>
      </c>
      <c r="H1178" s="105"/>
      <c r="I1178" s="105"/>
      <c r="J1178" s="105"/>
      <c r="K1178" s="105"/>
      <c r="L1178" s="105"/>
      <c r="M1178" s="105"/>
      <c r="N1178" s="157"/>
      <c r="O1178" s="105"/>
      <c r="P1178" s="105"/>
      <c r="Q1178" s="105"/>
      <c r="R1178" s="105"/>
      <c r="S1178" s="105"/>
      <c r="T1178" s="105"/>
      <c r="U1178" s="105"/>
      <c r="V1178" s="105"/>
      <c r="W1178" s="24"/>
    </row>
    <row r="1179" spans="1:23" ht="25.5">
      <c r="A1179" s="189">
        <v>88</v>
      </c>
      <c r="B1179" s="157"/>
      <c r="C1179" s="192" t="s">
        <v>1699</v>
      </c>
      <c r="D1179" s="263" t="s">
        <v>70</v>
      </c>
      <c r="E1179" s="183">
        <v>3540</v>
      </c>
      <c r="F1179" s="193">
        <v>1</v>
      </c>
      <c r="G1179" s="264">
        <f t="shared" si="88"/>
        <v>3540</v>
      </c>
      <c r="H1179" s="105"/>
      <c r="I1179" s="105"/>
      <c r="J1179" s="105"/>
      <c r="K1179" s="105"/>
      <c r="L1179" s="105"/>
      <c r="M1179" s="105"/>
      <c r="N1179" s="157"/>
      <c r="O1179" s="105"/>
      <c r="P1179" s="105"/>
      <c r="Q1179" s="105"/>
      <c r="R1179" s="105"/>
      <c r="S1179" s="105"/>
      <c r="T1179" s="105"/>
      <c r="U1179" s="105"/>
      <c r="V1179" s="105"/>
      <c r="W1179" s="24"/>
    </row>
    <row r="1180" spans="1:23">
      <c r="A1180" s="189">
        <v>89</v>
      </c>
      <c r="B1180" s="157" t="s">
        <v>1700</v>
      </c>
      <c r="C1180" s="192" t="s">
        <v>1701</v>
      </c>
      <c r="D1180" s="263" t="s">
        <v>70</v>
      </c>
      <c r="E1180" s="183">
        <v>685</v>
      </c>
      <c r="F1180" s="265">
        <v>2</v>
      </c>
      <c r="G1180" s="264">
        <f t="shared" si="88"/>
        <v>1370</v>
      </c>
      <c r="H1180" s="105"/>
      <c r="I1180" s="105"/>
      <c r="J1180" s="105"/>
      <c r="K1180" s="105"/>
      <c r="L1180" s="105"/>
      <c r="M1180" s="105"/>
      <c r="N1180" s="157"/>
      <c r="O1180" s="105"/>
      <c r="P1180" s="105"/>
      <c r="Q1180" s="105"/>
      <c r="R1180" s="105"/>
      <c r="S1180" s="105"/>
      <c r="T1180" s="105"/>
      <c r="U1180" s="105"/>
      <c r="V1180" s="105"/>
      <c r="W1180" s="24"/>
    </row>
    <row r="1181" spans="1:23">
      <c r="A1181" s="189">
        <v>90</v>
      </c>
      <c r="B1181" s="157" t="s">
        <v>1702</v>
      </c>
      <c r="C1181" s="192" t="s">
        <v>1703</v>
      </c>
      <c r="D1181" s="263" t="s">
        <v>70</v>
      </c>
      <c r="E1181" s="183">
        <v>619</v>
      </c>
      <c r="F1181" s="193">
        <v>1</v>
      </c>
      <c r="G1181" s="264">
        <f t="shared" si="88"/>
        <v>619</v>
      </c>
      <c r="H1181" s="105"/>
      <c r="I1181" s="105"/>
      <c r="J1181" s="105"/>
      <c r="K1181" s="105"/>
      <c r="L1181" s="105"/>
      <c r="M1181" s="105"/>
      <c r="N1181" s="157"/>
      <c r="O1181" s="105"/>
      <c r="P1181" s="105"/>
      <c r="Q1181" s="105"/>
      <c r="R1181" s="105"/>
      <c r="S1181" s="105"/>
      <c r="T1181" s="105"/>
      <c r="U1181" s="105"/>
      <c r="V1181" s="105"/>
      <c r="W1181" s="24"/>
    </row>
    <row r="1182" spans="1:23">
      <c r="A1182" s="189">
        <v>91</v>
      </c>
      <c r="B1182" s="157"/>
      <c r="C1182" s="192" t="s">
        <v>1704</v>
      </c>
      <c r="D1182" s="263" t="s">
        <v>70</v>
      </c>
      <c r="E1182" s="183">
        <v>600</v>
      </c>
      <c r="F1182" s="193">
        <v>8</v>
      </c>
      <c r="G1182" s="264">
        <f t="shared" si="88"/>
        <v>4800</v>
      </c>
      <c r="H1182" s="105">
        <v>7</v>
      </c>
      <c r="I1182" s="105"/>
      <c r="J1182" s="105"/>
      <c r="K1182" s="105"/>
      <c r="L1182" s="105"/>
      <c r="M1182" s="105"/>
      <c r="N1182" s="157"/>
      <c r="O1182" s="105"/>
      <c r="P1182" s="105"/>
      <c r="Q1182" s="105"/>
      <c r="R1182" s="105"/>
      <c r="S1182" s="105"/>
      <c r="T1182" s="105"/>
      <c r="U1182" s="105"/>
      <c r="V1182" s="105"/>
      <c r="W1182" s="24"/>
    </row>
    <row r="1183" spans="1:23">
      <c r="A1183" s="189">
        <v>92</v>
      </c>
      <c r="B1183" s="157" t="s">
        <v>1705</v>
      </c>
      <c r="C1183" s="192" t="s">
        <v>1706</v>
      </c>
      <c r="D1183" s="263" t="s">
        <v>70</v>
      </c>
      <c r="E1183" s="183">
        <v>800</v>
      </c>
      <c r="F1183" s="193">
        <v>1</v>
      </c>
      <c r="G1183" s="264">
        <f t="shared" si="88"/>
        <v>800</v>
      </c>
      <c r="H1183" s="105"/>
      <c r="I1183" s="105"/>
      <c r="J1183" s="105"/>
      <c r="K1183" s="105"/>
      <c r="L1183" s="105"/>
      <c r="M1183" s="105"/>
      <c r="N1183" s="157"/>
      <c r="O1183" s="105"/>
      <c r="P1183" s="105"/>
      <c r="Q1183" s="105"/>
      <c r="R1183" s="105"/>
      <c r="S1183" s="105"/>
      <c r="T1183" s="105"/>
      <c r="U1183" s="105"/>
      <c r="V1183" s="105"/>
      <c r="W1183" s="24"/>
    </row>
    <row r="1184" spans="1:23" ht="25.5">
      <c r="A1184" s="189">
        <v>93</v>
      </c>
      <c r="B1184" s="157"/>
      <c r="C1184" s="192" t="s">
        <v>1707</v>
      </c>
      <c r="D1184" s="263" t="s">
        <v>70</v>
      </c>
      <c r="E1184" s="183">
        <v>3292</v>
      </c>
      <c r="F1184" s="193">
        <v>2</v>
      </c>
      <c r="G1184" s="264">
        <f t="shared" si="88"/>
        <v>6584</v>
      </c>
      <c r="H1184" s="105"/>
      <c r="I1184" s="105"/>
      <c r="J1184" s="105"/>
      <c r="K1184" s="105"/>
      <c r="L1184" s="105"/>
      <c r="M1184" s="105"/>
      <c r="N1184" s="157"/>
      <c r="O1184" s="105"/>
      <c r="P1184" s="105"/>
      <c r="Q1184" s="105"/>
      <c r="R1184" s="105"/>
      <c r="S1184" s="105"/>
      <c r="T1184" s="105"/>
      <c r="U1184" s="105"/>
      <c r="V1184" s="105"/>
      <c r="W1184" s="24"/>
    </row>
    <row r="1185" spans="1:23">
      <c r="A1185" s="189">
        <v>94</v>
      </c>
      <c r="B1185" s="157"/>
      <c r="C1185" s="192" t="s">
        <v>1708</v>
      </c>
      <c r="D1185" s="263" t="s">
        <v>70</v>
      </c>
      <c r="E1185" s="194">
        <v>454</v>
      </c>
      <c r="F1185" s="193">
        <v>4</v>
      </c>
      <c r="G1185" s="264">
        <f t="shared" si="88"/>
        <v>1816</v>
      </c>
      <c r="H1185" s="105"/>
      <c r="I1185" s="105"/>
      <c r="J1185" s="105"/>
      <c r="K1185" s="105"/>
      <c r="L1185" s="105"/>
      <c r="M1185" s="105"/>
      <c r="N1185" s="157"/>
      <c r="O1185" s="105"/>
      <c r="P1185" s="105"/>
      <c r="Q1185" s="105"/>
      <c r="R1185" s="105"/>
      <c r="S1185" s="105"/>
      <c r="T1185" s="105"/>
      <c r="U1185" s="105"/>
      <c r="V1185" s="105"/>
      <c r="W1185" s="24"/>
    </row>
    <row r="1186" spans="1:23">
      <c r="A1186" s="189">
        <v>95</v>
      </c>
      <c r="B1186" s="157" t="s">
        <v>1709</v>
      </c>
      <c r="C1186" s="192" t="s">
        <v>1710</v>
      </c>
      <c r="D1186" s="263" t="s">
        <v>70</v>
      </c>
      <c r="E1186" s="183">
        <v>1200</v>
      </c>
      <c r="F1186" s="193">
        <v>19</v>
      </c>
      <c r="G1186" s="264">
        <f t="shared" si="88"/>
        <v>22800</v>
      </c>
      <c r="H1186" s="105"/>
      <c r="I1186" s="105"/>
      <c r="J1186" s="105"/>
      <c r="K1186" s="105"/>
      <c r="L1186" s="105"/>
      <c r="M1186" s="105"/>
      <c r="N1186" s="157"/>
      <c r="O1186" s="105"/>
      <c r="P1186" s="105"/>
      <c r="Q1186" s="105"/>
      <c r="R1186" s="105"/>
      <c r="S1186" s="105"/>
      <c r="T1186" s="105"/>
      <c r="U1186" s="105"/>
      <c r="V1186" s="105"/>
      <c r="W1186" s="24"/>
    </row>
    <row r="1187" spans="1:23">
      <c r="A1187" s="189">
        <v>96</v>
      </c>
      <c r="B1187" s="157" t="s">
        <v>1711</v>
      </c>
      <c r="C1187" s="192" t="s">
        <v>1712</v>
      </c>
      <c r="D1187" s="263" t="s">
        <v>70</v>
      </c>
      <c r="E1187" s="183">
        <v>1200</v>
      </c>
      <c r="F1187" s="193">
        <v>3</v>
      </c>
      <c r="G1187" s="264">
        <f t="shared" si="88"/>
        <v>3600</v>
      </c>
      <c r="H1187" s="105"/>
      <c r="I1187" s="105"/>
      <c r="J1187" s="105"/>
      <c r="K1187" s="105"/>
      <c r="L1187" s="105"/>
      <c r="M1187" s="105"/>
      <c r="N1187" s="157"/>
      <c r="O1187" s="105"/>
      <c r="P1187" s="105"/>
      <c r="Q1187" s="105"/>
      <c r="R1187" s="105"/>
      <c r="S1187" s="105"/>
      <c r="T1187" s="105"/>
      <c r="U1187" s="105"/>
      <c r="V1187" s="105"/>
      <c r="W1187" s="24"/>
    </row>
    <row r="1188" spans="1:23" ht="25.5">
      <c r="A1188" s="189">
        <v>97</v>
      </c>
      <c r="B1188" s="157" t="s">
        <v>1713</v>
      </c>
      <c r="C1188" s="192" t="s">
        <v>1714</v>
      </c>
      <c r="D1188" s="263" t="s">
        <v>70</v>
      </c>
      <c r="E1188" s="194">
        <v>2000</v>
      </c>
      <c r="F1188" s="193">
        <v>22</v>
      </c>
      <c r="G1188" s="264">
        <f t="shared" si="88"/>
        <v>44000</v>
      </c>
      <c r="H1188" s="105"/>
      <c r="I1188" s="105"/>
      <c r="J1188" s="105"/>
      <c r="K1188" s="105"/>
      <c r="L1188" s="105"/>
      <c r="M1188" s="105"/>
      <c r="N1188" s="157"/>
      <c r="O1188" s="105"/>
      <c r="P1188" s="105"/>
      <c r="Q1188" s="105"/>
      <c r="R1188" s="105"/>
      <c r="S1188" s="105"/>
      <c r="T1188" s="105"/>
      <c r="U1188" s="105"/>
      <c r="V1188" s="105"/>
      <c r="W1188" s="24"/>
    </row>
    <row r="1189" spans="1:23">
      <c r="A1189" s="189">
        <v>98</v>
      </c>
      <c r="B1189" s="157"/>
      <c r="C1189" s="192" t="s">
        <v>1715</v>
      </c>
      <c r="D1189" s="263" t="s">
        <v>70</v>
      </c>
      <c r="E1189" s="252">
        <v>16048.9</v>
      </c>
      <c r="F1189" s="193">
        <v>4</v>
      </c>
      <c r="G1189" s="264">
        <f t="shared" si="88"/>
        <v>64195.6</v>
      </c>
      <c r="H1189" s="105"/>
      <c r="I1189" s="105"/>
      <c r="J1189" s="105"/>
      <c r="K1189" s="105"/>
      <c r="L1189" s="105"/>
      <c r="M1189" s="105"/>
      <c r="N1189" s="157"/>
      <c r="O1189" s="105"/>
      <c r="P1189" s="105"/>
      <c r="Q1189" s="105"/>
      <c r="R1189" s="105"/>
      <c r="S1189" s="105"/>
      <c r="T1189" s="105"/>
      <c r="U1189" s="105"/>
      <c r="V1189" s="105"/>
      <c r="W1189" s="24"/>
    </row>
    <row r="1190" spans="1:23">
      <c r="A1190" s="189">
        <v>99</v>
      </c>
      <c r="B1190" s="157"/>
      <c r="C1190" s="192" t="s">
        <v>1716</v>
      </c>
      <c r="D1190" s="263" t="s">
        <v>70</v>
      </c>
      <c r="E1190" s="194">
        <v>300</v>
      </c>
      <c r="F1190" s="193">
        <v>11</v>
      </c>
      <c r="G1190" s="264">
        <f t="shared" si="88"/>
        <v>3300</v>
      </c>
      <c r="H1190" s="105"/>
      <c r="I1190" s="105"/>
      <c r="J1190" s="105"/>
      <c r="K1190" s="105"/>
      <c r="L1190" s="105"/>
      <c r="M1190" s="105"/>
      <c r="N1190" s="157"/>
      <c r="O1190" s="105"/>
      <c r="P1190" s="105"/>
      <c r="Q1190" s="105"/>
      <c r="R1190" s="105"/>
      <c r="S1190" s="105"/>
      <c r="T1190" s="105"/>
      <c r="U1190" s="105"/>
      <c r="V1190" s="105"/>
      <c r="W1190" s="24"/>
    </row>
    <row r="1191" spans="1:23">
      <c r="A1191" s="189">
        <v>100</v>
      </c>
      <c r="B1191" s="189" t="s">
        <v>1717</v>
      </c>
      <c r="C1191" s="192" t="s">
        <v>1718</v>
      </c>
      <c r="D1191" s="263" t="s">
        <v>70</v>
      </c>
      <c r="E1191" s="181">
        <v>4000</v>
      </c>
      <c r="F1191" s="193"/>
      <c r="G1191" s="264"/>
      <c r="H1191" s="105"/>
      <c r="I1191" s="105"/>
      <c r="J1191" s="193">
        <v>2</v>
      </c>
      <c r="K1191" s="157">
        <f>E1191*J1191</f>
        <v>8000</v>
      </c>
      <c r="L1191" s="105"/>
      <c r="M1191" s="105"/>
      <c r="N1191" s="157"/>
      <c r="O1191" s="105"/>
      <c r="P1191" s="105"/>
      <c r="Q1191" s="105"/>
      <c r="R1191" s="105"/>
      <c r="S1191" s="105"/>
      <c r="T1191" s="105"/>
      <c r="U1191" s="105"/>
      <c r="V1191" s="105"/>
      <c r="W1191" s="24"/>
    </row>
    <row r="1192" spans="1:23">
      <c r="A1192" s="189">
        <v>101</v>
      </c>
      <c r="B1192" s="105"/>
      <c r="C1192" s="192" t="s">
        <v>1719</v>
      </c>
      <c r="D1192" s="263" t="s">
        <v>70</v>
      </c>
      <c r="E1192" s="183">
        <v>18300</v>
      </c>
      <c r="F1192" s="193"/>
      <c r="G1192" s="264"/>
      <c r="H1192" s="105"/>
      <c r="I1192" s="105"/>
      <c r="J1192" s="193">
        <v>3</v>
      </c>
      <c r="K1192" s="157">
        <f>E1192*J1192</f>
        <v>54900</v>
      </c>
      <c r="L1192" s="105"/>
      <c r="M1192" s="105"/>
      <c r="N1192" s="157"/>
      <c r="O1192" s="105"/>
      <c r="P1192" s="105"/>
      <c r="Q1192" s="105"/>
      <c r="R1192" s="105"/>
      <c r="S1192" s="105"/>
      <c r="T1192" s="105"/>
      <c r="U1192" s="105"/>
      <c r="V1192" s="105"/>
      <c r="W1192" s="24"/>
    </row>
    <row r="1193" spans="1:23">
      <c r="A1193" s="189">
        <v>102</v>
      </c>
      <c r="B1193" s="157"/>
      <c r="C1193" s="192" t="s">
        <v>1720</v>
      </c>
      <c r="D1193" s="263" t="s">
        <v>57</v>
      </c>
      <c r="E1193" s="183">
        <v>232512.5</v>
      </c>
      <c r="F1193" s="266">
        <v>0.48499999999999999</v>
      </c>
      <c r="G1193" s="157">
        <f>E1193*F1193</f>
        <v>112768.5625</v>
      </c>
      <c r="H1193" s="105"/>
      <c r="I1193" s="105"/>
      <c r="J1193" s="193"/>
      <c r="K1193" s="264"/>
      <c r="L1193" s="105"/>
      <c r="M1193" s="105"/>
      <c r="N1193" s="157"/>
      <c r="O1193" s="105"/>
      <c r="P1193" s="105"/>
      <c r="Q1193" s="105"/>
      <c r="R1193" s="105"/>
      <c r="S1193" s="105"/>
      <c r="T1193" s="105"/>
      <c r="U1193" s="105"/>
      <c r="V1193" s="105"/>
      <c r="W1193" s="24"/>
    </row>
    <row r="1194" spans="1:23">
      <c r="A1194" s="189">
        <v>103</v>
      </c>
      <c r="B1194" s="157"/>
      <c r="C1194" s="192" t="s">
        <v>1721</v>
      </c>
      <c r="D1194" s="263" t="s">
        <v>1551</v>
      </c>
      <c r="E1194" s="183">
        <v>140</v>
      </c>
      <c r="F1194" s="105"/>
      <c r="G1194" s="157"/>
      <c r="H1194" s="105"/>
      <c r="I1194" s="105"/>
      <c r="J1194" s="193">
        <v>179</v>
      </c>
      <c r="K1194" s="264">
        <f t="shared" ref="K1194:K1201" si="89">J1194*E1194</f>
        <v>25060</v>
      </c>
      <c r="L1194" s="105"/>
      <c r="M1194" s="105"/>
      <c r="N1194" s="157"/>
      <c r="O1194" s="105"/>
      <c r="P1194" s="105"/>
      <c r="Q1194" s="105"/>
      <c r="R1194" s="105"/>
      <c r="S1194" s="105"/>
      <c r="T1194" s="105"/>
      <c r="U1194" s="105"/>
      <c r="V1194" s="105"/>
      <c r="W1194" s="24"/>
    </row>
    <row r="1195" spans="1:23">
      <c r="A1195" s="189">
        <v>104</v>
      </c>
      <c r="B1195" s="157"/>
      <c r="C1195" s="192" t="s">
        <v>1722</v>
      </c>
      <c r="D1195" s="263" t="s">
        <v>1551</v>
      </c>
      <c r="E1195" s="183">
        <v>140</v>
      </c>
      <c r="F1195" s="105"/>
      <c r="G1195" s="157"/>
      <c r="H1195" s="105"/>
      <c r="I1195" s="105"/>
      <c r="J1195" s="193">
        <v>8</v>
      </c>
      <c r="K1195" s="264">
        <f t="shared" si="89"/>
        <v>1120</v>
      </c>
      <c r="L1195" s="105"/>
      <c r="M1195" s="105"/>
      <c r="N1195" s="157"/>
      <c r="O1195" s="105"/>
      <c r="P1195" s="105"/>
      <c r="Q1195" s="105"/>
      <c r="R1195" s="105"/>
      <c r="S1195" s="105"/>
      <c r="T1195" s="105"/>
      <c r="U1195" s="105"/>
      <c r="V1195" s="105"/>
      <c r="W1195" s="24"/>
    </row>
    <row r="1196" spans="1:23">
      <c r="A1196" s="189">
        <v>105</v>
      </c>
      <c r="B1196" s="157" t="s">
        <v>463</v>
      </c>
      <c r="C1196" s="192" t="s">
        <v>1723</v>
      </c>
      <c r="D1196" s="263" t="s">
        <v>70</v>
      </c>
      <c r="E1196" s="183">
        <v>619</v>
      </c>
      <c r="F1196" s="105"/>
      <c r="G1196" s="157"/>
      <c r="H1196" s="105"/>
      <c r="I1196" s="105"/>
      <c r="J1196" s="193">
        <v>11</v>
      </c>
      <c r="K1196" s="264">
        <f t="shared" si="89"/>
        <v>6809</v>
      </c>
      <c r="L1196" s="105"/>
      <c r="M1196" s="105"/>
      <c r="N1196" s="157"/>
      <c r="O1196" s="105"/>
      <c r="P1196" s="105"/>
      <c r="Q1196" s="105"/>
      <c r="R1196" s="105"/>
      <c r="S1196" s="105"/>
      <c r="T1196" s="105"/>
      <c r="U1196" s="105"/>
      <c r="V1196" s="105"/>
      <c r="W1196" s="24"/>
    </row>
    <row r="1197" spans="1:23">
      <c r="A1197" s="189">
        <v>106</v>
      </c>
      <c r="B1197" s="157"/>
      <c r="C1197" s="192" t="s">
        <v>1724</v>
      </c>
      <c r="D1197" s="263" t="s">
        <v>70</v>
      </c>
      <c r="E1197" s="183">
        <v>300</v>
      </c>
      <c r="F1197" s="105"/>
      <c r="G1197" s="157"/>
      <c r="H1197" s="105"/>
      <c r="I1197" s="105"/>
      <c r="J1197" s="193">
        <v>9</v>
      </c>
      <c r="K1197" s="264">
        <f t="shared" si="89"/>
        <v>2700</v>
      </c>
      <c r="L1197" s="105"/>
      <c r="M1197" s="105"/>
      <c r="N1197" s="157"/>
      <c r="O1197" s="105"/>
      <c r="P1197" s="105"/>
      <c r="Q1197" s="105"/>
      <c r="R1197" s="105"/>
      <c r="S1197" s="105"/>
      <c r="T1197" s="105"/>
      <c r="U1197" s="105"/>
      <c r="V1197" s="105"/>
      <c r="W1197" s="24"/>
    </row>
    <row r="1198" spans="1:23">
      <c r="A1198" s="189">
        <v>107</v>
      </c>
      <c r="B1198" s="157"/>
      <c r="C1198" s="192" t="s">
        <v>1725</v>
      </c>
      <c r="D1198" s="263" t="s">
        <v>70</v>
      </c>
      <c r="E1198" s="181">
        <v>806</v>
      </c>
      <c r="F1198" s="105"/>
      <c r="G1198" s="157"/>
      <c r="H1198" s="105"/>
      <c r="I1198" s="105"/>
      <c r="J1198" s="193">
        <v>3</v>
      </c>
      <c r="K1198" s="264">
        <f t="shared" si="89"/>
        <v>2418</v>
      </c>
      <c r="L1198" s="105"/>
      <c r="M1198" s="105"/>
      <c r="N1198" s="157"/>
      <c r="O1198" s="105"/>
      <c r="P1198" s="105"/>
      <c r="Q1198" s="105"/>
      <c r="R1198" s="105"/>
      <c r="S1198" s="105"/>
      <c r="T1198" s="105"/>
      <c r="U1198" s="105"/>
      <c r="V1198" s="105"/>
      <c r="W1198" s="24"/>
    </row>
    <row r="1199" spans="1:23">
      <c r="A1199" s="189">
        <v>108</v>
      </c>
      <c r="B1199" s="157"/>
      <c r="C1199" s="192" t="s">
        <v>1726</v>
      </c>
      <c r="D1199" s="263" t="s">
        <v>70</v>
      </c>
      <c r="E1199" s="194">
        <v>300</v>
      </c>
      <c r="F1199" s="105"/>
      <c r="G1199" s="157"/>
      <c r="H1199" s="105"/>
      <c r="I1199" s="105"/>
      <c r="J1199" s="193">
        <v>12</v>
      </c>
      <c r="K1199" s="264">
        <f t="shared" si="89"/>
        <v>3600</v>
      </c>
      <c r="L1199" s="105"/>
      <c r="M1199" s="105"/>
      <c r="N1199" s="157"/>
      <c r="O1199" s="105"/>
      <c r="P1199" s="105"/>
      <c r="Q1199" s="105"/>
      <c r="R1199" s="105"/>
      <c r="S1199" s="105"/>
      <c r="T1199" s="105"/>
      <c r="U1199" s="105"/>
      <c r="V1199" s="105"/>
      <c r="W1199" s="24"/>
    </row>
    <row r="1200" spans="1:23">
      <c r="A1200" s="189">
        <v>109</v>
      </c>
      <c r="B1200" s="157"/>
      <c r="C1200" s="192" t="s">
        <v>1727</v>
      </c>
      <c r="D1200" s="263" t="s">
        <v>70</v>
      </c>
      <c r="E1200" s="194">
        <v>400</v>
      </c>
      <c r="F1200" s="105"/>
      <c r="G1200" s="157"/>
      <c r="H1200" s="105"/>
      <c r="I1200" s="105"/>
      <c r="J1200" s="193">
        <v>28</v>
      </c>
      <c r="K1200" s="264">
        <f t="shared" si="89"/>
        <v>11200</v>
      </c>
      <c r="L1200" s="105"/>
      <c r="M1200" s="105"/>
      <c r="N1200" s="157"/>
      <c r="O1200" s="105"/>
      <c r="P1200" s="105"/>
      <c r="Q1200" s="105"/>
      <c r="R1200" s="105"/>
      <c r="S1200" s="105"/>
      <c r="T1200" s="105"/>
      <c r="U1200" s="105"/>
      <c r="V1200" s="105"/>
      <c r="W1200" s="24"/>
    </row>
    <row r="1201" spans="1:23">
      <c r="A1201" s="189">
        <v>110</v>
      </c>
      <c r="B1201" s="157"/>
      <c r="C1201" s="192" t="s">
        <v>1728</v>
      </c>
      <c r="D1201" s="263" t="s">
        <v>70</v>
      </c>
      <c r="E1201" s="181">
        <v>500</v>
      </c>
      <c r="F1201" s="105"/>
      <c r="G1201" s="157"/>
      <c r="H1201" s="105"/>
      <c r="I1201" s="105"/>
      <c r="J1201" s="193">
        <v>6</v>
      </c>
      <c r="K1201" s="264">
        <f t="shared" si="89"/>
        <v>3000</v>
      </c>
      <c r="L1201" s="105"/>
      <c r="M1201" s="105"/>
      <c r="N1201" s="157"/>
      <c r="O1201" s="105"/>
      <c r="P1201" s="105"/>
      <c r="Q1201" s="105"/>
      <c r="R1201" s="105"/>
      <c r="S1201" s="105"/>
      <c r="T1201" s="105"/>
      <c r="U1201" s="105"/>
      <c r="V1201" s="105"/>
      <c r="W1201" s="24"/>
    </row>
    <row r="1202" spans="1:23">
      <c r="A1202" s="189">
        <v>111</v>
      </c>
      <c r="B1202" s="157"/>
      <c r="C1202" s="192" t="s">
        <v>1729</v>
      </c>
      <c r="D1202" s="263" t="s">
        <v>63</v>
      </c>
      <c r="E1202" s="181">
        <v>130625</v>
      </c>
      <c r="F1202" s="167">
        <v>2.383</v>
      </c>
      <c r="G1202" s="163">
        <f>E1202*F1202</f>
        <v>311279.375</v>
      </c>
      <c r="H1202" s="105"/>
      <c r="I1202" s="105"/>
      <c r="J1202" s="193"/>
      <c r="K1202" s="264"/>
      <c r="L1202" s="105"/>
      <c r="M1202" s="105"/>
      <c r="N1202" s="157"/>
      <c r="O1202" s="105"/>
      <c r="P1202" s="105"/>
      <c r="Q1202" s="105"/>
      <c r="R1202" s="105"/>
      <c r="S1202" s="105"/>
      <c r="T1202" s="105"/>
      <c r="U1202" s="105"/>
      <c r="V1202" s="105"/>
      <c r="W1202" s="24"/>
    </row>
    <row r="1203" spans="1:23">
      <c r="A1203" s="189"/>
      <c r="B1203" s="201"/>
      <c r="C1203" s="267" t="s">
        <v>1730</v>
      </c>
      <c r="D1203" s="268"/>
      <c r="E1203" s="194"/>
      <c r="F1203" s="178"/>
      <c r="G1203" s="269"/>
      <c r="H1203" s="193"/>
      <c r="I1203" s="248"/>
      <c r="J1203" s="193"/>
      <c r="K1203" s="201"/>
      <c r="L1203" s="201"/>
      <c r="M1203" s="201"/>
      <c r="N1203" s="248"/>
      <c r="O1203" s="105"/>
      <c r="P1203" s="105"/>
      <c r="Q1203" s="105"/>
      <c r="R1203" s="105"/>
      <c r="S1203" s="105"/>
      <c r="T1203" s="105"/>
      <c r="U1203" s="105"/>
      <c r="V1203" s="105"/>
      <c r="W1203" s="24"/>
    </row>
    <row r="1204" spans="1:23">
      <c r="A1204" s="189">
        <v>112</v>
      </c>
      <c r="B1204" s="201"/>
      <c r="C1204" s="192" t="s">
        <v>1731</v>
      </c>
      <c r="D1204" s="268" t="s">
        <v>121</v>
      </c>
      <c r="E1204" s="194">
        <v>25000</v>
      </c>
      <c r="F1204" s="178"/>
      <c r="G1204" s="269"/>
      <c r="H1204" s="193"/>
      <c r="I1204" s="248"/>
      <c r="J1204" s="193"/>
      <c r="K1204" s="201"/>
      <c r="L1204" s="201"/>
      <c r="M1204" s="201"/>
      <c r="N1204" s="248"/>
      <c r="O1204" s="105"/>
      <c r="P1204" s="105"/>
      <c r="Q1204" s="105"/>
      <c r="R1204" s="105"/>
      <c r="S1204" s="189">
        <v>2</v>
      </c>
      <c r="T1204" s="189"/>
      <c r="U1204" s="105"/>
      <c r="V1204" s="189">
        <f>S1204*E1204</f>
        <v>50000</v>
      </c>
      <c r="W1204" s="24"/>
    </row>
    <row r="1205" spans="1:23">
      <c r="A1205" s="189">
        <v>113</v>
      </c>
      <c r="B1205" s="201"/>
      <c r="C1205" s="192" t="s">
        <v>1732</v>
      </c>
      <c r="D1205" s="268" t="s">
        <v>121</v>
      </c>
      <c r="E1205" s="194">
        <v>200</v>
      </c>
      <c r="F1205" s="178"/>
      <c r="G1205" s="269">
        <v>200</v>
      </c>
      <c r="H1205" s="193"/>
      <c r="I1205" s="248"/>
      <c r="J1205" s="193"/>
      <c r="K1205" s="201"/>
      <c r="L1205" s="201"/>
      <c r="M1205" s="201"/>
      <c r="N1205" s="248"/>
      <c r="O1205" s="201"/>
      <c r="P1205" s="248">
        <v>1</v>
      </c>
      <c r="Q1205" s="157"/>
      <c r="R1205" s="157"/>
      <c r="S1205" s="157"/>
      <c r="T1205" s="157"/>
      <c r="U1205" s="189">
        <f t="shared" ref="U1205" si="90">Q1205+P1205</f>
        <v>1</v>
      </c>
      <c r="V1205" s="189">
        <f t="shared" ref="V1205" si="91">U1205*E1205</f>
        <v>200</v>
      </c>
      <c r="W1205" s="24"/>
    </row>
    <row r="1206" spans="1:23">
      <c r="A1206" s="189">
        <v>114</v>
      </c>
      <c r="B1206" s="201"/>
      <c r="C1206" s="192" t="s">
        <v>1733</v>
      </c>
      <c r="D1206" s="268" t="s">
        <v>28</v>
      </c>
      <c r="E1206" s="194">
        <v>100</v>
      </c>
      <c r="F1206" s="248">
        <v>441.7</v>
      </c>
      <c r="G1206" s="269">
        <f>F1206*E1206</f>
        <v>44170</v>
      </c>
      <c r="H1206" s="193"/>
      <c r="I1206" s="248"/>
      <c r="J1206" s="193"/>
      <c r="K1206" s="201"/>
      <c r="L1206" s="201"/>
      <c r="M1206" s="201"/>
      <c r="N1206" s="248"/>
      <c r="O1206" s="201"/>
      <c r="P1206" s="201"/>
      <c r="Q1206" s="189"/>
      <c r="R1206" s="189"/>
      <c r="S1206" s="189"/>
      <c r="T1206" s="189"/>
      <c r="U1206" s="27"/>
      <c r="V1206" s="189"/>
      <c r="W1206" s="24"/>
    </row>
    <row r="1207" spans="1:23">
      <c r="A1207" s="189">
        <v>115</v>
      </c>
      <c r="B1207" s="201"/>
      <c r="C1207" s="192" t="s">
        <v>1734</v>
      </c>
      <c r="D1207" s="268" t="s">
        <v>28</v>
      </c>
      <c r="E1207" s="194">
        <v>20</v>
      </c>
      <c r="F1207" s="178"/>
      <c r="G1207" s="269"/>
      <c r="H1207" s="193"/>
      <c r="I1207" s="248"/>
      <c r="J1207" s="193"/>
      <c r="K1207" s="201"/>
      <c r="L1207" s="201"/>
      <c r="M1207" s="201"/>
      <c r="N1207" s="248"/>
      <c r="O1207" s="201"/>
      <c r="P1207" s="265"/>
      <c r="Q1207" s="189">
        <v>65</v>
      </c>
      <c r="R1207" s="189"/>
      <c r="S1207" s="189"/>
      <c r="T1207" s="189"/>
      <c r="U1207" s="189">
        <f>Q1207+P1207</f>
        <v>65</v>
      </c>
      <c r="V1207" s="189">
        <f>U1207*E1207</f>
        <v>1300</v>
      </c>
      <c r="W1207" s="24"/>
    </row>
    <row r="1208" spans="1:23">
      <c r="A1208" s="189">
        <v>116</v>
      </c>
      <c r="B1208" s="248"/>
      <c r="C1208" s="192" t="s">
        <v>1735</v>
      </c>
      <c r="D1208" s="268" t="s">
        <v>70</v>
      </c>
      <c r="E1208" s="194">
        <v>2000</v>
      </c>
      <c r="F1208" s="201"/>
      <c r="G1208" s="270"/>
      <c r="H1208" s="193"/>
      <c r="I1208" s="193"/>
      <c r="J1208" s="201"/>
      <c r="K1208" s="201"/>
      <c r="L1208" s="105"/>
      <c r="M1208" s="105"/>
      <c r="N1208" s="248"/>
      <c r="O1208" s="201"/>
      <c r="P1208" s="248">
        <v>1</v>
      </c>
      <c r="Q1208" s="157">
        <v>1</v>
      </c>
      <c r="R1208" s="157"/>
      <c r="S1208" s="157"/>
      <c r="T1208" s="157"/>
      <c r="U1208" s="193">
        <v>2</v>
      </c>
      <c r="V1208" s="193">
        <f t="shared" ref="V1208:V1218" si="92">U1208*E1208</f>
        <v>4000</v>
      </c>
      <c r="W1208" s="24"/>
    </row>
    <row r="1209" spans="1:23">
      <c r="A1209" s="189">
        <v>117</v>
      </c>
      <c r="B1209" s="248"/>
      <c r="C1209" s="192" t="s">
        <v>1736</v>
      </c>
      <c r="D1209" s="268" t="s">
        <v>70</v>
      </c>
      <c r="E1209" s="194">
        <v>2000</v>
      </c>
      <c r="F1209" s="193"/>
      <c r="G1209" s="270"/>
      <c r="H1209" s="193"/>
      <c r="I1209" s="193"/>
      <c r="J1209" s="201"/>
      <c r="K1209" s="201"/>
      <c r="L1209" s="105"/>
      <c r="M1209" s="105"/>
      <c r="N1209" s="248"/>
      <c r="O1209" s="201"/>
      <c r="P1209" s="201"/>
      <c r="Q1209" s="189">
        <v>1</v>
      </c>
      <c r="R1209" s="189"/>
      <c r="S1209" s="189"/>
      <c r="T1209" s="189"/>
      <c r="U1209" s="193">
        <v>1</v>
      </c>
      <c r="V1209" s="193">
        <v>2000</v>
      </c>
      <c r="W1209" s="24"/>
    </row>
    <row r="1210" spans="1:23">
      <c r="A1210" s="189">
        <v>118</v>
      </c>
      <c r="B1210" s="248"/>
      <c r="C1210" s="192" t="s">
        <v>1737</v>
      </c>
      <c r="D1210" s="268" t="s">
        <v>70</v>
      </c>
      <c r="E1210" s="194">
        <v>2000</v>
      </c>
      <c r="F1210" s="193"/>
      <c r="G1210" s="270"/>
      <c r="H1210" s="193"/>
      <c r="I1210" s="193"/>
      <c r="J1210" s="201"/>
      <c r="K1210" s="201"/>
      <c r="L1210" s="105"/>
      <c r="M1210" s="105"/>
      <c r="N1210" s="248"/>
      <c r="O1210" s="201"/>
      <c r="P1210" s="201"/>
      <c r="Q1210" s="189"/>
      <c r="R1210" s="189"/>
      <c r="S1210" s="189"/>
      <c r="T1210" s="189">
        <v>1</v>
      </c>
      <c r="U1210" s="193">
        <v>1</v>
      </c>
      <c r="V1210" s="193">
        <f>E1210*U1210</f>
        <v>2000</v>
      </c>
      <c r="W1210" s="24"/>
    </row>
    <row r="1211" spans="1:23">
      <c r="A1211" s="189">
        <v>119</v>
      </c>
      <c r="B1211" s="248"/>
      <c r="C1211" s="192" t="s">
        <v>1738</v>
      </c>
      <c r="D1211" s="263" t="s">
        <v>70</v>
      </c>
      <c r="E1211" s="181">
        <v>4000</v>
      </c>
      <c r="F1211" s="105"/>
      <c r="G1211" s="271"/>
      <c r="H1211" s="189"/>
      <c r="I1211" s="189"/>
      <c r="J1211" s="105"/>
      <c r="K1211" s="105"/>
      <c r="L1211" s="105"/>
      <c r="M1211" s="105"/>
      <c r="N1211" s="248"/>
      <c r="O1211" s="201"/>
      <c r="P1211" s="193"/>
      <c r="Q1211" s="189">
        <v>1</v>
      </c>
      <c r="R1211" s="189"/>
      <c r="S1211" s="189"/>
      <c r="T1211" s="189"/>
      <c r="U1211" s="193">
        <f>SUM(N1211:Q1211)</f>
        <v>1</v>
      </c>
      <c r="V1211" s="193">
        <f t="shared" si="92"/>
        <v>4000</v>
      </c>
      <c r="W1211" s="24"/>
    </row>
    <row r="1212" spans="1:23">
      <c r="A1212" s="189">
        <v>120</v>
      </c>
      <c r="B1212" s="248"/>
      <c r="C1212" s="192" t="s">
        <v>1739</v>
      </c>
      <c r="D1212" s="263" t="s">
        <v>70</v>
      </c>
      <c r="E1212" s="181">
        <v>200</v>
      </c>
      <c r="F1212" s="105"/>
      <c r="G1212" s="271"/>
      <c r="H1212" s="189"/>
      <c r="I1212" s="189"/>
      <c r="J1212" s="105"/>
      <c r="K1212" s="105"/>
      <c r="L1212" s="105"/>
      <c r="M1212" s="105"/>
      <c r="N1212" s="248"/>
      <c r="O1212" s="201"/>
      <c r="P1212" s="248"/>
      <c r="Q1212" s="157"/>
      <c r="R1212" s="157"/>
      <c r="S1212" s="157"/>
      <c r="T1212" s="157"/>
      <c r="U1212" s="193">
        <v>5</v>
      </c>
      <c r="V1212" s="193">
        <f>E1212*U1212</f>
        <v>1000</v>
      </c>
      <c r="W1212" s="24"/>
    </row>
    <row r="1213" spans="1:23">
      <c r="A1213" s="189">
        <v>121</v>
      </c>
      <c r="B1213" s="248"/>
      <c r="C1213" s="192" t="s">
        <v>1739</v>
      </c>
      <c r="D1213" s="263" t="s">
        <v>70</v>
      </c>
      <c r="E1213" s="181">
        <v>500</v>
      </c>
      <c r="F1213" s="105"/>
      <c r="G1213" s="271"/>
      <c r="H1213" s="189"/>
      <c r="I1213" s="189"/>
      <c r="J1213" s="105"/>
      <c r="K1213" s="105"/>
      <c r="L1213" s="105"/>
      <c r="M1213" s="105"/>
      <c r="N1213" s="248"/>
      <c r="O1213" s="201"/>
      <c r="P1213" s="248"/>
      <c r="Q1213" s="157"/>
      <c r="R1213" s="157"/>
      <c r="S1213" s="157"/>
      <c r="T1213" s="157"/>
      <c r="U1213" s="193">
        <v>70</v>
      </c>
      <c r="V1213" s="193">
        <f>E1213*U1213</f>
        <v>35000</v>
      </c>
      <c r="W1213" s="24"/>
    </row>
    <row r="1214" spans="1:23">
      <c r="A1214" s="189">
        <v>122</v>
      </c>
      <c r="B1214" s="248"/>
      <c r="C1214" s="192" t="s">
        <v>1740</v>
      </c>
      <c r="D1214" s="263" t="s">
        <v>28</v>
      </c>
      <c r="E1214" s="181">
        <v>80</v>
      </c>
      <c r="F1214" s="105"/>
      <c r="G1214" s="271"/>
      <c r="H1214" s="105"/>
      <c r="I1214" s="105"/>
      <c r="J1214" s="105"/>
      <c r="K1214" s="105"/>
      <c r="L1214" s="105"/>
      <c r="M1214" s="105"/>
      <c r="N1214" s="194">
        <v>0</v>
      </c>
      <c r="O1214" s="272">
        <v>5</v>
      </c>
      <c r="P1214" s="248">
        <v>4.25</v>
      </c>
      <c r="Q1214" s="157">
        <v>8.5</v>
      </c>
      <c r="R1214" s="157"/>
      <c r="S1214" s="157"/>
      <c r="T1214" s="157">
        <v>4</v>
      </c>
      <c r="U1214" s="194">
        <v>21.75</v>
      </c>
      <c r="V1214" s="193">
        <f t="shared" si="92"/>
        <v>1740</v>
      </c>
      <c r="W1214" s="24"/>
    </row>
    <row r="1215" spans="1:23">
      <c r="A1215" s="189">
        <v>123</v>
      </c>
      <c r="B1215" s="248"/>
      <c r="C1215" s="192" t="s">
        <v>1741</v>
      </c>
      <c r="D1215" s="263" t="s">
        <v>28</v>
      </c>
      <c r="E1215" s="181">
        <v>50</v>
      </c>
      <c r="F1215" s="105"/>
      <c r="G1215" s="271"/>
      <c r="H1215" s="105"/>
      <c r="I1215" s="105"/>
      <c r="J1215" s="105"/>
      <c r="K1215" s="105"/>
      <c r="L1215" s="105"/>
      <c r="M1215" s="105"/>
      <c r="N1215" s="194"/>
      <c r="O1215" s="272"/>
      <c r="P1215" s="248"/>
      <c r="Q1215" s="157"/>
      <c r="R1215" s="157">
        <v>0.5</v>
      </c>
      <c r="S1215" s="157"/>
      <c r="T1215" s="157"/>
      <c r="U1215" s="194"/>
      <c r="V1215" s="193">
        <v>0.5</v>
      </c>
      <c r="W1215" s="24"/>
    </row>
    <row r="1216" spans="1:23">
      <c r="A1216" s="189">
        <v>124</v>
      </c>
      <c r="B1216" s="248"/>
      <c r="C1216" s="192" t="s">
        <v>1742</v>
      </c>
      <c r="D1216" s="263" t="s">
        <v>70</v>
      </c>
      <c r="E1216" s="181">
        <v>50</v>
      </c>
      <c r="F1216" s="105"/>
      <c r="G1216" s="271"/>
      <c r="H1216" s="189"/>
      <c r="I1216" s="189"/>
      <c r="J1216" s="105"/>
      <c r="K1216" s="105"/>
      <c r="L1216" s="105"/>
      <c r="M1216" s="105"/>
      <c r="N1216" s="248"/>
      <c r="O1216" s="248"/>
      <c r="P1216" s="201"/>
      <c r="Q1216" s="105"/>
      <c r="R1216" s="189">
        <v>1</v>
      </c>
      <c r="S1216" s="189"/>
      <c r="T1216" s="189"/>
      <c r="U1216" s="193">
        <v>1</v>
      </c>
      <c r="V1216" s="193">
        <f t="shared" si="92"/>
        <v>50</v>
      </c>
      <c r="W1216" s="24"/>
    </row>
    <row r="1217" spans="1:23">
      <c r="A1217" s="189">
        <v>125</v>
      </c>
      <c r="B1217" s="248"/>
      <c r="C1217" s="192" t="s">
        <v>1743</v>
      </c>
      <c r="D1217" s="263" t="s">
        <v>28</v>
      </c>
      <c r="E1217" s="181">
        <v>15</v>
      </c>
      <c r="F1217" s="105"/>
      <c r="G1217" s="271"/>
      <c r="H1217" s="189"/>
      <c r="I1217" s="189"/>
      <c r="J1217" s="105"/>
      <c r="K1217" s="105"/>
      <c r="L1217" s="105"/>
      <c r="M1217" s="105"/>
      <c r="N1217" s="248"/>
      <c r="O1217" s="248"/>
      <c r="P1217" s="201"/>
      <c r="Q1217" s="189">
        <v>15</v>
      </c>
      <c r="R1217" s="189"/>
      <c r="S1217" s="189"/>
      <c r="T1217" s="189"/>
      <c r="U1217" s="193">
        <v>15</v>
      </c>
      <c r="V1217" s="193">
        <f t="shared" si="92"/>
        <v>225</v>
      </c>
      <c r="W1217" s="24"/>
    </row>
    <row r="1218" spans="1:23">
      <c r="A1218" s="189">
        <v>126</v>
      </c>
      <c r="B1218" s="248"/>
      <c r="C1218" s="192" t="s">
        <v>1744</v>
      </c>
      <c r="D1218" s="263" t="s">
        <v>59</v>
      </c>
      <c r="E1218" s="181">
        <v>30</v>
      </c>
      <c r="F1218" s="105"/>
      <c r="G1218" s="271"/>
      <c r="H1218" s="189"/>
      <c r="I1218" s="189"/>
      <c r="J1218" s="105"/>
      <c r="K1218" s="105"/>
      <c r="L1218" s="105"/>
      <c r="M1218" s="105"/>
      <c r="N1218" s="248"/>
      <c r="O1218" s="248"/>
      <c r="P1218" s="193">
        <v>28</v>
      </c>
      <c r="Q1218" s="189">
        <v>16</v>
      </c>
      <c r="R1218" s="189"/>
      <c r="S1218" s="189"/>
      <c r="T1218" s="189"/>
      <c r="U1218" s="193">
        <f>SUM(P1218:Q1218)</f>
        <v>44</v>
      </c>
      <c r="V1218" s="193">
        <f t="shared" si="92"/>
        <v>1320</v>
      </c>
      <c r="W1218" s="24"/>
    </row>
    <row r="1219" spans="1:23">
      <c r="A1219" s="189">
        <v>127</v>
      </c>
      <c r="B1219" s="189"/>
      <c r="C1219" s="215" t="s">
        <v>1745</v>
      </c>
      <c r="D1219" s="189" t="s">
        <v>121</v>
      </c>
      <c r="E1219" s="183">
        <v>10</v>
      </c>
      <c r="F1219" s="105"/>
      <c r="G1219" s="273"/>
      <c r="H1219" s="105"/>
      <c r="I1219" s="105"/>
      <c r="J1219" s="105"/>
      <c r="K1219" s="105"/>
      <c r="L1219" s="105"/>
      <c r="M1219" s="105"/>
      <c r="N1219" s="248"/>
      <c r="O1219" s="201"/>
      <c r="P1219" s="161"/>
      <c r="Q1219" s="105"/>
      <c r="R1219" s="189">
        <v>43</v>
      </c>
      <c r="S1219" s="189"/>
      <c r="T1219" s="189"/>
      <c r="U1219" s="161">
        <v>43</v>
      </c>
      <c r="V1219" s="189">
        <f>U1219*E1219</f>
        <v>430</v>
      </c>
      <c r="W1219" s="24"/>
    </row>
    <row r="1220" spans="1:23">
      <c r="A1220" s="24"/>
      <c r="B1220" s="24"/>
      <c r="C1220" s="24"/>
      <c r="D1220" s="24"/>
      <c r="E1220" s="264" t="s">
        <v>1348</v>
      </c>
      <c r="F1220" s="274"/>
      <c r="G1220" s="264">
        <f>SUM(G1092:G1219)</f>
        <v>4140583.7175000003</v>
      </c>
      <c r="H1220" s="275"/>
      <c r="I1220" s="275"/>
      <c r="J1220" s="275"/>
      <c r="K1220" s="167">
        <f>SUM(K1191:K1218)</f>
        <v>118807</v>
      </c>
      <c r="L1220" s="275"/>
      <c r="M1220" s="275"/>
      <c r="N1220" s="167"/>
      <c r="O1220" s="27"/>
      <c r="P1220" s="27"/>
      <c r="Q1220" s="27"/>
      <c r="R1220" s="27"/>
      <c r="S1220" s="27"/>
      <c r="T1220" s="27"/>
      <c r="U1220" s="27"/>
      <c r="V1220" s="193">
        <f>SUM(V1204:V1219)</f>
        <v>103265.5</v>
      </c>
      <c r="W1220" s="24"/>
    </row>
    <row r="1221" spans="1:23">
      <c r="A1221" s="24"/>
      <c r="B1221" s="24"/>
      <c r="C1221" s="189" t="s">
        <v>1746</v>
      </c>
      <c r="D1221" s="276"/>
      <c r="E1221" s="277"/>
      <c r="F1221" s="24"/>
      <c r="G1221" s="24"/>
      <c r="H1221" s="24"/>
      <c r="I1221" s="24"/>
      <c r="J1221" s="24"/>
      <c r="K1221" s="24"/>
      <c r="L1221" s="24"/>
      <c r="M1221" s="24"/>
      <c r="N1221" s="278"/>
      <c r="O1221" s="24"/>
      <c r="P1221" s="24"/>
      <c r="Q1221" s="24"/>
      <c r="R1221" s="24"/>
      <c r="S1221" s="24"/>
      <c r="T1221" s="24"/>
      <c r="U1221" s="24"/>
      <c r="V1221" s="24"/>
      <c r="W1221" s="24"/>
    </row>
    <row r="1222" spans="1:23">
      <c r="A1222" s="24"/>
      <c r="B1222" s="24"/>
      <c r="C1222" s="105" t="s">
        <v>1747</v>
      </c>
      <c r="D1222" s="105"/>
      <c r="E1222" s="279">
        <f>G1220</f>
        <v>4140583.7175000003</v>
      </c>
      <c r="F1222" s="24"/>
      <c r="G1222" s="24"/>
      <c r="H1222" s="24"/>
      <c r="I1222" s="24"/>
      <c r="J1222" s="24"/>
      <c r="K1222" s="24"/>
      <c r="L1222" s="24"/>
      <c r="M1222" s="24"/>
      <c r="N1222" s="278"/>
      <c r="O1222" s="24"/>
      <c r="P1222" s="24"/>
      <c r="Q1222" s="24"/>
      <c r="R1222" s="24"/>
      <c r="S1222" s="24"/>
      <c r="T1222" s="24"/>
      <c r="U1222" s="24"/>
      <c r="V1222" s="24"/>
      <c r="W1222" s="24"/>
    </row>
    <row r="1223" spans="1:23">
      <c r="A1223" s="24"/>
      <c r="B1223" s="24"/>
      <c r="C1223" s="105" t="s">
        <v>1748</v>
      </c>
      <c r="D1223" s="105"/>
      <c r="E1223" s="279">
        <f>K1220</f>
        <v>118807</v>
      </c>
      <c r="F1223" s="24"/>
      <c r="G1223" s="24"/>
      <c r="H1223" s="24"/>
      <c r="I1223" s="24"/>
      <c r="J1223" s="24"/>
      <c r="K1223" s="24"/>
      <c r="L1223" s="24"/>
      <c r="M1223" s="24"/>
      <c r="N1223" s="278"/>
      <c r="O1223" s="24"/>
      <c r="P1223" s="24"/>
      <c r="Q1223" s="24"/>
      <c r="R1223" s="24"/>
      <c r="S1223" s="24"/>
      <c r="T1223" s="24"/>
      <c r="U1223" s="24"/>
      <c r="V1223" s="24"/>
      <c r="W1223" s="24"/>
    </row>
    <row r="1224" spans="1:23">
      <c r="A1224" s="24"/>
      <c r="B1224" s="24"/>
      <c r="C1224" s="105" t="s">
        <v>1749</v>
      </c>
      <c r="D1224" s="105"/>
      <c r="E1224" s="279">
        <f>V1220</f>
        <v>103265.5</v>
      </c>
      <c r="F1224" s="24"/>
      <c r="G1224" s="24"/>
      <c r="H1224" s="24"/>
      <c r="I1224" s="24"/>
      <c r="J1224" s="24"/>
      <c r="K1224" s="24"/>
      <c r="L1224" s="24"/>
      <c r="M1224" s="24"/>
      <c r="N1224" s="278"/>
      <c r="O1224" s="24"/>
      <c r="P1224" s="24"/>
      <c r="Q1224" s="24"/>
      <c r="R1224" s="24"/>
      <c r="S1224" s="24"/>
      <c r="T1224" s="24"/>
      <c r="U1224" s="24"/>
      <c r="V1224" s="24"/>
      <c r="W1224" s="24"/>
    </row>
    <row r="1225" spans="1:23">
      <c r="A1225" s="24"/>
      <c r="B1225" s="24"/>
      <c r="C1225" s="27" t="s">
        <v>1750</v>
      </c>
      <c r="D1225" s="27"/>
      <c r="E1225" s="280">
        <f>SUM(E1222:E1224)</f>
        <v>4362656.2175000003</v>
      </c>
      <c r="F1225" s="24"/>
      <c r="G1225" s="24"/>
      <c r="H1225" s="24"/>
      <c r="I1225" s="24"/>
      <c r="J1225" s="24"/>
      <c r="K1225" s="24"/>
      <c r="L1225" s="24"/>
      <c r="M1225" s="24"/>
      <c r="N1225" s="278"/>
      <c r="O1225" s="24"/>
      <c r="P1225" s="24"/>
      <c r="Q1225" s="24"/>
      <c r="R1225" s="24"/>
      <c r="S1225" s="24"/>
      <c r="T1225" s="24"/>
      <c r="U1225" s="24"/>
      <c r="V1225" s="24"/>
      <c r="W1225" s="24"/>
    </row>
    <row r="1226" spans="1:23">
      <c r="A1226" s="24"/>
      <c r="B1226" s="24"/>
      <c r="C1226" s="134"/>
      <c r="D1226" s="24"/>
      <c r="E1226" s="24"/>
      <c r="F1226" s="24"/>
      <c r="G1226" s="24"/>
      <c r="H1226" s="24"/>
      <c r="I1226" s="24"/>
      <c r="J1226" s="24"/>
      <c r="K1226" s="24"/>
      <c r="L1226" s="24"/>
      <c r="M1226" s="24"/>
      <c r="N1226" s="24"/>
      <c r="O1226" s="24"/>
      <c r="P1226" s="24"/>
      <c r="Q1226" s="24"/>
      <c r="R1226" s="24"/>
      <c r="S1226" s="24"/>
      <c r="T1226" s="24"/>
      <c r="U1226" s="24"/>
      <c r="V1226" s="24"/>
      <c r="W1226" s="24"/>
    </row>
    <row r="1227" spans="1:23">
      <c r="A1227" s="281"/>
      <c r="B1227" s="281"/>
      <c r="C1227" s="552" t="s">
        <v>0</v>
      </c>
      <c r="D1227" s="552"/>
      <c r="E1227" s="552"/>
      <c r="F1227" s="552"/>
      <c r="G1227" s="281"/>
      <c r="H1227" s="281"/>
      <c r="I1227" s="281"/>
      <c r="J1227" s="281"/>
      <c r="K1227" s="281"/>
      <c r="L1227" s="281"/>
      <c r="M1227" s="281"/>
      <c r="N1227" s="281"/>
      <c r="O1227" s="281"/>
      <c r="P1227" s="281"/>
      <c r="Q1227" s="24"/>
      <c r="R1227" s="24"/>
      <c r="S1227" s="24"/>
      <c r="T1227" s="24"/>
      <c r="U1227" s="24"/>
      <c r="V1227" s="24"/>
      <c r="W1227" s="24"/>
    </row>
    <row r="1228" spans="1:23">
      <c r="A1228" s="553" t="s">
        <v>1751</v>
      </c>
      <c r="B1228" s="553"/>
      <c r="C1228" s="553"/>
      <c r="D1228" s="553"/>
      <c r="E1228" s="553"/>
      <c r="F1228" s="553"/>
      <c r="G1228" s="553"/>
      <c r="H1228" s="553"/>
      <c r="I1228" s="553"/>
      <c r="J1228" s="553"/>
      <c r="K1228" s="553"/>
      <c r="L1228" s="281"/>
      <c r="M1228" s="281"/>
      <c r="N1228" s="281"/>
      <c r="O1228" s="281"/>
      <c r="P1228" s="281"/>
      <c r="Q1228" s="24"/>
      <c r="R1228" s="24"/>
      <c r="S1228" s="24"/>
      <c r="T1228" s="24"/>
      <c r="U1228" s="24"/>
      <c r="V1228" s="24"/>
      <c r="W1228" s="24"/>
    </row>
    <row r="1229" spans="1:23">
      <c r="A1229" s="553" t="s">
        <v>1752</v>
      </c>
      <c r="B1229" s="553"/>
      <c r="C1229" s="553"/>
      <c r="D1229" s="553"/>
      <c r="E1229" s="553"/>
      <c r="F1229" s="553"/>
      <c r="G1229" s="553"/>
      <c r="H1229" s="553"/>
      <c r="I1229" s="553"/>
      <c r="J1229" s="553"/>
      <c r="K1229" s="553"/>
      <c r="L1229" s="281"/>
      <c r="M1229" s="281"/>
      <c r="N1229" s="281"/>
      <c r="O1229" s="281"/>
      <c r="P1229" s="281"/>
      <c r="Q1229" s="24"/>
      <c r="R1229" s="24"/>
      <c r="S1229" s="24"/>
      <c r="T1229" s="24"/>
      <c r="U1229" s="24"/>
      <c r="V1229" s="24"/>
      <c r="W1229" s="24"/>
    </row>
    <row r="1230" spans="1:23">
      <c r="A1230" s="553" t="s">
        <v>1753</v>
      </c>
      <c r="B1230" s="553"/>
      <c r="C1230" s="553"/>
      <c r="D1230" s="553"/>
      <c r="E1230" s="553"/>
      <c r="F1230" s="553"/>
      <c r="G1230" s="553"/>
      <c r="H1230" s="553"/>
      <c r="I1230" s="553"/>
      <c r="J1230" s="553"/>
      <c r="K1230" s="553"/>
      <c r="L1230" s="281"/>
      <c r="M1230" s="281"/>
      <c r="N1230" s="281"/>
      <c r="O1230" s="281"/>
      <c r="P1230" s="281"/>
      <c r="Q1230" s="24"/>
      <c r="R1230" s="24"/>
      <c r="S1230" s="24"/>
      <c r="T1230" s="24"/>
      <c r="U1230" s="24"/>
      <c r="V1230" s="24"/>
      <c r="W1230" s="24"/>
    </row>
    <row r="1231" spans="1:23">
      <c r="A1231" s="553" t="s">
        <v>1754</v>
      </c>
      <c r="B1231" s="553"/>
      <c r="C1231" s="553"/>
      <c r="D1231" s="553"/>
      <c r="E1231" s="553"/>
      <c r="F1231" s="553"/>
      <c r="G1231" s="553"/>
      <c r="H1231" s="553"/>
      <c r="I1231" s="553"/>
      <c r="J1231" s="553"/>
      <c r="K1231" s="553"/>
      <c r="L1231" s="281"/>
      <c r="M1231" s="281"/>
      <c r="N1231" s="281"/>
      <c r="O1231" s="281"/>
      <c r="P1231" s="281"/>
      <c r="Q1231" s="24"/>
      <c r="R1231" s="24"/>
      <c r="S1231" s="24"/>
      <c r="T1231" s="24"/>
      <c r="U1231" s="24"/>
      <c r="V1231" s="24"/>
      <c r="W1231" s="24"/>
    </row>
    <row r="1232" spans="1:23">
      <c r="A1232" s="554" t="s">
        <v>1755</v>
      </c>
      <c r="B1232" s="554"/>
      <c r="C1232" s="554"/>
      <c r="D1232" s="554"/>
      <c r="E1232" s="554"/>
      <c r="F1232" s="554"/>
      <c r="G1232" s="554"/>
      <c r="H1232" s="281"/>
      <c r="I1232" s="281"/>
      <c r="J1232" s="281"/>
      <c r="K1232" s="281"/>
      <c r="L1232" s="281"/>
      <c r="M1232" s="281"/>
      <c r="N1232" s="281"/>
      <c r="O1232" s="281"/>
      <c r="P1232" s="281"/>
      <c r="Q1232" s="24"/>
      <c r="R1232" s="24"/>
      <c r="S1232" s="24"/>
      <c r="T1232" s="24"/>
      <c r="U1232" s="24"/>
      <c r="V1232" s="24"/>
      <c r="W1232" s="24"/>
    </row>
    <row r="1233" spans="1:23">
      <c r="A1233" s="530" t="s">
        <v>10</v>
      </c>
      <c r="B1233" s="530" t="s">
        <v>327</v>
      </c>
      <c r="C1233" s="530" t="s">
        <v>11</v>
      </c>
      <c r="D1233" s="530" t="s">
        <v>12</v>
      </c>
      <c r="E1233" s="532" t="s">
        <v>329</v>
      </c>
      <c r="F1233" s="513" t="s">
        <v>14</v>
      </c>
      <c r="G1233" s="515"/>
      <c r="H1233" s="525" t="s">
        <v>110</v>
      </c>
      <c r="I1233" s="525"/>
      <c r="J1233" s="525" t="s">
        <v>16</v>
      </c>
      <c r="K1233" s="525"/>
      <c r="L1233" s="525" t="s">
        <v>17</v>
      </c>
      <c r="M1233" s="525"/>
      <c r="N1233" s="525" t="s">
        <v>178</v>
      </c>
      <c r="O1233" s="525"/>
      <c r="P1233" s="155" t="s">
        <v>1756</v>
      </c>
      <c r="Q1233" s="24"/>
      <c r="R1233" s="24"/>
      <c r="S1233" s="24"/>
      <c r="T1233" s="24"/>
      <c r="U1233" s="24"/>
      <c r="V1233" s="24"/>
      <c r="W1233" s="24"/>
    </row>
    <row r="1234" spans="1:23" ht="38.25">
      <c r="A1234" s="531"/>
      <c r="B1234" s="531"/>
      <c r="C1234" s="531"/>
      <c r="D1234" s="531"/>
      <c r="E1234" s="533"/>
      <c r="F1234" s="189" t="s">
        <v>113</v>
      </c>
      <c r="G1234" s="155" t="s">
        <v>22</v>
      </c>
      <c r="H1234" s="189" t="s">
        <v>113</v>
      </c>
      <c r="I1234" s="155" t="s">
        <v>22</v>
      </c>
      <c r="J1234" s="189" t="s">
        <v>113</v>
      </c>
      <c r="K1234" s="155" t="s">
        <v>22</v>
      </c>
      <c r="L1234" s="189" t="s">
        <v>113</v>
      </c>
      <c r="M1234" s="155" t="s">
        <v>22</v>
      </c>
      <c r="N1234" s="189" t="s">
        <v>113</v>
      </c>
      <c r="O1234" s="155" t="s">
        <v>22</v>
      </c>
      <c r="P1234" s="155" t="s">
        <v>22</v>
      </c>
      <c r="Q1234" s="24"/>
      <c r="R1234" s="24"/>
      <c r="S1234" s="24"/>
      <c r="T1234" s="24"/>
      <c r="U1234" s="24"/>
      <c r="V1234" s="24"/>
      <c r="W1234" s="24"/>
    </row>
    <row r="1235" spans="1:23">
      <c r="A1235" s="189">
        <v>1</v>
      </c>
      <c r="B1235" s="115" t="s">
        <v>1757</v>
      </c>
      <c r="C1235" s="215" t="s">
        <v>1758</v>
      </c>
      <c r="D1235" s="189" t="s">
        <v>70</v>
      </c>
      <c r="E1235" s="181">
        <v>4540</v>
      </c>
      <c r="F1235" s="189">
        <v>1</v>
      </c>
      <c r="G1235" s="181">
        <f t="shared" ref="G1235:G1298" si="93">E1235*F1235</f>
        <v>4540</v>
      </c>
      <c r="H1235" s="189"/>
      <c r="I1235" s="189"/>
      <c r="J1235" s="189"/>
      <c r="K1235" s="189"/>
      <c r="L1235" s="189"/>
      <c r="M1235" s="189"/>
      <c r="N1235" s="189"/>
      <c r="O1235" s="189"/>
      <c r="P1235" s="189"/>
      <c r="Q1235" s="24"/>
      <c r="R1235" s="24"/>
      <c r="S1235" s="24"/>
      <c r="T1235" s="24"/>
      <c r="U1235" s="24"/>
      <c r="V1235" s="24"/>
      <c r="W1235" s="24"/>
    </row>
    <row r="1236" spans="1:23">
      <c r="A1236" s="189">
        <v>2</v>
      </c>
      <c r="B1236" s="115" t="s">
        <v>1759</v>
      </c>
      <c r="C1236" s="215" t="s">
        <v>1760</v>
      </c>
      <c r="D1236" s="189" t="s">
        <v>70</v>
      </c>
      <c r="E1236" s="181">
        <v>4540</v>
      </c>
      <c r="F1236" s="189">
        <v>2</v>
      </c>
      <c r="G1236" s="181">
        <f t="shared" si="93"/>
        <v>9080</v>
      </c>
      <c r="H1236" s="189"/>
      <c r="I1236" s="189"/>
      <c r="J1236" s="189"/>
      <c r="K1236" s="189"/>
      <c r="L1236" s="189"/>
      <c r="M1236" s="189"/>
      <c r="N1236" s="189"/>
      <c r="O1236" s="167"/>
      <c r="P1236" s="189"/>
      <c r="Q1236" s="24"/>
      <c r="R1236" s="24"/>
      <c r="S1236" s="24"/>
      <c r="T1236" s="24"/>
      <c r="U1236" s="24"/>
      <c r="V1236" s="24"/>
      <c r="W1236" s="24"/>
    </row>
    <row r="1237" spans="1:23">
      <c r="A1237" s="189">
        <v>3</v>
      </c>
      <c r="B1237" s="115" t="s">
        <v>1761</v>
      </c>
      <c r="C1237" s="215" t="s">
        <v>1762</v>
      </c>
      <c r="D1237" s="189" t="s">
        <v>70</v>
      </c>
      <c r="E1237" s="181">
        <v>12720</v>
      </c>
      <c r="F1237" s="189">
        <v>2</v>
      </c>
      <c r="G1237" s="181">
        <f t="shared" si="93"/>
        <v>25440</v>
      </c>
      <c r="H1237" s="189"/>
      <c r="I1237" s="189"/>
      <c r="J1237" s="189"/>
      <c r="K1237" s="189"/>
      <c r="L1237" s="189"/>
      <c r="M1237" s="189"/>
      <c r="N1237" s="189"/>
      <c r="O1237" s="189"/>
      <c r="P1237" s="189"/>
      <c r="Q1237" s="24"/>
      <c r="R1237" s="24"/>
      <c r="S1237" s="24"/>
      <c r="T1237" s="24"/>
      <c r="U1237" s="24"/>
      <c r="V1237" s="24"/>
      <c r="W1237" s="24"/>
    </row>
    <row r="1238" spans="1:23" ht="25.5">
      <c r="A1238" s="189">
        <v>4</v>
      </c>
      <c r="B1238" s="115" t="s">
        <v>1763</v>
      </c>
      <c r="C1238" s="215" t="s">
        <v>1764</v>
      </c>
      <c r="D1238" s="189" t="s">
        <v>63</v>
      </c>
      <c r="E1238" s="181">
        <v>106414.39999999999</v>
      </c>
      <c r="F1238" s="20">
        <v>1.4079999999999999</v>
      </c>
      <c r="G1238" s="181">
        <f t="shared" si="93"/>
        <v>149831.47519999999</v>
      </c>
      <c r="H1238" s="189"/>
      <c r="I1238" s="189"/>
      <c r="J1238" s="189"/>
      <c r="K1238" s="189"/>
      <c r="L1238" s="189"/>
      <c r="M1238" s="189"/>
      <c r="N1238" s="189"/>
      <c r="O1238" s="189"/>
      <c r="P1238" s="189"/>
      <c r="Q1238" s="24"/>
      <c r="R1238" s="24"/>
      <c r="S1238" s="24"/>
      <c r="T1238" s="24"/>
      <c r="U1238" s="24"/>
      <c r="V1238" s="24"/>
      <c r="W1238" s="24"/>
    </row>
    <row r="1239" spans="1:23">
      <c r="A1239" s="189">
        <v>5</v>
      </c>
      <c r="B1239" s="115" t="s">
        <v>1765</v>
      </c>
      <c r="C1239" s="215" t="s">
        <v>1766</v>
      </c>
      <c r="D1239" s="189" t="s">
        <v>59</v>
      </c>
      <c r="E1239" s="181">
        <v>221.33</v>
      </c>
      <c r="F1239" s="189">
        <v>50</v>
      </c>
      <c r="G1239" s="181">
        <f t="shared" si="93"/>
        <v>11066.5</v>
      </c>
      <c r="H1239" s="189"/>
      <c r="I1239" s="189"/>
      <c r="J1239" s="189"/>
      <c r="K1239" s="189"/>
      <c r="L1239" s="189"/>
      <c r="M1239" s="189"/>
      <c r="N1239" s="189"/>
      <c r="O1239" s="189"/>
      <c r="P1239" s="189"/>
      <c r="Q1239" s="24"/>
      <c r="R1239" s="24"/>
      <c r="S1239" s="24"/>
      <c r="T1239" s="24"/>
      <c r="U1239" s="24"/>
      <c r="V1239" s="24"/>
      <c r="W1239" s="24"/>
    </row>
    <row r="1240" spans="1:23">
      <c r="A1240" s="189">
        <v>6</v>
      </c>
      <c r="B1240" s="115" t="s">
        <v>1767</v>
      </c>
      <c r="C1240" s="215" t="s">
        <v>1768</v>
      </c>
      <c r="D1240" s="189" t="s">
        <v>59</v>
      </c>
      <c r="E1240" s="181">
        <v>221.33</v>
      </c>
      <c r="F1240" s="189">
        <v>19</v>
      </c>
      <c r="G1240" s="181">
        <f t="shared" si="93"/>
        <v>4205.2700000000004</v>
      </c>
      <c r="H1240" s="189"/>
      <c r="I1240" s="189"/>
      <c r="J1240" s="189"/>
      <c r="K1240" s="189"/>
      <c r="L1240" s="189"/>
      <c r="M1240" s="189"/>
      <c r="N1240" s="189"/>
      <c r="O1240" s="189"/>
      <c r="P1240" s="189"/>
      <c r="Q1240" s="24"/>
      <c r="R1240" s="24"/>
      <c r="S1240" s="24"/>
      <c r="T1240" s="24"/>
      <c r="U1240" s="24"/>
      <c r="V1240" s="24"/>
      <c r="W1240" s="24"/>
    </row>
    <row r="1241" spans="1:23">
      <c r="A1241" s="189">
        <v>7</v>
      </c>
      <c r="B1241" s="115" t="s">
        <v>1769</v>
      </c>
      <c r="C1241" s="215" t="s">
        <v>1770</v>
      </c>
      <c r="D1241" s="189" t="s">
        <v>59</v>
      </c>
      <c r="E1241" s="181">
        <v>100</v>
      </c>
      <c r="F1241" s="189">
        <v>20</v>
      </c>
      <c r="G1241" s="181">
        <f t="shared" si="93"/>
        <v>2000</v>
      </c>
      <c r="H1241" s="189"/>
      <c r="I1241" s="189"/>
      <c r="J1241" s="189"/>
      <c r="K1241" s="189"/>
      <c r="L1241" s="189"/>
      <c r="M1241" s="189"/>
      <c r="N1241" s="189"/>
      <c r="O1241" s="189"/>
      <c r="P1241" s="189"/>
      <c r="Q1241" s="24"/>
      <c r="R1241" s="24"/>
      <c r="S1241" s="24"/>
      <c r="T1241" s="24"/>
      <c r="U1241" s="24"/>
      <c r="V1241" s="24"/>
      <c r="W1241" s="24"/>
    </row>
    <row r="1242" spans="1:23">
      <c r="A1242" s="189">
        <v>8</v>
      </c>
      <c r="B1242" s="115" t="s">
        <v>1771</v>
      </c>
      <c r="C1242" s="215" t="s">
        <v>1772</v>
      </c>
      <c r="D1242" s="189" t="s">
        <v>63</v>
      </c>
      <c r="E1242" s="181">
        <v>88341</v>
      </c>
      <c r="F1242" s="20">
        <v>0.28000000000000003</v>
      </c>
      <c r="G1242" s="181">
        <f t="shared" si="93"/>
        <v>24735.480000000003</v>
      </c>
      <c r="H1242" s="189"/>
      <c r="I1242" s="189"/>
      <c r="J1242" s="189"/>
      <c r="K1242" s="189"/>
      <c r="L1242" s="189"/>
      <c r="M1242" s="189"/>
      <c r="N1242" s="189"/>
      <c r="O1242" s="189"/>
      <c r="P1242" s="189"/>
      <c r="Q1242" s="24"/>
      <c r="R1242" s="24"/>
      <c r="S1242" s="24"/>
      <c r="T1242" s="24"/>
      <c r="U1242" s="24"/>
      <c r="V1242" s="24"/>
      <c r="W1242" s="24"/>
    </row>
    <row r="1243" spans="1:23">
      <c r="A1243" s="189">
        <v>9</v>
      </c>
      <c r="B1243" s="115" t="s">
        <v>1773</v>
      </c>
      <c r="C1243" s="215" t="s">
        <v>1774</v>
      </c>
      <c r="D1243" s="189" t="s">
        <v>63</v>
      </c>
      <c r="E1243" s="181">
        <v>84325</v>
      </c>
      <c r="F1243" s="20">
        <v>4.2000000000000003E-2</v>
      </c>
      <c r="G1243" s="181">
        <f t="shared" si="93"/>
        <v>3541.65</v>
      </c>
      <c r="H1243" s="189"/>
      <c r="I1243" s="189"/>
      <c r="J1243" s="189"/>
      <c r="K1243" s="189"/>
      <c r="L1243" s="189"/>
      <c r="M1243" s="189"/>
      <c r="N1243" s="189"/>
      <c r="O1243" s="189"/>
      <c r="P1243" s="189"/>
      <c r="Q1243" s="24"/>
      <c r="R1243" s="24"/>
      <c r="S1243" s="24"/>
      <c r="T1243" s="24"/>
      <c r="U1243" s="24"/>
      <c r="V1243" s="24"/>
      <c r="W1243" s="24"/>
    </row>
    <row r="1244" spans="1:23">
      <c r="A1244" s="189">
        <v>10</v>
      </c>
      <c r="B1244" s="123" t="s">
        <v>1775</v>
      </c>
      <c r="C1244" s="215" t="s">
        <v>1776</v>
      </c>
      <c r="D1244" s="189" t="s">
        <v>70</v>
      </c>
      <c r="E1244" s="181">
        <v>50</v>
      </c>
      <c r="F1244" s="189">
        <v>18</v>
      </c>
      <c r="G1244" s="181">
        <f t="shared" si="93"/>
        <v>900</v>
      </c>
      <c r="H1244" s="189"/>
      <c r="I1244" s="189"/>
      <c r="J1244" s="189"/>
      <c r="K1244" s="189"/>
      <c r="L1244" s="189"/>
      <c r="M1244" s="189"/>
      <c r="N1244" s="189"/>
      <c r="O1244" s="189"/>
      <c r="P1244" s="189"/>
      <c r="Q1244" s="24"/>
      <c r="R1244" s="24"/>
      <c r="S1244" s="24"/>
      <c r="T1244" s="24"/>
      <c r="U1244" s="24"/>
      <c r="V1244" s="24"/>
      <c r="W1244" s="24"/>
    </row>
    <row r="1245" spans="1:23" ht="25.5">
      <c r="A1245" s="189">
        <v>11</v>
      </c>
      <c r="B1245" s="115" t="s">
        <v>1777</v>
      </c>
      <c r="C1245" s="123" t="s">
        <v>1778</v>
      </c>
      <c r="D1245" s="111" t="s">
        <v>70</v>
      </c>
      <c r="E1245" s="144">
        <v>28084</v>
      </c>
      <c r="F1245" s="189">
        <v>1</v>
      </c>
      <c r="G1245" s="181">
        <f t="shared" si="93"/>
        <v>28084</v>
      </c>
      <c r="H1245" s="189"/>
      <c r="I1245" s="189"/>
      <c r="J1245" s="189"/>
      <c r="K1245" s="189"/>
      <c r="L1245" s="189"/>
      <c r="M1245" s="189"/>
      <c r="N1245" s="189"/>
      <c r="O1245" s="189"/>
      <c r="P1245" s="189"/>
      <c r="Q1245" s="24"/>
      <c r="R1245" s="24"/>
      <c r="S1245" s="24"/>
      <c r="T1245" s="24"/>
      <c r="U1245" s="24"/>
      <c r="V1245" s="24"/>
      <c r="W1245" s="24"/>
    </row>
    <row r="1246" spans="1:23">
      <c r="A1246" s="189">
        <v>12</v>
      </c>
      <c r="B1246" s="115" t="s">
        <v>699</v>
      </c>
      <c r="C1246" s="215" t="s">
        <v>1779</v>
      </c>
      <c r="D1246" s="189" t="s">
        <v>59</v>
      </c>
      <c r="E1246" s="181">
        <v>700</v>
      </c>
      <c r="F1246" s="189">
        <v>55</v>
      </c>
      <c r="G1246" s="181">
        <f t="shared" si="93"/>
        <v>38500</v>
      </c>
      <c r="H1246" s="189"/>
      <c r="I1246" s="189"/>
      <c r="J1246" s="189"/>
      <c r="K1246" s="189"/>
      <c r="L1246" s="189"/>
      <c r="M1246" s="189"/>
      <c r="N1246" s="189"/>
      <c r="O1246" s="189"/>
      <c r="P1246" s="189"/>
      <c r="Q1246" s="24"/>
      <c r="R1246" s="24"/>
      <c r="S1246" s="24"/>
      <c r="T1246" s="24"/>
      <c r="U1246" s="24"/>
      <c r="V1246" s="24"/>
      <c r="W1246" s="24"/>
    </row>
    <row r="1247" spans="1:23">
      <c r="A1247" s="189">
        <v>13</v>
      </c>
      <c r="B1247" s="115" t="s">
        <v>1780</v>
      </c>
      <c r="C1247" s="123" t="s">
        <v>1781</v>
      </c>
      <c r="D1247" s="189" t="s">
        <v>59</v>
      </c>
      <c r="E1247" s="181">
        <v>96.29</v>
      </c>
      <c r="F1247" s="189">
        <v>48</v>
      </c>
      <c r="G1247" s="181">
        <f t="shared" si="93"/>
        <v>4621.92</v>
      </c>
      <c r="H1247" s="189"/>
      <c r="I1247" s="189"/>
      <c r="J1247" s="189"/>
      <c r="K1247" s="189"/>
      <c r="L1247" s="189"/>
      <c r="M1247" s="189"/>
      <c r="N1247" s="189"/>
      <c r="O1247" s="189"/>
      <c r="P1247" s="189"/>
      <c r="Q1247" s="24"/>
      <c r="R1247" s="24"/>
      <c r="S1247" s="24"/>
      <c r="T1247" s="24"/>
      <c r="U1247" s="24"/>
      <c r="V1247" s="24"/>
      <c r="W1247" s="24"/>
    </row>
    <row r="1248" spans="1:23" ht="25.5">
      <c r="A1248" s="189">
        <v>14</v>
      </c>
      <c r="B1248" s="115" t="s">
        <v>1782</v>
      </c>
      <c r="C1248" s="215" t="s">
        <v>1783</v>
      </c>
      <c r="D1248" s="189" t="s">
        <v>59</v>
      </c>
      <c r="E1248" s="181">
        <v>100</v>
      </c>
      <c r="F1248" s="189">
        <v>40</v>
      </c>
      <c r="G1248" s="181">
        <f t="shared" si="93"/>
        <v>4000</v>
      </c>
      <c r="H1248" s="189"/>
      <c r="I1248" s="189"/>
      <c r="J1248" s="189"/>
      <c r="K1248" s="189"/>
      <c r="L1248" s="189"/>
      <c r="M1248" s="189"/>
      <c r="N1248" s="189"/>
      <c r="O1248" s="189"/>
      <c r="P1248" s="189"/>
      <c r="Q1248" s="24"/>
      <c r="R1248" s="24"/>
      <c r="S1248" s="24"/>
      <c r="T1248" s="24"/>
      <c r="U1248" s="24"/>
      <c r="V1248" s="24"/>
      <c r="W1248" s="24"/>
    </row>
    <row r="1249" spans="1:23">
      <c r="A1249" s="189">
        <v>15</v>
      </c>
      <c r="B1249" s="115" t="s">
        <v>213</v>
      </c>
      <c r="C1249" s="215" t="s">
        <v>1784</v>
      </c>
      <c r="D1249" s="189" t="s">
        <v>59</v>
      </c>
      <c r="E1249" s="181">
        <v>232</v>
      </c>
      <c r="F1249" s="189">
        <v>240</v>
      </c>
      <c r="G1249" s="181">
        <f t="shared" si="93"/>
        <v>55680</v>
      </c>
      <c r="H1249" s="189"/>
      <c r="I1249" s="189"/>
      <c r="J1249" s="189"/>
      <c r="K1249" s="189"/>
      <c r="L1249" s="189"/>
      <c r="M1249" s="189"/>
      <c r="N1249" s="189"/>
      <c r="O1249" s="189"/>
      <c r="P1249" s="189"/>
      <c r="Q1249" s="24"/>
      <c r="R1249" s="24"/>
      <c r="S1249" s="24"/>
      <c r="T1249" s="24"/>
      <c r="U1249" s="24"/>
      <c r="V1249" s="24"/>
      <c r="W1249" s="24"/>
    </row>
    <row r="1250" spans="1:23" ht="25.5">
      <c r="A1250" s="189">
        <v>16</v>
      </c>
      <c r="B1250" s="115" t="s">
        <v>1709</v>
      </c>
      <c r="C1250" s="215" t="s">
        <v>1785</v>
      </c>
      <c r="D1250" s="189" t="s">
        <v>70</v>
      </c>
      <c r="E1250" s="181">
        <v>4534.33</v>
      </c>
      <c r="F1250" s="189">
        <v>14</v>
      </c>
      <c r="G1250" s="181">
        <f t="shared" si="93"/>
        <v>63480.619999999995</v>
      </c>
      <c r="H1250" s="189"/>
      <c r="I1250" s="189"/>
      <c r="J1250" s="189"/>
      <c r="K1250" s="189"/>
      <c r="L1250" s="189"/>
      <c r="M1250" s="189"/>
      <c r="N1250" s="189"/>
      <c r="O1250" s="189"/>
      <c r="P1250" s="189"/>
      <c r="Q1250" s="24"/>
      <c r="R1250" s="24"/>
      <c r="S1250" s="24"/>
      <c r="T1250" s="24"/>
      <c r="U1250" s="24"/>
      <c r="V1250" s="24"/>
      <c r="W1250" s="24"/>
    </row>
    <row r="1251" spans="1:23">
      <c r="A1251" s="189">
        <v>17</v>
      </c>
      <c r="B1251" s="115" t="s">
        <v>1786</v>
      </c>
      <c r="C1251" s="215" t="s">
        <v>1787</v>
      </c>
      <c r="D1251" s="189" t="s">
        <v>70</v>
      </c>
      <c r="E1251" s="181">
        <v>100</v>
      </c>
      <c r="F1251" s="189">
        <v>3</v>
      </c>
      <c r="G1251" s="181">
        <f t="shared" si="93"/>
        <v>300</v>
      </c>
      <c r="H1251" s="189"/>
      <c r="I1251" s="189"/>
      <c r="J1251" s="189"/>
      <c r="K1251" s="189"/>
      <c r="L1251" s="189"/>
      <c r="M1251" s="189"/>
      <c r="N1251" s="189"/>
      <c r="O1251" s="189"/>
      <c r="P1251" s="189"/>
      <c r="Q1251" s="24"/>
      <c r="R1251" s="24"/>
      <c r="S1251" s="24"/>
      <c r="T1251" s="24"/>
      <c r="U1251" s="24"/>
      <c r="V1251" s="24"/>
      <c r="W1251" s="24"/>
    </row>
    <row r="1252" spans="1:23">
      <c r="A1252" s="189">
        <v>18</v>
      </c>
      <c r="B1252" s="115" t="s">
        <v>191</v>
      </c>
      <c r="C1252" s="215" t="s">
        <v>1788</v>
      </c>
      <c r="D1252" s="189" t="s">
        <v>70</v>
      </c>
      <c r="E1252" s="144">
        <v>1935.33</v>
      </c>
      <c r="F1252" s="189">
        <v>3</v>
      </c>
      <c r="G1252" s="181">
        <f t="shared" si="93"/>
        <v>5805.99</v>
      </c>
      <c r="H1252" s="189"/>
      <c r="I1252" s="189"/>
      <c r="J1252" s="189"/>
      <c r="K1252" s="189"/>
      <c r="L1252" s="189"/>
      <c r="M1252" s="189"/>
      <c r="N1252" s="189"/>
      <c r="O1252" s="189"/>
      <c r="P1252" s="189"/>
      <c r="Q1252" s="24"/>
      <c r="R1252" s="24"/>
      <c r="S1252" s="24"/>
      <c r="T1252" s="24"/>
      <c r="U1252" s="24"/>
      <c r="V1252" s="24"/>
      <c r="W1252" s="24"/>
    </row>
    <row r="1253" spans="1:23">
      <c r="A1253" s="189">
        <v>19</v>
      </c>
      <c r="B1253" s="115" t="s">
        <v>189</v>
      </c>
      <c r="C1253" s="215" t="s">
        <v>1789</v>
      </c>
      <c r="D1253" s="189" t="s">
        <v>70</v>
      </c>
      <c r="E1253" s="181">
        <v>851.25</v>
      </c>
      <c r="F1253" s="189">
        <v>3</v>
      </c>
      <c r="G1253" s="181">
        <f t="shared" si="93"/>
        <v>2553.75</v>
      </c>
      <c r="H1253" s="189"/>
      <c r="I1253" s="189"/>
      <c r="J1253" s="189"/>
      <c r="K1253" s="189"/>
      <c r="L1253" s="189"/>
      <c r="M1253" s="189"/>
      <c r="N1253" s="189"/>
      <c r="O1253" s="189"/>
      <c r="P1253" s="189"/>
      <c r="Q1253" s="24"/>
      <c r="R1253" s="24"/>
      <c r="S1253" s="24"/>
      <c r="T1253" s="24"/>
      <c r="U1253" s="24"/>
      <c r="V1253" s="24"/>
      <c r="W1253" s="24"/>
    </row>
    <row r="1254" spans="1:23">
      <c r="A1254" s="189">
        <v>20</v>
      </c>
      <c r="B1254" s="115" t="s">
        <v>242</v>
      </c>
      <c r="C1254" s="123" t="s">
        <v>1531</v>
      </c>
      <c r="D1254" s="189" t="s">
        <v>70</v>
      </c>
      <c r="E1254" s="181">
        <v>340</v>
      </c>
      <c r="F1254" s="189">
        <v>2</v>
      </c>
      <c r="G1254" s="181">
        <f t="shared" si="93"/>
        <v>680</v>
      </c>
      <c r="H1254" s="189"/>
      <c r="I1254" s="189"/>
      <c r="J1254" s="189"/>
      <c r="K1254" s="189"/>
      <c r="L1254" s="189"/>
      <c r="M1254" s="189"/>
      <c r="N1254" s="189"/>
      <c r="O1254" s="189"/>
      <c r="P1254" s="189"/>
      <c r="Q1254" s="24"/>
      <c r="R1254" s="24"/>
      <c r="S1254" s="24"/>
      <c r="T1254" s="24"/>
      <c r="U1254" s="24"/>
      <c r="V1254" s="24"/>
      <c r="W1254" s="24"/>
    </row>
    <row r="1255" spans="1:23">
      <c r="A1255" s="189">
        <v>21</v>
      </c>
      <c r="B1255" s="115" t="s">
        <v>1790</v>
      </c>
      <c r="C1255" s="215" t="s">
        <v>69</v>
      </c>
      <c r="D1255" s="189" t="s">
        <v>70</v>
      </c>
      <c r="E1255" s="181">
        <v>850</v>
      </c>
      <c r="F1255" s="189">
        <v>14</v>
      </c>
      <c r="G1255" s="181">
        <f t="shared" si="93"/>
        <v>11900</v>
      </c>
      <c r="H1255" s="189"/>
      <c r="I1255" s="189"/>
      <c r="J1255" s="189"/>
      <c r="K1255" s="189"/>
      <c r="L1255" s="189"/>
      <c r="M1255" s="189"/>
      <c r="N1255" s="189"/>
      <c r="O1255" s="189"/>
      <c r="P1255" s="189"/>
      <c r="Q1255" s="24"/>
      <c r="R1255" s="24"/>
      <c r="S1255" s="24"/>
      <c r="T1255" s="24"/>
      <c r="U1255" s="24"/>
      <c r="V1255" s="24"/>
      <c r="W1255" s="24"/>
    </row>
    <row r="1256" spans="1:23">
      <c r="A1256" s="189">
        <v>22</v>
      </c>
      <c r="B1256" s="115" t="s">
        <v>1791</v>
      </c>
      <c r="C1256" s="282" t="s">
        <v>1792</v>
      </c>
      <c r="D1256" s="189" t="s">
        <v>70</v>
      </c>
      <c r="E1256" s="181">
        <v>354</v>
      </c>
      <c r="F1256" s="189">
        <v>2</v>
      </c>
      <c r="G1256" s="181">
        <f t="shared" si="93"/>
        <v>708</v>
      </c>
      <c r="H1256" s="189"/>
      <c r="I1256" s="189"/>
      <c r="J1256" s="189"/>
      <c r="K1256" s="189"/>
      <c r="L1256" s="189"/>
      <c r="M1256" s="189"/>
      <c r="N1256" s="189"/>
      <c r="O1256" s="189"/>
      <c r="P1256" s="189"/>
      <c r="Q1256" s="24"/>
      <c r="R1256" s="24"/>
      <c r="S1256" s="24"/>
      <c r="T1256" s="24"/>
      <c r="U1256" s="24"/>
      <c r="V1256" s="24"/>
      <c r="W1256" s="24"/>
    </row>
    <row r="1257" spans="1:23">
      <c r="A1257" s="189">
        <v>23</v>
      </c>
      <c r="B1257" s="115" t="s">
        <v>1793</v>
      </c>
      <c r="C1257" s="215" t="s">
        <v>1794</v>
      </c>
      <c r="D1257" s="189" t="s">
        <v>70</v>
      </c>
      <c r="E1257" s="181">
        <v>1000</v>
      </c>
      <c r="F1257" s="189">
        <v>1</v>
      </c>
      <c r="G1257" s="181">
        <f t="shared" si="93"/>
        <v>1000</v>
      </c>
      <c r="H1257" s="189"/>
      <c r="I1257" s="189"/>
      <c r="J1257" s="189"/>
      <c r="K1257" s="189"/>
      <c r="L1257" s="189"/>
      <c r="M1257" s="189"/>
      <c r="N1257" s="189"/>
      <c r="O1257" s="189"/>
      <c r="P1257" s="189"/>
      <c r="Q1257" s="24"/>
      <c r="R1257" s="24"/>
      <c r="S1257" s="24"/>
      <c r="T1257" s="24"/>
      <c r="U1257" s="24"/>
      <c r="V1257" s="24"/>
      <c r="W1257" s="24"/>
    </row>
    <row r="1258" spans="1:23">
      <c r="A1258" s="189">
        <v>24</v>
      </c>
      <c r="B1258" s="115" t="s">
        <v>1795</v>
      </c>
      <c r="C1258" s="185" t="s">
        <v>1796</v>
      </c>
      <c r="D1258" s="155" t="s">
        <v>70</v>
      </c>
      <c r="E1258" s="144">
        <v>2912</v>
      </c>
      <c r="F1258" s="189">
        <v>2</v>
      </c>
      <c r="G1258" s="181">
        <f t="shared" si="93"/>
        <v>5824</v>
      </c>
      <c r="H1258" s="189"/>
      <c r="I1258" s="189"/>
      <c r="J1258" s="189"/>
      <c r="K1258" s="189"/>
      <c r="L1258" s="189"/>
      <c r="M1258" s="189"/>
      <c r="N1258" s="189"/>
      <c r="O1258" s="181"/>
      <c r="P1258" s="189"/>
      <c r="Q1258" s="24"/>
      <c r="R1258" s="24"/>
      <c r="S1258" s="24"/>
      <c r="T1258" s="24"/>
      <c r="U1258" s="24"/>
      <c r="V1258" s="24"/>
      <c r="W1258" s="24"/>
    </row>
    <row r="1259" spans="1:23">
      <c r="A1259" s="189">
        <v>25</v>
      </c>
      <c r="B1259" s="115" t="s">
        <v>1797</v>
      </c>
      <c r="C1259" s="215" t="s">
        <v>1798</v>
      </c>
      <c r="D1259" s="155" t="s">
        <v>70</v>
      </c>
      <c r="E1259" s="181">
        <v>344</v>
      </c>
      <c r="F1259" s="189">
        <v>1</v>
      </c>
      <c r="G1259" s="181">
        <f t="shared" si="93"/>
        <v>344</v>
      </c>
      <c r="H1259" s="189"/>
      <c r="I1259" s="189"/>
      <c r="J1259" s="189"/>
      <c r="K1259" s="123"/>
      <c r="L1259" s="155"/>
      <c r="M1259" s="183"/>
      <c r="N1259" s="189"/>
      <c r="O1259" s="181"/>
      <c r="P1259" s="189"/>
      <c r="Q1259" s="24"/>
      <c r="R1259" s="24"/>
      <c r="S1259" s="24"/>
      <c r="T1259" s="24"/>
      <c r="U1259" s="24"/>
      <c r="V1259" s="24"/>
      <c r="W1259" s="24"/>
    </row>
    <row r="1260" spans="1:23">
      <c r="A1260" s="189">
        <v>26</v>
      </c>
      <c r="B1260" s="115" t="s">
        <v>1799</v>
      </c>
      <c r="C1260" s="215" t="s">
        <v>1800</v>
      </c>
      <c r="D1260" s="189" t="s">
        <v>70</v>
      </c>
      <c r="E1260" s="181">
        <v>849.6</v>
      </c>
      <c r="F1260" s="189">
        <v>2</v>
      </c>
      <c r="G1260" s="181">
        <f t="shared" si="93"/>
        <v>1699.2</v>
      </c>
      <c r="H1260" s="189"/>
      <c r="I1260" s="189"/>
      <c r="J1260" s="189"/>
      <c r="K1260" s="123"/>
      <c r="L1260" s="155"/>
      <c r="M1260" s="183"/>
      <c r="N1260" s="189"/>
      <c r="O1260" s="181"/>
      <c r="P1260" s="189"/>
      <c r="Q1260" s="24"/>
      <c r="R1260" s="24"/>
      <c r="S1260" s="24"/>
      <c r="T1260" s="24"/>
      <c r="U1260" s="24"/>
      <c r="V1260" s="24"/>
      <c r="W1260" s="24"/>
    </row>
    <row r="1261" spans="1:23">
      <c r="A1261" s="189">
        <v>27</v>
      </c>
      <c r="B1261" s="115" t="s">
        <v>1801</v>
      </c>
      <c r="C1261" s="283" t="s">
        <v>1802</v>
      </c>
      <c r="D1261" s="155" t="s">
        <v>70</v>
      </c>
      <c r="E1261" s="181">
        <v>1700.23</v>
      </c>
      <c r="F1261" s="189">
        <v>6</v>
      </c>
      <c r="G1261" s="181">
        <f t="shared" si="93"/>
        <v>10201.380000000001</v>
      </c>
      <c r="H1261" s="189"/>
      <c r="I1261" s="189"/>
      <c r="J1261" s="189"/>
      <c r="K1261" s="189"/>
      <c r="L1261" s="123"/>
      <c r="M1261" s="189"/>
      <c r="N1261" s="181"/>
      <c r="O1261" s="189"/>
      <c r="P1261" s="189"/>
      <c r="Q1261" s="24"/>
      <c r="R1261" s="24"/>
      <c r="S1261" s="24"/>
      <c r="T1261" s="24"/>
      <c r="U1261" s="24"/>
      <c r="V1261" s="24"/>
      <c r="W1261" s="24"/>
    </row>
    <row r="1262" spans="1:23">
      <c r="A1262" s="189">
        <v>28</v>
      </c>
      <c r="B1262" s="115" t="s">
        <v>1803</v>
      </c>
      <c r="C1262" s="283" t="s">
        <v>1804</v>
      </c>
      <c r="D1262" s="155" t="s">
        <v>70</v>
      </c>
      <c r="E1262" s="181">
        <v>340.5</v>
      </c>
      <c r="F1262" s="189">
        <v>10</v>
      </c>
      <c r="G1262" s="181">
        <f t="shared" si="93"/>
        <v>3405</v>
      </c>
      <c r="H1262" s="189"/>
      <c r="I1262" s="189"/>
      <c r="J1262" s="189"/>
      <c r="K1262" s="215"/>
      <c r="L1262" s="189"/>
      <c r="M1262" s="181"/>
      <c r="N1262" s="189"/>
      <c r="O1262" s="181"/>
      <c r="P1262" s="189"/>
      <c r="Q1262" s="24"/>
      <c r="R1262" s="24"/>
      <c r="S1262" s="24"/>
      <c r="T1262" s="24"/>
      <c r="U1262" s="24"/>
      <c r="V1262" s="24"/>
      <c r="W1262" s="24"/>
    </row>
    <row r="1263" spans="1:23" ht="25.5">
      <c r="A1263" s="189">
        <v>29</v>
      </c>
      <c r="B1263" s="115" t="s">
        <v>1805</v>
      </c>
      <c r="C1263" s="215" t="s">
        <v>1806</v>
      </c>
      <c r="D1263" s="189" t="s">
        <v>70</v>
      </c>
      <c r="E1263" s="181">
        <v>22774</v>
      </c>
      <c r="F1263" s="189">
        <v>1</v>
      </c>
      <c r="G1263" s="181">
        <f t="shared" si="93"/>
        <v>22774</v>
      </c>
      <c r="H1263" s="189"/>
      <c r="I1263" s="189"/>
      <c r="J1263" s="189"/>
      <c r="K1263" s="189"/>
      <c r="L1263" s="189"/>
      <c r="M1263" s="189"/>
      <c r="N1263" s="189"/>
      <c r="O1263" s="189"/>
      <c r="P1263" s="189"/>
      <c r="Q1263" s="24"/>
      <c r="R1263" s="24"/>
      <c r="S1263" s="24"/>
      <c r="T1263" s="24"/>
      <c r="U1263" s="24"/>
      <c r="V1263" s="24"/>
      <c r="W1263" s="24"/>
    </row>
    <row r="1264" spans="1:23" ht="25.5">
      <c r="A1264" s="189">
        <v>30</v>
      </c>
      <c r="B1264" s="115" t="s">
        <v>1807</v>
      </c>
      <c r="C1264" s="215" t="s">
        <v>1808</v>
      </c>
      <c r="D1264" s="189" t="s">
        <v>70</v>
      </c>
      <c r="E1264" s="181">
        <v>5664</v>
      </c>
      <c r="F1264" s="189">
        <v>1</v>
      </c>
      <c r="G1264" s="181">
        <f t="shared" si="93"/>
        <v>5664</v>
      </c>
      <c r="H1264" s="189"/>
      <c r="I1264" s="189"/>
      <c r="J1264" s="189"/>
      <c r="K1264" s="189"/>
      <c r="L1264" s="189"/>
      <c r="M1264" s="189"/>
      <c r="N1264" s="189"/>
      <c r="O1264" s="189"/>
      <c r="P1264" s="189"/>
      <c r="Q1264" s="24"/>
      <c r="R1264" s="24"/>
      <c r="S1264" s="24"/>
      <c r="T1264" s="24"/>
      <c r="U1264" s="24"/>
      <c r="V1264" s="24"/>
      <c r="W1264" s="24"/>
    </row>
    <row r="1265" spans="1:23" ht="25.5">
      <c r="A1265" s="189">
        <v>31</v>
      </c>
      <c r="B1265" s="115" t="s">
        <v>1807</v>
      </c>
      <c r="C1265" s="215" t="s">
        <v>1809</v>
      </c>
      <c r="D1265" s="189" t="s">
        <v>70</v>
      </c>
      <c r="E1265" s="181">
        <v>5664</v>
      </c>
      <c r="F1265" s="189">
        <v>1</v>
      </c>
      <c r="G1265" s="181">
        <f t="shared" si="93"/>
        <v>5664</v>
      </c>
      <c r="H1265" s="189"/>
      <c r="I1265" s="189"/>
      <c r="J1265" s="189"/>
      <c r="K1265" s="189"/>
      <c r="L1265" s="189"/>
      <c r="M1265" s="189"/>
      <c r="N1265" s="189"/>
      <c r="O1265" s="189"/>
      <c r="P1265" s="189"/>
      <c r="Q1265" s="24"/>
      <c r="R1265" s="24"/>
      <c r="S1265" s="24"/>
      <c r="T1265" s="24"/>
      <c r="U1265" s="24"/>
      <c r="V1265" s="24"/>
      <c r="W1265" s="24"/>
    </row>
    <row r="1266" spans="1:23" ht="25.5">
      <c r="A1266" s="189">
        <v>32</v>
      </c>
      <c r="B1266" s="115" t="s">
        <v>1810</v>
      </c>
      <c r="C1266" s="215" t="s">
        <v>1811</v>
      </c>
      <c r="D1266" s="189" t="s">
        <v>70</v>
      </c>
      <c r="E1266" s="181">
        <v>826</v>
      </c>
      <c r="F1266" s="189">
        <v>1</v>
      </c>
      <c r="G1266" s="181">
        <f t="shared" si="93"/>
        <v>826</v>
      </c>
      <c r="H1266" s="189"/>
      <c r="I1266" s="189"/>
      <c r="J1266" s="189"/>
      <c r="K1266" s="189"/>
      <c r="L1266" s="189"/>
      <c r="M1266" s="189"/>
      <c r="N1266" s="189"/>
      <c r="O1266" s="189"/>
      <c r="P1266" s="189"/>
      <c r="Q1266" s="24"/>
      <c r="R1266" s="24"/>
      <c r="S1266" s="24"/>
      <c r="T1266" s="24"/>
      <c r="U1266" s="24"/>
      <c r="V1266" s="24"/>
      <c r="W1266" s="24"/>
    </row>
    <row r="1267" spans="1:23" ht="25.5">
      <c r="A1267" s="189">
        <v>33</v>
      </c>
      <c r="B1267" s="115" t="s">
        <v>1810</v>
      </c>
      <c r="C1267" s="284" t="s">
        <v>1812</v>
      </c>
      <c r="D1267" s="189" t="s">
        <v>70</v>
      </c>
      <c r="E1267" s="181">
        <v>826</v>
      </c>
      <c r="F1267" s="189">
        <v>1</v>
      </c>
      <c r="G1267" s="181">
        <f t="shared" si="93"/>
        <v>826</v>
      </c>
      <c r="H1267" s="189"/>
      <c r="I1267" s="189"/>
      <c r="J1267" s="189"/>
      <c r="K1267" s="189"/>
      <c r="L1267" s="189"/>
      <c r="M1267" s="189"/>
      <c r="N1267" s="189"/>
      <c r="O1267" s="189"/>
      <c r="P1267" s="189"/>
      <c r="Q1267" s="24"/>
      <c r="R1267" s="24"/>
      <c r="S1267" s="24"/>
      <c r="T1267" s="24"/>
      <c r="U1267" s="24"/>
      <c r="V1267" s="24"/>
      <c r="W1267" s="24"/>
    </row>
    <row r="1268" spans="1:23" ht="25.5">
      <c r="A1268" s="189">
        <v>34</v>
      </c>
      <c r="B1268" s="115" t="s">
        <v>1813</v>
      </c>
      <c r="C1268" s="110" t="s">
        <v>1814</v>
      </c>
      <c r="D1268" s="115" t="s">
        <v>70</v>
      </c>
      <c r="E1268" s="181">
        <v>19116</v>
      </c>
      <c r="F1268" s="189">
        <v>1</v>
      </c>
      <c r="G1268" s="181">
        <f t="shared" si="93"/>
        <v>19116</v>
      </c>
      <c r="H1268" s="189"/>
      <c r="I1268" s="189"/>
      <c r="J1268" s="189"/>
      <c r="K1268" s="189"/>
      <c r="L1268" s="189"/>
      <c r="M1268" s="189"/>
      <c r="N1268" s="189"/>
      <c r="O1268" s="189"/>
      <c r="P1268" s="189"/>
      <c r="Q1268" s="24"/>
      <c r="R1268" s="24"/>
      <c r="S1268" s="24"/>
      <c r="T1268" s="24"/>
      <c r="U1268" s="24"/>
      <c r="V1268" s="24"/>
      <c r="W1268" s="24"/>
    </row>
    <row r="1269" spans="1:23">
      <c r="A1269" s="189">
        <v>35</v>
      </c>
      <c r="B1269" s="115" t="s">
        <v>1815</v>
      </c>
      <c r="C1269" s="123" t="s">
        <v>1816</v>
      </c>
      <c r="D1269" s="115" t="s">
        <v>70</v>
      </c>
      <c r="E1269" s="181">
        <v>1416</v>
      </c>
      <c r="F1269" s="189">
        <v>0</v>
      </c>
      <c r="G1269" s="181">
        <f t="shared" si="93"/>
        <v>0</v>
      </c>
      <c r="H1269" s="189"/>
      <c r="I1269" s="189"/>
      <c r="J1269" s="189"/>
      <c r="K1269" s="189"/>
      <c r="L1269" s="189"/>
      <c r="M1269" s="189"/>
      <c r="N1269" s="189"/>
      <c r="O1269" s="189"/>
      <c r="P1269" s="189"/>
      <c r="Q1269" s="24"/>
      <c r="R1269" s="24"/>
      <c r="S1269" s="24"/>
      <c r="T1269" s="24"/>
      <c r="U1269" s="24"/>
      <c r="V1269" s="24"/>
      <c r="W1269" s="24"/>
    </row>
    <row r="1270" spans="1:23">
      <c r="A1270" s="189">
        <v>36</v>
      </c>
      <c r="B1270" s="115" t="s">
        <v>1817</v>
      </c>
      <c r="C1270" s="285" t="s">
        <v>1818</v>
      </c>
      <c r="D1270" s="115" t="s">
        <v>70</v>
      </c>
      <c r="E1270" s="181">
        <v>14691</v>
      </c>
      <c r="F1270" s="189">
        <v>1</v>
      </c>
      <c r="G1270" s="181">
        <f t="shared" si="93"/>
        <v>14691</v>
      </c>
      <c r="H1270" s="189"/>
      <c r="I1270" s="189"/>
      <c r="J1270" s="189"/>
      <c r="K1270" s="189"/>
      <c r="L1270" s="189"/>
      <c r="M1270" s="189"/>
      <c r="N1270" s="189"/>
      <c r="O1270" s="189"/>
      <c r="P1270" s="189"/>
      <c r="Q1270" s="24"/>
      <c r="R1270" s="24"/>
      <c r="S1270" s="24"/>
      <c r="T1270" s="24"/>
      <c r="U1270" s="24"/>
      <c r="V1270" s="24"/>
      <c r="W1270" s="24"/>
    </row>
    <row r="1271" spans="1:23">
      <c r="A1271" s="189">
        <v>37</v>
      </c>
      <c r="B1271" s="115" t="s">
        <v>201</v>
      </c>
      <c r="C1271" s="285" t="s">
        <v>1819</v>
      </c>
      <c r="D1271" s="115" t="s">
        <v>59</v>
      </c>
      <c r="E1271" s="181">
        <v>150</v>
      </c>
      <c r="F1271" s="189">
        <v>62</v>
      </c>
      <c r="G1271" s="181">
        <f t="shared" si="93"/>
        <v>9300</v>
      </c>
      <c r="H1271" s="189"/>
      <c r="I1271" s="189"/>
      <c r="J1271" s="189"/>
      <c r="K1271" s="189"/>
      <c r="L1271" s="189"/>
      <c r="M1271" s="189"/>
      <c r="N1271" s="189"/>
      <c r="O1271" s="189"/>
      <c r="P1271" s="189"/>
      <c r="Q1271" s="24"/>
      <c r="R1271" s="24"/>
      <c r="S1271" s="24"/>
      <c r="T1271" s="24"/>
      <c r="U1271" s="24"/>
      <c r="V1271" s="24"/>
      <c r="W1271" s="24"/>
    </row>
    <row r="1272" spans="1:23" ht="25.5">
      <c r="A1272" s="189">
        <v>38</v>
      </c>
      <c r="B1272" s="115" t="s">
        <v>1820</v>
      </c>
      <c r="C1272" s="285" t="s">
        <v>1821</v>
      </c>
      <c r="D1272" s="115" t="s">
        <v>70</v>
      </c>
      <c r="E1272" s="181">
        <v>107675</v>
      </c>
      <c r="F1272" s="189">
        <v>2</v>
      </c>
      <c r="G1272" s="181">
        <f t="shared" si="93"/>
        <v>215350</v>
      </c>
      <c r="H1272" s="189"/>
      <c r="I1272" s="189"/>
      <c r="J1272" s="189"/>
      <c r="K1272" s="189"/>
      <c r="L1272" s="189"/>
      <c r="M1272" s="189"/>
      <c r="N1272" s="189"/>
      <c r="O1272" s="189"/>
      <c r="P1272" s="189"/>
      <c r="Q1272" s="24"/>
      <c r="R1272" s="24"/>
      <c r="S1272" s="24"/>
      <c r="T1272" s="24"/>
      <c r="U1272" s="24"/>
      <c r="V1272" s="24"/>
      <c r="W1272" s="24"/>
    </row>
    <row r="1273" spans="1:23" ht="25.5">
      <c r="A1273" s="189">
        <v>39</v>
      </c>
      <c r="B1273" s="115" t="s">
        <v>1820</v>
      </c>
      <c r="C1273" s="285" t="s">
        <v>1822</v>
      </c>
      <c r="D1273" s="286" t="s">
        <v>70</v>
      </c>
      <c r="E1273" s="252">
        <v>95875</v>
      </c>
      <c r="F1273" s="189">
        <v>2</v>
      </c>
      <c r="G1273" s="252">
        <f t="shared" si="93"/>
        <v>191750</v>
      </c>
      <c r="H1273" s="252"/>
      <c r="I1273" s="252"/>
      <c r="J1273" s="252"/>
      <c r="K1273" s="252"/>
      <c r="L1273" s="252"/>
      <c r="M1273" s="252"/>
      <c r="N1273" s="252"/>
      <c r="O1273" s="252"/>
      <c r="P1273" s="189"/>
      <c r="Q1273" s="24"/>
      <c r="R1273" s="24"/>
      <c r="S1273" s="24"/>
      <c r="T1273" s="24"/>
      <c r="U1273" s="24"/>
      <c r="V1273" s="24"/>
      <c r="W1273" s="24"/>
    </row>
    <row r="1274" spans="1:23" ht="25.5">
      <c r="A1274" s="189">
        <v>40</v>
      </c>
      <c r="B1274" s="286" t="s">
        <v>342</v>
      </c>
      <c r="C1274" s="285" t="s">
        <v>1823</v>
      </c>
      <c r="D1274" s="286" t="s">
        <v>70</v>
      </c>
      <c r="E1274" s="252">
        <v>31388</v>
      </c>
      <c r="F1274" s="189">
        <v>1</v>
      </c>
      <c r="G1274" s="252">
        <f t="shared" si="93"/>
        <v>31388</v>
      </c>
      <c r="H1274" s="252"/>
      <c r="I1274" s="252"/>
      <c r="J1274" s="252"/>
      <c r="K1274" s="252"/>
      <c r="L1274" s="252"/>
      <c r="M1274" s="252"/>
      <c r="N1274" s="252"/>
      <c r="O1274" s="252"/>
      <c r="P1274" s="189"/>
      <c r="Q1274" s="24"/>
      <c r="R1274" s="24"/>
      <c r="S1274" s="24"/>
      <c r="T1274" s="24"/>
      <c r="U1274" s="24"/>
      <c r="V1274" s="24"/>
      <c r="W1274" s="24"/>
    </row>
    <row r="1275" spans="1:23" ht="25.5">
      <c r="A1275" s="189">
        <v>41</v>
      </c>
      <c r="B1275" s="286" t="s">
        <v>1824</v>
      </c>
      <c r="C1275" s="285" t="s">
        <v>1825</v>
      </c>
      <c r="D1275" s="286" t="s">
        <v>70</v>
      </c>
      <c r="E1275" s="252">
        <v>27140</v>
      </c>
      <c r="F1275" s="189">
        <v>2</v>
      </c>
      <c r="G1275" s="252">
        <f t="shared" si="93"/>
        <v>54280</v>
      </c>
      <c r="H1275" s="252"/>
      <c r="I1275" s="252"/>
      <c r="J1275" s="252"/>
      <c r="K1275" s="252"/>
      <c r="L1275" s="252"/>
      <c r="M1275" s="252"/>
      <c r="N1275" s="252"/>
      <c r="O1275" s="252"/>
      <c r="P1275" s="189"/>
      <c r="Q1275" s="24"/>
      <c r="R1275" s="24"/>
      <c r="S1275" s="24"/>
      <c r="T1275" s="24"/>
      <c r="U1275" s="24"/>
      <c r="V1275" s="24"/>
      <c r="W1275" s="24"/>
    </row>
    <row r="1276" spans="1:23" ht="25.5">
      <c r="A1276" s="189">
        <v>42</v>
      </c>
      <c r="B1276" s="286" t="s">
        <v>1826</v>
      </c>
      <c r="C1276" s="285" t="s">
        <v>1827</v>
      </c>
      <c r="D1276" s="286" t="s">
        <v>70</v>
      </c>
      <c r="E1276" s="252">
        <v>10000</v>
      </c>
      <c r="F1276" s="189">
        <v>1</v>
      </c>
      <c r="G1276" s="252">
        <f t="shared" si="93"/>
        <v>10000</v>
      </c>
      <c r="H1276" s="252"/>
      <c r="I1276" s="252"/>
      <c r="J1276" s="252"/>
      <c r="K1276" s="252"/>
      <c r="L1276" s="252"/>
      <c r="M1276" s="252"/>
      <c r="N1276" s="252"/>
      <c r="O1276" s="252"/>
      <c r="P1276" s="189"/>
      <c r="Q1276" s="24"/>
      <c r="R1276" s="24"/>
      <c r="S1276" s="24"/>
      <c r="T1276" s="24"/>
      <c r="U1276" s="24"/>
      <c r="V1276" s="24"/>
      <c r="W1276" s="24"/>
    </row>
    <row r="1277" spans="1:23">
      <c r="A1277" s="189">
        <v>43</v>
      </c>
      <c r="B1277" s="286" t="s">
        <v>1828</v>
      </c>
      <c r="C1277" s="285" t="s">
        <v>1829</v>
      </c>
      <c r="D1277" s="286" t="s">
        <v>252</v>
      </c>
      <c r="E1277" s="252">
        <v>200</v>
      </c>
      <c r="F1277" s="189">
        <v>2</v>
      </c>
      <c r="G1277" s="252">
        <f t="shared" si="93"/>
        <v>400</v>
      </c>
      <c r="H1277" s="252"/>
      <c r="I1277" s="252"/>
      <c r="J1277" s="252"/>
      <c r="K1277" s="252"/>
      <c r="L1277" s="252"/>
      <c r="M1277" s="252"/>
      <c r="N1277" s="252"/>
      <c r="O1277" s="252"/>
      <c r="P1277" s="189"/>
      <c r="Q1277" s="24"/>
      <c r="R1277" s="24"/>
      <c r="S1277" s="24"/>
      <c r="T1277" s="24"/>
      <c r="U1277" s="24"/>
      <c r="V1277" s="24"/>
      <c r="W1277" s="24"/>
    </row>
    <row r="1278" spans="1:23">
      <c r="A1278" s="189">
        <v>44</v>
      </c>
      <c r="B1278" s="286" t="s">
        <v>1830</v>
      </c>
      <c r="C1278" s="285" t="s">
        <v>1831</v>
      </c>
      <c r="D1278" s="286" t="s">
        <v>70</v>
      </c>
      <c r="E1278" s="252">
        <v>47082</v>
      </c>
      <c r="F1278" s="189">
        <v>2</v>
      </c>
      <c r="G1278" s="252">
        <f t="shared" si="93"/>
        <v>94164</v>
      </c>
      <c r="H1278" s="252"/>
      <c r="I1278" s="252"/>
      <c r="J1278" s="252"/>
      <c r="K1278" s="252"/>
      <c r="L1278" s="252"/>
      <c r="M1278" s="252"/>
      <c r="N1278" s="252"/>
      <c r="O1278" s="252"/>
      <c r="P1278" s="189"/>
      <c r="Q1278" s="24"/>
      <c r="R1278" s="24"/>
      <c r="S1278" s="24"/>
      <c r="T1278" s="24"/>
      <c r="U1278" s="24"/>
      <c r="V1278" s="24"/>
      <c r="W1278" s="24"/>
    </row>
    <row r="1279" spans="1:23">
      <c r="A1279" s="189">
        <v>45</v>
      </c>
      <c r="B1279" s="286" t="s">
        <v>331</v>
      </c>
      <c r="C1279" s="285" t="s">
        <v>1832</v>
      </c>
      <c r="D1279" s="286" t="s">
        <v>70</v>
      </c>
      <c r="E1279" s="252">
        <v>7670</v>
      </c>
      <c r="F1279" s="189">
        <v>1</v>
      </c>
      <c r="G1279" s="252">
        <f t="shared" si="93"/>
        <v>7670</v>
      </c>
      <c r="H1279" s="252"/>
      <c r="I1279" s="252"/>
      <c r="J1279" s="252"/>
      <c r="K1279" s="252"/>
      <c r="L1279" s="252"/>
      <c r="M1279" s="252"/>
      <c r="N1279" s="252"/>
      <c r="O1279" s="252"/>
      <c r="P1279" s="189"/>
      <c r="Q1279" s="24"/>
      <c r="R1279" s="24"/>
      <c r="S1279" s="24"/>
      <c r="T1279" s="24"/>
      <c r="U1279" s="24"/>
      <c r="V1279" s="24"/>
      <c r="W1279" s="24"/>
    </row>
    <row r="1280" spans="1:23">
      <c r="A1280" s="189">
        <v>46</v>
      </c>
      <c r="B1280" s="286" t="s">
        <v>676</v>
      </c>
      <c r="C1280" s="123" t="s">
        <v>1833</v>
      </c>
      <c r="D1280" s="115" t="s">
        <v>70</v>
      </c>
      <c r="E1280" s="181">
        <v>300</v>
      </c>
      <c r="F1280" s="287">
        <v>6</v>
      </c>
      <c r="G1280" s="252">
        <f t="shared" si="93"/>
        <v>1800</v>
      </c>
      <c r="H1280" s="252"/>
      <c r="I1280" s="252"/>
      <c r="J1280" s="252"/>
      <c r="K1280" s="252"/>
      <c r="L1280" s="252"/>
      <c r="M1280" s="252"/>
      <c r="N1280" s="252"/>
      <c r="O1280" s="252"/>
      <c r="P1280" s="189"/>
      <c r="Q1280" s="24"/>
      <c r="R1280" s="24"/>
      <c r="S1280" s="24"/>
      <c r="T1280" s="24"/>
      <c r="U1280" s="24"/>
      <c r="V1280" s="24"/>
      <c r="W1280" s="24"/>
    </row>
    <row r="1281" spans="1:23">
      <c r="A1281" s="189">
        <v>47</v>
      </c>
      <c r="B1281" s="286" t="s">
        <v>1834</v>
      </c>
      <c r="C1281" s="123" t="s">
        <v>1835</v>
      </c>
      <c r="D1281" s="115" t="s">
        <v>70</v>
      </c>
      <c r="E1281" s="181">
        <v>849.6</v>
      </c>
      <c r="F1281" s="287">
        <v>1</v>
      </c>
      <c r="G1281" s="252">
        <f t="shared" si="93"/>
        <v>849.6</v>
      </c>
      <c r="H1281" s="252"/>
      <c r="I1281" s="252"/>
      <c r="J1281" s="252"/>
      <c r="K1281" s="252"/>
      <c r="L1281" s="252"/>
      <c r="M1281" s="252"/>
      <c r="N1281" s="252"/>
      <c r="O1281" s="252"/>
      <c r="P1281" s="189"/>
      <c r="Q1281" s="24"/>
      <c r="R1281" s="24"/>
      <c r="S1281" s="24"/>
      <c r="T1281" s="24"/>
      <c r="U1281" s="24"/>
      <c r="V1281" s="24"/>
      <c r="W1281" s="24"/>
    </row>
    <row r="1282" spans="1:23">
      <c r="A1282" s="189">
        <v>48</v>
      </c>
      <c r="B1282" s="286" t="s">
        <v>1836</v>
      </c>
      <c r="C1282" s="123" t="s">
        <v>1837</v>
      </c>
      <c r="D1282" s="115" t="s">
        <v>70</v>
      </c>
      <c r="E1282" s="181">
        <v>849.6</v>
      </c>
      <c r="F1282" s="287">
        <v>3</v>
      </c>
      <c r="G1282" s="252">
        <f t="shared" si="93"/>
        <v>2548.8000000000002</v>
      </c>
      <c r="H1282" s="252"/>
      <c r="I1282" s="252"/>
      <c r="J1282" s="252"/>
      <c r="K1282" s="252"/>
      <c r="L1282" s="252"/>
      <c r="M1282" s="252"/>
      <c r="N1282" s="252"/>
      <c r="O1282" s="252"/>
      <c r="P1282" s="189"/>
      <c r="Q1282" s="24"/>
      <c r="R1282" s="24"/>
      <c r="S1282" s="24"/>
      <c r="T1282" s="24"/>
      <c r="U1282" s="24"/>
      <c r="V1282" s="24"/>
      <c r="W1282" s="24"/>
    </row>
    <row r="1283" spans="1:23">
      <c r="A1283" s="189">
        <v>49</v>
      </c>
      <c r="B1283" s="22" t="s">
        <v>1838</v>
      </c>
      <c r="C1283" s="123" t="s">
        <v>1839</v>
      </c>
      <c r="D1283" s="115" t="s">
        <v>70</v>
      </c>
      <c r="E1283" s="181">
        <v>100</v>
      </c>
      <c r="F1283" s="287">
        <v>1</v>
      </c>
      <c r="G1283" s="252">
        <f t="shared" si="93"/>
        <v>100</v>
      </c>
      <c r="H1283" s="252"/>
      <c r="I1283" s="252"/>
      <c r="J1283" s="252"/>
      <c r="K1283" s="252"/>
      <c r="L1283" s="252"/>
      <c r="M1283" s="252"/>
      <c r="N1283" s="252"/>
      <c r="O1283" s="252"/>
      <c r="P1283" s="189"/>
      <c r="Q1283" s="24"/>
      <c r="R1283" s="24"/>
      <c r="S1283" s="24"/>
      <c r="T1283" s="24"/>
      <c r="U1283" s="24"/>
      <c r="V1283" s="24"/>
      <c r="W1283" s="24"/>
    </row>
    <row r="1284" spans="1:23">
      <c r="A1284" s="189">
        <v>50</v>
      </c>
      <c r="B1284" s="22"/>
      <c r="C1284" s="123" t="s">
        <v>1840</v>
      </c>
      <c r="D1284" s="115" t="s">
        <v>70</v>
      </c>
      <c r="E1284" s="181">
        <v>1767.4</v>
      </c>
      <c r="F1284" s="287">
        <v>7</v>
      </c>
      <c r="G1284" s="252">
        <f t="shared" si="93"/>
        <v>12371.800000000001</v>
      </c>
      <c r="H1284" s="252"/>
      <c r="I1284" s="252"/>
      <c r="J1284" s="252"/>
      <c r="K1284" s="252"/>
      <c r="L1284" s="252"/>
      <c r="M1284" s="252"/>
      <c r="N1284" s="252"/>
      <c r="O1284" s="252"/>
      <c r="P1284" s="189"/>
      <c r="Q1284" s="24"/>
      <c r="R1284" s="24"/>
      <c r="S1284" s="24"/>
      <c r="T1284" s="24"/>
      <c r="U1284" s="24"/>
      <c r="V1284" s="24"/>
      <c r="W1284" s="24"/>
    </row>
    <row r="1285" spans="1:23">
      <c r="A1285" s="189">
        <v>51</v>
      </c>
      <c r="B1285" s="22" t="s">
        <v>196</v>
      </c>
      <c r="C1285" s="123" t="s">
        <v>1841</v>
      </c>
      <c r="D1285" s="115" t="s">
        <v>1842</v>
      </c>
      <c r="E1285" s="181">
        <v>135.69999999999999</v>
      </c>
      <c r="F1285" s="287">
        <v>90</v>
      </c>
      <c r="G1285" s="252">
        <f t="shared" si="93"/>
        <v>12212.999999999998</v>
      </c>
      <c r="H1285" s="252"/>
      <c r="I1285" s="252"/>
      <c r="J1285" s="252"/>
      <c r="K1285" s="252"/>
      <c r="L1285" s="252"/>
      <c r="M1285" s="252"/>
      <c r="N1285" s="252"/>
      <c r="O1285" s="252"/>
      <c r="P1285" s="189"/>
      <c r="Q1285" s="24"/>
      <c r="R1285" s="24"/>
      <c r="S1285" s="24"/>
      <c r="T1285" s="24"/>
      <c r="U1285" s="24"/>
      <c r="V1285" s="24"/>
      <c r="W1285" s="24"/>
    </row>
    <row r="1286" spans="1:23" ht="25.5">
      <c r="A1286" s="189">
        <v>52</v>
      </c>
      <c r="B1286" s="22" t="s">
        <v>1843</v>
      </c>
      <c r="C1286" s="123" t="s">
        <v>1844</v>
      </c>
      <c r="D1286" s="115" t="s">
        <v>70</v>
      </c>
      <c r="E1286" s="181">
        <v>105680.8</v>
      </c>
      <c r="F1286" s="287">
        <v>4</v>
      </c>
      <c r="G1286" s="252">
        <f t="shared" si="93"/>
        <v>422723.2</v>
      </c>
      <c r="H1286" s="252"/>
      <c r="I1286" s="252"/>
      <c r="J1286" s="252"/>
      <c r="K1286" s="252"/>
      <c r="L1286" s="252"/>
      <c r="M1286" s="252"/>
      <c r="N1286" s="252"/>
      <c r="O1286" s="252"/>
      <c r="P1286" s="189"/>
      <c r="Q1286" s="24"/>
      <c r="R1286" s="24"/>
      <c r="S1286" s="24"/>
      <c r="T1286" s="24"/>
      <c r="U1286" s="24"/>
      <c r="V1286" s="24"/>
      <c r="W1286" s="24"/>
    </row>
    <row r="1287" spans="1:23">
      <c r="A1287" s="189">
        <v>53</v>
      </c>
      <c r="B1287" s="22" t="s">
        <v>1845</v>
      </c>
      <c r="C1287" s="114" t="s">
        <v>1846</v>
      </c>
      <c r="D1287" s="115" t="s">
        <v>70</v>
      </c>
      <c r="E1287" s="181">
        <v>823.64</v>
      </c>
      <c r="F1287" s="287">
        <v>2</v>
      </c>
      <c r="G1287" s="252">
        <f t="shared" si="93"/>
        <v>1647.28</v>
      </c>
      <c r="H1287" s="252"/>
      <c r="I1287" s="252"/>
      <c r="J1287" s="252"/>
      <c r="K1287" s="252"/>
      <c r="L1287" s="252"/>
      <c r="M1287" s="252"/>
      <c r="N1287" s="252"/>
      <c r="O1287" s="252"/>
      <c r="P1287" s="189"/>
      <c r="Q1287" s="24"/>
      <c r="R1287" s="24"/>
      <c r="S1287" s="24"/>
      <c r="T1287" s="24"/>
      <c r="U1287" s="24"/>
      <c r="V1287" s="24"/>
      <c r="W1287" s="24"/>
    </row>
    <row r="1288" spans="1:23">
      <c r="A1288" s="189">
        <v>54</v>
      </c>
      <c r="B1288" s="22" t="s">
        <v>1847</v>
      </c>
      <c r="C1288" s="114" t="s">
        <v>1848</v>
      </c>
      <c r="D1288" s="115" t="s">
        <v>70</v>
      </c>
      <c r="E1288" s="181">
        <v>823.64</v>
      </c>
      <c r="F1288" s="287">
        <v>2</v>
      </c>
      <c r="G1288" s="252">
        <f t="shared" si="93"/>
        <v>1647.28</v>
      </c>
      <c r="H1288" s="252"/>
      <c r="I1288" s="252"/>
      <c r="J1288" s="252"/>
      <c r="K1288" s="252"/>
      <c r="L1288" s="252"/>
      <c r="M1288" s="252"/>
      <c r="N1288" s="252"/>
      <c r="O1288" s="252"/>
      <c r="P1288" s="189"/>
      <c r="Q1288" s="24"/>
      <c r="R1288" s="24"/>
      <c r="S1288" s="24"/>
      <c r="T1288" s="24"/>
      <c r="U1288" s="24"/>
      <c r="V1288" s="24"/>
      <c r="W1288" s="24"/>
    </row>
    <row r="1289" spans="1:23" ht="25.5">
      <c r="A1289" s="189">
        <v>55</v>
      </c>
      <c r="B1289" s="22" t="s">
        <v>1849</v>
      </c>
      <c r="C1289" s="182" t="s">
        <v>1850</v>
      </c>
      <c r="D1289" s="115" t="s">
        <v>70</v>
      </c>
      <c r="E1289" s="181">
        <v>15133.5</v>
      </c>
      <c r="F1289" s="287">
        <v>6</v>
      </c>
      <c r="G1289" s="252">
        <f t="shared" si="93"/>
        <v>90801</v>
      </c>
      <c r="H1289" s="252"/>
      <c r="I1289" s="252"/>
      <c r="J1289" s="252"/>
      <c r="K1289" s="252"/>
      <c r="L1289" s="252"/>
      <c r="M1289" s="252"/>
      <c r="N1289" s="252"/>
      <c r="O1289" s="252"/>
      <c r="P1289" s="189"/>
      <c r="Q1289" s="24"/>
      <c r="R1289" s="24"/>
      <c r="S1289" s="24"/>
      <c r="T1289" s="24"/>
      <c r="U1289" s="24"/>
      <c r="V1289" s="24"/>
      <c r="W1289" s="24"/>
    </row>
    <row r="1290" spans="1:23" ht="38.25">
      <c r="A1290" s="189">
        <v>56</v>
      </c>
      <c r="B1290" s="22" t="s">
        <v>1851</v>
      </c>
      <c r="C1290" s="114" t="s">
        <v>1852</v>
      </c>
      <c r="D1290" s="115" t="s">
        <v>70</v>
      </c>
      <c r="E1290" s="181">
        <v>13452</v>
      </c>
      <c r="F1290" s="287">
        <v>2</v>
      </c>
      <c r="G1290" s="252">
        <f t="shared" si="93"/>
        <v>26904</v>
      </c>
      <c r="H1290" s="252"/>
      <c r="I1290" s="252"/>
      <c r="J1290" s="252"/>
      <c r="K1290" s="252"/>
      <c r="L1290" s="252"/>
      <c r="M1290" s="252"/>
      <c r="N1290" s="252"/>
      <c r="O1290" s="252"/>
      <c r="P1290" s="189"/>
      <c r="Q1290" s="24"/>
      <c r="R1290" s="24"/>
      <c r="S1290" s="24"/>
      <c r="T1290" s="24"/>
      <c r="U1290" s="24"/>
      <c r="V1290" s="24"/>
      <c r="W1290" s="24"/>
    </row>
    <row r="1291" spans="1:23" ht="51">
      <c r="A1291" s="189">
        <v>57</v>
      </c>
      <c r="B1291" s="22" t="s">
        <v>1853</v>
      </c>
      <c r="C1291" s="114" t="s">
        <v>1854</v>
      </c>
      <c r="D1291" s="115" t="s">
        <v>70</v>
      </c>
      <c r="E1291" s="181">
        <v>12331</v>
      </c>
      <c r="F1291" s="287">
        <v>5</v>
      </c>
      <c r="G1291" s="252">
        <f t="shared" si="93"/>
        <v>61655</v>
      </c>
      <c r="H1291" s="252"/>
      <c r="I1291" s="252"/>
      <c r="J1291" s="252"/>
      <c r="K1291" s="252"/>
      <c r="L1291" s="252"/>
      <c r="M1291" s="252"/>
      <c r="N1291" s="252"/>
      <c r="O1291" s="252"/>
      <c r="P1291" s="189"/>
      <c r="Q1291" s="24"/>
      <c r="R1291" s="24"/>
      <c r="S1291" s="24"/>
      <c r="T1291" s="24"/>
      <c r="U1291" s="24"/>
      <c r="V1291" s="24"/>
      <c r="W1291" s="24"/>
    </row>
    <row r="1292" spans="1:23" ht="51">
      <c r="A1292" s="189">
        <v>58</v>
      </c>
      <c r="B1292" s="22" t="s">
        <v>1855</v>
      </c>
      <c r="C1292" s="182" t="s">
        <v>1856</v>
      </c>
      <c r="D1292" s="115" t="s">
        <v>70</v>
      </c>
      <c r="E1292" s="181">
        <v>12387.05</v>
      </c>
      <c r="F1292" s="287">
        <v>2</v>
      </c>
      <c r="G1292" s="252">
        <f t="shared" si="93"/>
        <v>24774.1</v>
      </c>
      <c r="H1292" s="252"/>
      <c r="I1292" s="252"/>
      <c r="J1292" s="252"/>
      <c r="K1292" s="252"/>
      <c r="L1292" s="252"/>
      <c r="M1292" s="252"/>
      <c r="N1292" s="252"/>
      <c r="O1292" s="252"/>
      <c r="P1292" s="189"/>
      <c r="Q1292" s="24"/>
      <c r="R1292" s="24"/>
      <c r="S1292" s="24"/>
      <c r="T1292" s="24"/>
      <c r="U1292" s="24"/>
      <c r="V1292" s="24"/>
      <c r="W1292" s="24"/>
    </row>
    <row r="1293" spans="1:23" ht="25.5">
      <c r="A1293" s="189">
        <v>59</v>
      </c>
      <c r="B1293" s="22" t="s">
        <v>1857</v>
      </c>
      <c r="C1293" s="127" t="s">
        <v>1858</v>
      </c>
      <c r="D1293" s="115" t="s">
        <v>70</v>
      </c>
      <c r="E1293" s="181">
        <v>19281.2</v>
      </c>
      <c r="F1293" s="287">
        <v>3</v>
      </c>
      <c r="G1293" s="252">
        <f t="shared" si="93"/>
        <v>57843.600000000006</v>
      </c>
      <c r="H1293" s="252"/>
      <c r="I1293" s="252"/>
      <c r="J1293" s="252"/>
      <c r="K1293" s="252"/>
      <c r="L1293" s="252"/>
      <c r="M1293" s="252"/>
      <c r="N1293" s="252"/>
      <c r="O1293" s="252"/>
      <c r="P1293" s="189"/>
      <c r="Q1293" s="24"/>
      <c r="R1293" s="24"/>
      <c r="S1293" s="24"/>
      <c r="T1293" s="24"/>
      <c r="U1293" s="24"/>
      <c r="V1293" s="24"/>
      <c r="W1293" s="24"/>
    </row>
    <row r="1294" spans="1:23" ht="25.5">
      <c r="A1294" s="189">
        <v>60</v>
      </c>
      <c r="B1294" s="115" t="s">
        <v>1820</v>
      </c>
      <c r="C1294" s="182" t="s">
        <v>1859</v>
      </c>
      <c r="D1294" s="115" t="s">
        <v>70</v>
      </c>
      <c r="E1294" s="181">
        <v>69480.759999999995</v>
      </c>
      <c r="F1294" s="287">
        <v>2</v>
      </c>
      <c r="G1294" s="252">
        <f t="shared" si="93"/>
        <v>138961.51999999999</v>
      </c>
      <c r="H1294" s="252"/>
      <c r="I1294" s="252"/>
      <c r="J1294" s="252"/>
      <c r="K1294" s="252"/>
      <c r="L1294" s="252"/>
      <c r="M1294" s="252"/>
      <c r="N1294" s="252"/>
      <c r="O1294" s="252"/>
      <c r="P1294" s="189"/>
      <c r="Q1294" s="24"/>
      <c r="R1294" s="24"/>
      <c r="S1294" s="24"/>
      <c r="T1294" s="24"/>
      <c r="U1294" s="24"/>
      <c r="V1294" s="24"/>
      <c r="W1294" s="24"/>
    </row>
    <row r="1295" spans="1:23">
      <c r="A1295" s="189">
        <v>61</v>
      </c>
      <c r="B1295" s="22" t="s">
        <v>1860</v>
      </c>
      <c r="C1295" s="182" t="s">
        <v>1861</v>
      </c>
      <c r="D1295" s="115" t="s">
        <v>70</v>
      </c>
      <c r="E1295" s="181">
        <v>2770.64</v>
      </c>
      <c r="F1295" s="287">
        <v>2</v>
      </c>
      <c r="G1295" s="252">
        <f t="shared" si="93"/>
        <v>5541.28</v>
      </c>
      <c r="H1295" s="252"/>
      <c r="I1295" s="252"/>
      <c r="J1295" s="252"/>
      <c r="K1295" s="252"/>
      <c r="L1295" s="252"/>
      <c r="M1295" s="252"/>
      <c r="N1295" s="252"/>
      <c r="O1295" s="252"/>
      <c r="P1295" s="189"/>
      <c r="Q1295" s="24"/>
      <c r="R1295" s="24"/>
      <c r="S1295" s="24"/>
      <c r="T1295" s="24"/>
      <c r="U1295" s="24"/>
      <c r="V1295" s="24"/>
      <c r="W1295" s="24"/>
    </row>
    <row r="1296" spans="1:23">
      <c r="A1296" s="189">
        <v>62</v>
      </c>
      <c r="B1296" s="22" t="s">
        <v>1862</v>
      </c>
      <c r="C1296" s="182" t="s">
        <v>1863</v>
      </c>
      <c r="D1296" s="115" t="s">
        <v>70</v>
      </c>
      <c r="E1296" s="181">
        <v>2885.1</v>
      </c>
      <c r="F1296" s="287">
        <v>1</v>
      </c>
      <c r="G1296" s="252">
        <f t="shared" si="93"/>
        <v>2885.1</v>
      </c>
      <c r="H1296" s="252"/>
      <c r="I1296" s="252"/>
      <c r="J1296" s="252"/>
      <c r="K1296" s="252"/>
      <c r="L1296" s="252"/>
      <c r="M1296" s="252"/>
      <c r="N1296" s="252"/>
      <c r="O1296" s="252"/>
      <c r="P1296" s="189"/>
      <c r="Q1296" s="24"/>
      <c r="R1296" s="24"/>
      <c r="S1296" s="24"/>
      <c r="T1296" s="24"/>
      <c r="U1296" s="24"/>
      <c r="V1296" s="24"/>
      <c r="W1296" s="24"/>
    </row>
    <row r="1297" spans="1:23">
      <c r="A1297" s="189">
        <v>63</v>
      </c>
      <c r="B1297" s="22" t="s">
        <v>1864</v>
      </c>
      <c r="C1297" s="182" t="s">
        <v>1865</v>
      </c>
      <c r="D1297" s="115" t="s">
        <v>70</v>
      </c>
      <c r="E1297" s="181">
        <v>1770</v>
      </c>
      <c r="F1297" s="287">
        <v>3</v>
      </c>
      <c r="G1297" s="252">
        <f t="shared" si="93"/>
        <v>5310</v>
      </c>
      <c r="H1297" s="252"/>
      <c r="I1297" s="252"/>
      <c r="J1297" s="252"/>
      <c r="K1297" s="252"/>
      <c r="L1297" s="252"/>
      <c r="M1297" s="252"/>
      <c r="N1297" s="252"/>
      <c r="O1297" s="252"/>
      <c r="P1297" s="189"/>
      <c r="Q1297" s="24"/>
      <c r="R1297" s="24"/>
      <c r="S1297" s="24"/>
      <c r="T1297" s="24"/>
      <c r="U1297" s="24"/>
      <c r="V1297" s="24"/>
      <c r="W1297" s="24"/>
    </row>
    <row r="1298" spans="1:23">
      <c r="A1298" s="189">
        <v>64</v>
      </c>
      <c r="B1298" s="22" t="s">
        <v>1866</v>
      </c>
      <c r="C1298" s="182" t="s">
        <v>1867</v>
      </c>
      <c r="D1298" s="115" t="s">
        <v>70</v>
      </c>
      <c r="E1298" s="181">
        <v>1947</v>
      </c>
      <c r="F1298" s="287">
        <v>1</v>
      </c>
      <c r="G1298" s="252">
        <f t="shared" si="93"/>
        <v>1947</v>
      </c>
      <c r="H1298" s="252"/>
      <c r="I1298" s="252"/>
      <c r="J1298" s="252"/>
      <c r="K1298" s="252"/>
      <c r="L1298" s="252"/>
      <c r="M1298" s="252"/>
      <c r="N1298" s="252"/>
      <c r="O1298" s="252"/>
      <c r="P1298" s="189"/>
      <c r="Q1298" s="24"/>
      <c r="R1298" s="24"/>
      <c r="S1298" s="24"/>
      <c r="T1298" s="24"/>
      <c r="U1298" s="24"/>
      <c r="V1298" s="24"/>
      <c r="W1298" s="24"/>
    </row>
    <row r="1299" spans="1:23">
      <c r="A1299" s="189">
        <v>65</v>
      </c>
      <c r="B1299" s="22" t="s">
        <v>1868</v>
      </c>
      <c r="C1299" s="182" t="s">
        <v>1869</v>
      </c>
      <c r="D1299" s="115" t="s">
        <v>70</v>
      </c>
      <c r="E1299" s="181">
        <v>1767.64</v>
      </c>
      <c r="F1299" s="287">
        <v>2</v>
      </c>
      <c r="G1299" s="252">
        <f t="shared" ref="G1299:G1304" si="94">E1299*F1299</f>
        <v>3535.28</v>
      </c>
      <c r="H1299" s="252"/>
      <c r="I1299" s="252"/>
      <c r="J1299" s="252"/>
      <c r="K1299" s="252"/>
      <c r="L1299" s="252"/>
      <c r="M1299" s="252"/>
      <c r="N1299" s="252"/>
      <c r="O1299" s="252"/>
      <c r="P1299" s="189"/>
      <c r="Q1299" s="24"/>
      <c r="R1299" s="24"/>
      <c r="S1299" s="24"/>
      <c r="T1299" s="24"/>
      <c r="U1299" s="24"/>
      <c r="V1299" s="24"/>
      <c r="W1299" s="24"/>
    </row>
    <row r="1300" spans="1:23">
      <c r="A1300" s="189">
        <v>66</v>
      </c>
      <c r="B1300" s="22" t="s">
        <v>1870</v>
      </c>
      <c r="C1300" s="182" t="s">
        <v>1871</v>
      </c>
      <c r="D1300" s="115" t="s">
        <v>70</v>
      </c>
      <c r="E1300" s="181">
        <v>2170.1999999999998</v>
      </c>
      <c r="F1300" s="287">
        <v>0</v>
      </c>
      <c r="G1300" s="252">
        <f t="shared" si="94"/>
        <v>0</v>
      </c>
      <c r="H1300" s="252"/>
      <c r="I1300" s="252"/>
      <c r="J1300" s="252"/>
      <c r="K1300" s="252"/>
      <c r="L1300" s="252"/>
      <c r="M1300" s="252"/>
      <c r="N1300" s="252"/>
      <c r="O1300" s="252"/>
      <c r="P1300" s="189"/>
      <c r="Q1300" s="24"/>
      <c r="R1300" s="24"/>
      <c r="S1300" s="24"/>
      <c r="T1300" s="24"/>
      <c r="U1300" s="24"/>
      <c r="V1300" s="24"/>
      <c r="W1300" s="24"/>
    </row>
    <row r="1301" spans="1:23">
      <c r="A1301" s="189">
        <v>67</v>
      </c>
      <c r="B1301" s="22" t="s">
        <v>1872</v>
      </c>
      <c r="C1301" s="127" t="s">
        <v>1873</v>
      </c>
      <c r="D1301" s="115" t="s">
        <v>158</v>
      </c>
      <c r="E1301" s="181">
        <v>442849.68</v>
      </c>
      <c r="F1301" s="287">
        <v>3.9E-2</v>
      </c>
      <c r="G1301" s="252">
        <f t="shared" si="94"/>
        <v>17271.13752</v>
      </c>
      <c r="H1301" s="252"/>
      <c r="I1301" s="252"/>
      <c r="J1301" s="252"/>
      <c r="K1301" s="252"/>
      <c r="L1301" s="252"/>
      <c r="M1301" s="252"/>
      <c r="N1301" s="252"/>
      <c r="O1301" s="252"/>
      <c r="P1301" s="189"/>
      <c r="Q1301" s="24"/>
      <c r="R1301" s="24"/>
      <c r="S1301" s="24"/>
      <c r="T1301" s="24"/>
      <c r="U1301" s="24"/>
      <c r="V1301" s="24"/>
      <c r="W1301" s="24"/>
    </row>
    <row r="1302" spans="1:23">
      <c r="A1302" s="189">
        <v>68</v>
      </c>
      <c r="B1302" s="22"/>
      <c r="C1302" s="127" t="s">
        <v>1874</v>
      </c>
      <c r="D1302" s="115" t="s">
        <v>70</v>
      </c>
      <c r="E1302" s="181">
        <v>8366.2099999999991</v>
      </c>
      <c r="F1302" s="287">
        <v>14</v>
      </c>
      <c r="G1302" s="252">
        <f t="shared" si="94"/>
        <v>117126.93999999999</v>
      </c>
      <c r="H1302" s="252"/>
      <c r="I1302" s="252"/>
      <c r="J1302" s="252"/>
      <c r="K1302" s="252"/>
      <c r="L1302" s="252"/>
      <c r="M1302" s="252"/>
      <c r="N1302" s="252"/>
      <c r="O1302" s="252"/>
      <c r="P1302" s="189"/>
      <c r="Q1302" s="24"/>
      <c r="R1302" s="24"/>
      <c r="S1302" s="24"/>
      <c r="T1302" s="24"/>
      <c r="U1302" s="24"/>
      <c r="V1302" s="24"/>
      <c r="W1302" s="24"/>
    </row>
    <row r="1303" spans="1:23" ht="25.5">
      <c r="A1303" s="189">
        <v>69</v>
      </c>
      <c r="B1303" s="22"/>
      <c r="C1303" s="288" t="s">
        <v>1875</v>
      </c>
      <c r="D1303" s="115" t="s">
        <v>70</v>
      </c>
      <c r="E1303" s="181">
        <v>71471.42</v>
      </c>
      <c r="F1303" s="287">
        <v>1</v>
      </c>
      <c r="G1303" s="252">
        <f t="shared" si="94"/>
        <v>71471.42</v>
      </c>
      <c r="H1303" s="252"/>
      <c r="I1303" s="252"/>
      <c r="J1303" s="252"/>
      <c r="K1303" s="252"/>
      <c r="L1303" s="252"/>
      <c r="M1303" s="252"/>
      <c r="N1303" s="252"/>
      <c r="O1303" s="252"/>
      <c r="P1303" s="189"/>
      <c r="Q1303" s="24"/>
      <c r="R1303" s="24"/>
      <c r="S1303" s="24"/>
      <c r="T1303" s="24"/>
      <c r="U1303" s="24"/>
      <c r="V1303" s="24"/>
      <c r="W1303" s="24"/>
    </row>
    <row r="1304" spans="1:23" ht="25.5">
      <c r="A1304" s="189">
        <v>70</v>
      </c>
      <c r="B1304" s="22"/>
      <c r="C1304" s="182" t="s">
        <v>1876</v>
      </c>
      <c r="D1304" s="115" t="s">
        <v>70</v>
      </c>
      <c r="E1304" s="181">
        <v>11500000</v>
      </c>
      <c r="F1304" s="287">
        <v>1</v>
      </c>
      <c r="G1304" s="252">
        <f t="shared" si="94"/>
        <v>11500000</v>
      </c>
      <c r="H1304" s="252"/>
      <c r="I1304" s="252"/>
      <c r="J1304" s="252"/>
      <c r="K1304" s="252"/>
      <c r="L1304" s="252"/>
      <c r="M1304" s="252"/>
      <c r="N1304" s="252"/>
      <c r="O1304" s="252"/>
      <c r="P1304" s="189"/>
      <c r="Q1304" s="24"/>
      <c r="R1304" s="24"/>
      <c r="S1304" s="24"/>
      <c r="T1304" s="24"/>
      <c r="U1304" s="24"/>
      <c r="V1304" s="24"/>
      <c r="W1304" s="24"/>
    </row>
    <row r="1305" spans="1:23">
      <c r="A1305" s="189">
        <v>1</v>
      </c>
      <c r="B1305" s="115" t="s">
        <v>1765</v>
      </c>
      <c r="C1305" s="123" t="s">
        <v>1766</v>
      </c>
      <c r="D1305" s="115" t="s">
        <v>59</v>
      </c>
      <c r="E1305" s="181">
        <v>221.33</v>
      </c>
      <c r="F1305" s="189"/>
      <c r="G1305" s="181"/>
      <c r="H1305" s="189"/>
      <c r="I1305" s="189"/>
      <c r="J1305" s="189">
        <v>48</v>
      </c>
      <c r="K1305" s="189">
        <f>E1305*J1305</f>
        <v>10623.84</v>
      </c>
      <c r="L1305" s="189"/>
      <c r="M1305" s="189"/>
      <c r="N1305" s="189"/>
      <c r="O1305" s="189"/>
      <c r="P1305" s="189"/>
      <c r="Q1305" s="24"/>
      <c r="R1305" s="24"/>
      <c r="S1305" s="24"/>
      <c r="T1305" s="24"/>
      <c r="U1305" s="24"/>
      <c r="V1305" s="24"/>
      <c r="W1305" s="24"/>
    </row>
    <row r="1306" spans="1:23">
      <c r="A1306" s="189">
        <v>2</v>
      </c>
      <c r="B1306" s="123" t="s">
        <v>1775</v>
      </c>
      <c r="C1306" s="123" t="s">
        <v>1776</v>
      </c>
      <c r="D1306" s="115" t="s">
        <v>70</v>
      </c>
      <c r="E1306" s="181">
        <v>50</v>
      </c>
      <c r="F1306" s="189"/>
      <c r="G1306" s="181"/>
      <c r="H1306" s="189"/>
      <c r="I1306" s="189"/>
      <c r="J1306" s="189">
        <v>18</v>
      </c>
      <c r="K1306" s="181">
        <f>E1306*J1306</f>
        <v>900</v>
      </c>
      <c r="L1306" s="189"/>
      <c r="M1306" s="189"/>
      <c r="N1306" s="189"/>
      <c r="O1306" s="189"/>
      <c r="P1306" s="189"/>
      <c r="Q1306" s="24"/>
      <c r="R1306" s="24"/>
      <c r="S1306" s="24"/>
      <c r="T1306" s="24"/>
      <c r="U1306" s="24"/>
      <c r="V1306" s="24"/>
      <c r="W1306" s="24"/>
    </row>
    <row r="1307" spans="1:23">
      <c r="A1307" s="189"/>
      <c r="B1307" s="115"/>
      <c r="C1307" s="548" t="s">
        <v>1877</v>
      </c>
      <c r="D1307" s="549"/>
      <c r="E1307" s="181"/>
      <c r="F1307" s="189"/>
      <c r="G1307" s="181"/>
      <c r="H1307" s="189"/>
      <c r="I1307" s="189"/>
      <c r="J1307" s="189"/>
      <c r="K1307" s="189"/>
      <c r="L1307" s="189"/>
      <c r="M1307" s="189"/>
      <c r="N1307" s="189"/>
      <c r="O1307" s="189"/>
      <c r="P1307" s="189"/>
      <c r="Q1307" s="24"/>
      <c r="R1307" s="24"/>
      <c r="S1307" s="24"/>
      <c r="T1307" s="24"/>
      <c r="U1307" s="24"/>
      <c r="V1307" s="24"/>
      <c r="W1307" s="24"/>
    </row>
    <row r="1308" spans="1:23">
      <c r="A1308" s="189">
        <v>1</v>
      </c>
      <c r="B1308" s="115" t="s">
        <v>1878</v>
      </c>
      <c r="C1308" s="123" t="s">
        <v>1879</v>
      </c>
      <c r="D1308" s="115" t="s">
        <v>70</v>
      </c>
      <c r="E1308" s="181">
        <v>100</v>
      </c>
      <c r="F1308" s="189"/>
      <c r="G1308" s="181"/>
      <c r="H1308" s="189"/>
      <c r="I1308" s="189"/>
      <c r="J1308" s="189"/>
      <c r="K1308" s="189"/>
      <c r="L1308" s="189"/>
      <c r="M1308" s="181"/>
      <c r="N1308" s="189">
        <v>11</v>
      </c>
      <c r="O1308" s="181">
        <f>E1308*N1308</f>
        <v>1100</v>
      </c>
      <c r="P1308" s="189"/>
      <c r="Q1308" s="24"/>
      <c r="R1308" s="24"/>
      <c r="S1308" s="24"/>
      <c r="T1308" s="24"/>
      <c r="U1308" s="24"/>
      <c r="V1308" s="24"/>
      <c r="W1308" s="24"/>
    </row>
    <row r="1309" spans="1:23">
      <c r="A1309" s="189">
        <v>2</v>
      </c>
      <c r="B1309" s="115" t="s">
        <v>1878</v>
      </c>
      <c r="C1309" s="123" t="s">
        <v>1880</v>
      </c>
      <c r="D1309" s="115" t="s">
        <v>70</v>
      </c>
      <c r="E1309" s="181">
        <v>2000</v>
      </c>
      <c r="F1309" s="189"/>
      <c r="G1309" s="181"/>
      <c r="H1309" s="189"/>
      <c r="I1309" s="189"/>
      <c r="J1309" s="189"/>
      <c r="K1309" s="189"/>
      <c r="L1309" s="189"/>
      <c r="M1309" s="181"/>
      <c r="N1309" s="189">
        <v>14</v>
      </c>
      <c r="O1309" s="181">
        <f t="shared" ref="O1309:O1314" si="95">E1309*N1309</f>
        <v>28000</v>
      </c>
      <c r="P1309" s="189"/>
      <c r="Q1309" s="24"/>
      <c r="R1309" s="24"/>
      <c r="S1309" s="24"/>
      <c r="T1309" s="24"/>
      <c r="U1309" s="24"/>
      <c r="V1309" s="24"/>
      <c r="W1309" s="24"/>
    </row>
    <row r="1310" spans="1:23">
      <c r="A1310" s="189">
        <v>3</v>
      </c>
      <c r="B1310" s="115" t="s">
        <v>1878</v>
      </c>
      <c r="C1310" s="123" t="s">
        <v>1881</v>
      </c>
      <c r="D1310" s="115" t="s">
        <v>70</v>
      </c>
      <c r="E1310" s="181">
        <v>100</v>
      </c>
      <c r="F1310" s="189"/>
      <c r="G1310" s="181"/>
      <c r="H1310" s="189"/>
      <c r="I1310" s="189"/>
      <c r="J1310" s="189"/>
      <c r="K1310" s="189"/>
      <c r="L1310" s="189"/>
      <c r="M1310" s="181"/>
      <c r="N1310" s="189">
        <v>4</v>
      </c>
      <c r="O1310" s="181">
        <f t="shared" si="95"/>
        <v>400</v>
      </c>
      <c r="P1310" s="189"/>
      <c r="Q1310" s="24"/>
      <c r="R1310" s="24"/>
      <c r="S1310" s="24"/>
      <c r="T1310" s="24"/>
      <c r="U1310" s="24"/>
      <c r="V1310" s="24"/>
      <c r="W1310" s="24"/>
    </row>
    <row r="1311" spans="1:23" ht="114.75">
      <c r="A1311" s="189">
        <v>4</v>
      </c>
      <c r="B1311" s="111" t="s">
        <v>1882</v>
      </c>
      <c r="C1311" s="123" t="s">
        <v>122</v>
      </c>
      <c r="D1311" s="111" t="s">
        <v>252</v>
      </c>
      <c r="E1311" s="183">
        <v>50</v>
      </c>
      <c r="F1311" s="189"/>
      <c r="G1311" s="181"/>
      <c r="H1311" s="189"/>
      <c r="I1311" s="189"/>
      <c r="J1311" s="189"/>
      <c r="K1311" s="189"/>
      <c r="L1311" s="189"/>
      <c r="M1311" s="189"/>
      <c r="N1311" s="20">
        <v>11.4</v>
      </c>
      <c r="O1311" s="181">
        <f t="shared" si="95"/>
        <v>570</v>
      </c>
      <c r="P1311" s="189"/>
      <c r="Q1311" s="24"/>
      <c r="R1311" s="24"/>
      <c r="S1311" s="24"/>
      <c r="T1311" s="24"/>
      <c r="U1311" s="24"/>
      <c r="V1311" s="24"/>
      <c r="W1311" s="24"/>
    </row>
    <row r="1312" spans="1:23" ht="63.75">
      <c r="A1312" s="189">
        <v>5</v>
      </c>
      <c r="B1312" s="114" t="s">
        <v>1883</v>
      </c>
      <c r="C1312" s="123" t="s">
        <v>1884</v>
      </c>
      <c r="D1312" s="111" t="s">
        <v>70</v>
      </c>
      <c r="E1312" s="183">
        <v>25</v>
      </c>
      <c r="F1312" s="189"/>
      <c r="G1312" s="181"/>
      <c r="H1312" s="189"/>
      <c r="I1312" s="263"/>
      <c r="J1312" s="189"/>
      <c r="K1312" s="189"/>
      <c r="L1312" s="263"/>
      <c r="M1312" s="189"/>
      <c r="N1312" s="23">
        <v>2</v>
      </c>
      <c r="O1312" s="181">
        <f t="shared" si="95"/>
        <v>50</v>
      </c>
      <c r="P1312" s="189"/>
      <c r="Q1312" s="24"/>
      <c r="R1312" s="24"/>
      <c r="S1312" s="24"/>
      <c r="T1312" s="24"/>
      <c r="U1312" s="24"/>
      <c r="V1312" s="24"/>
      <c r="W1312" s="24"/>
    </row>
    <row r="1313" spans="1:23" ht="38.25">
      <c r="A1313" s="189">
        <v>6</v>
      </c>
      <c r="B1313" s="111" t="s">
        <v>1885</v>
      </c>
      <c r="C1313" s="123" t="s">
        <v>1886</v>
      </c>
      <c r="D1313" s="111" t="s">
        <v>252</v>
      </c>
      <c r="E1313" s="183">
        <v>20</v>
      </c>
      <c r="F1313" s="189"/>
      <c r="G1313" s="181"/>
      <c r="H1313" s="189"/>
      <c r="I1313" s="263"/>
      <c r="J1313" s="189"/>
      <c r="K1313" s="189"/>
      <c r="L1313" s="263"/>
      <c r="M1313" s="189"/>
      <c r="N1313" s="181">
        <v>780</v>
      </c>
      <c r="O1313" s="181">
        <f t="shared" si="95"/>
        <v>15600</v>
      </c>
      <c r="P1313" s="189"/>
      <c r="Q1313" s="24"/>
      <c r="R1313" s="24"/>
      <c r="S1313" s="24"/>
      <c r="T1313" s="24"/>
      <c r="U1313" s="24"/>
      <c r="V1313" s="24"/>
      <c r="W1313" s="24"/>
    </row>
    <row r="1314" spans="1:23" ht="38.25">
      <c r="A1314" s="189">
        <v>7</v>
      </c>
      <c r="B1314" s="169" t="s">
        <v>1887</v>
      </c>
      <c r="C1314" s="285" t="s">
        <v>1888</v>
      </c>
      <c r="D1314" s="286" t="s">
        <v>70</v>
      </c>
      <c r="E1314" s="183">
        <v>1000</v>
      </c>
      <c r="F1314" s="189"/>
      <c r="G1314" s="181"/>
      <c r="H1314" s="189"/>
      <c r="I1314" s="263"/>
      <c r="J1314" s="189"/>
      <c r="K1314" s="189"/>
      <c r="L1314" s="263"/>
      <c r="M1314" s="189"/>
      <c r="N1314" s="181">
        <v>1</v>
      </c>
      <c r="O1314" s="181">
        <f t="shared" si="95"/>
        <v>1000</v>
      </c>
      <c r="P1314" s="189"/>
      <c r="Q1314" s="24"/>
      <c r="R1314" s="24"/>
      <c r="S1314" s="24"/>
      <c r="T1314" s="24"/>
      <c r="U1314" s="24"/>
      <c r="V1314" s="24"/>
      <c r="W1314" s="24"/>
    </row>
    <row r="1315" spans="1:23">
      <c r="A1315" s="189">
        <v>8</v>
      </c>
      <c r="B1315" s="115" t="s">
        <v>676</v>
      </c>
      <c r="C1315" s="123" t="s">
        <v>1889</v>
      </c>
      <c r="D1315" s="111" t="s">
        <v>70</v>
      </c>
      <c r="E1315" s="183">
        <v>300</v>
      </c>
      <c r="F1315" s="189"/>
      <c r="G1315" s="181"/>
      <c r="H1315" s="189"/>
      <c r="I1315" s="189"/>
      <c r="J1315" s="189"/>
      <c r="K1315" s="189"/>
      <c r="L1315" s="189"/>
      <c r="M1315" s="189"/>
      <c r="N1315" s="189">
        <v>53</v>
      </c>
      <c r="O1315" s="181">
        <f>E1315*N1315</f>
        <v>15900</v>
      </c>
      <c r="P1315" s="189"/>
      <c r="Q1315" s="24"/>
      <c r="R1315" s="24"/>
      <c r="S1315" s="24"/>
      <c r="T1315" s="24"/>
      <c r="U1315" s="24"/>
      <c r="V1315" s="24"/>
      <c r="W1315" s="24"/>
    </row>
    <row r="1316" spans="1:23" ht="38.25">
      <c r="A1316" s="189">
        <v>9</v>
      </c>
      <c r="B1316" s="169" t="s">
        <v>1890</v>
      </c>
      <c r="C1316" s="285" t="s">
        <v>1891</v>
      </c>
      <c r="D1316" s="111" t="s">
        <v>70</v>
      </c>
      <c r="E1316" s="183">
        <v>25</v>
      </c>
      <c r="F1316" s="189"/>
      <c r="G1316" s="181"/>
      <c r="H1316" s="189"/>
      <c r="I1316" s="263"/>
      <c r="J1316" s="189"/>
      <c r="K1316" s="189"/>
      <c r="L1316" s="263"/>
      <c r="M1316" s="189"/>
      <c r="N1316" s="189">
        <v>3</v>
      </c>
      <c r="O1316" s="181">
        <f t="shared" ref="O1316" si="96">E1316*N1316</f>
        <v>75</v>
      </c>
      <c r="P1316" s="189"/>
      <c r="Q1316" s="24"/>
      <c r="R1316" s="24"/>
      <c r="S1316" s="24"/>
      <c r="T1316" s="24"/>
      <c r="U1316" s="24"/>
      <c r="V1316" s="24"/>
      <c r="W1316" s="24"/>
    </row>
    <row r="1317" spans="1:23" ht="38.25">
      <c r="A1317" s="189">
        <v>10</v>
      </c>
      <c r="B1317" s="169" t="s">
        <v>1892</v>
      </c>
      <c r="C1317" s="285" t="s">
        <v>1893</v>
      </c>
      <c r="D1317" s="111" t="s">
        <v>252</v>
      </c>
      <c r="E1317" s="183">
        <v>250</v>
      </c>
      <c r="F1317" s="189"/>
      <c r="G1317" s="181"/>
      <c r="H1317" s="189"/>
      <c r="I1317" s="263"/>
      <c r="J1317" s="189"/>
      <c r="K1317" s="189"/>
      <c r="L1317" s="263"/>
      <c r="M1317" s="189"/>
      <c r="N1317" s="189">
        <v>2</v>
      </c>
      <c r="O1317" s="181">
        <f>E1317*N1317</f>
        <v>500</v>
      </c>
      <c r="P1317" s="189"/>
      <c r="Q1317" s="24"/>
      <c r="R1317" s="24"/>
      <c r="S1317" s="24"/>
      <c r="T1317" s="24"/>
      <c r="U1317" s="24"/>
      <c r="V1317" s="24"/>
      <c r="W1317" s="24"/>
    </row>
    <row r="1318" spans="1:23" ht="38.25">
      <c r="A1318" s="189">
        <v>12</v>
      </c>
      <c r="B1318" s="169" t="s">
        <v>1894</v>
      </c>
      <c r="C1318" s="123" t="s">
        <v>1895</v>
      </c>
      <c r="D1318" s="111" t="s">
        <v>252</v>
      </c>
      <c r="E1318" s="183">
        <v>7</v>
      </c>
      <c r="F1318" s="189"/>
      <c r="G1318" s="181"/>
      <c r="H1318" s="189"/>
      <c r="I1318" s="263"/>
      <c r="J1318" s="189"/>
      <c r="K1318" s="189"/>
      <c r="L1318" s="263"/>
      <c r="M1318" s="189"/>
      <c r="N1318" s="189">
        <v>1</v>
      </c>
      <c r="O1318" s="181">
        <f t="shared" ref="O1318:O1326" si="97">E1318*N1318</f>
        <v>7</v>
      </c>
      <c r="P1318" s="189"/>
      <c r="Q1318" s="24"/>
      <c r="R1318" s="24"/>
      <c r="S1318" s="24"/>
      <c r="T1318" s="24"/>
      <c r="U1318" s="24"/>
      <c r="V1318" s="24"/>
      <c r="W1318" s="24"/>
    </row>
    <row r="1319" spans="1:23" ht="38.25">
      <c r="A1319" s="189">
        <v>13</v>
      </c>
      <c r="B1319" s="169" t="s">
        <v>1896</v>
      </c>
      <c r="C1319" s="123" t="s">
        <v>1897</v>
      </c>
      <c r="D1319" s="286" t="s">
        <v>70</v>
      </c>
      <c r="E1319" s="183">
        <v>5</v>
      </c>
      <c r="F1319" s="189"/>
      <c r="G1319" s="181"/>
      <c r="H1319" s="189"/>
      <c r="I1319" s="263"/>
      <c r="J1319" s="189"/>
      <c r="K1319" s="189"/>
      <c r="L1319" s="263"/>
      <c r="M1319" s="189"/>
      <c r="N1319" s="189">
        <v>23</v>
      </c>
      <c r="O1319" s="181">
        <f t="shared" si="97"/>
        <v>115</v>
      </c>
      <c r="P1319" s="189"/>
      <c r="Q1319" s="24"/>
      <c r="R1319" s="24"/>
      <c r="S1319" s="24"/>
      <c r="T1319" s="24"/>
      <c r="U1319" s="24"/>
      <c r="V1319" s="24"/>
      <c r="W1319" s="24"/>
    </row>
    <row r="1320" spans="1:23">
      <c r="A1320" s="190"/>
      <c r="B1320" s="22"/>
      <c r="C1320" s="289"/>
      <c r="D1320" s="290"/>
      <c r="E1320" s="183"/>
      <c r="F1320" s="189"/>
      <c r="G1320" s="181"/>
      <c r="H1320" s="189"/>
      <c r="I1320" s="263"/>
      <c r="J1320" s="189"/>
      <c r="K1320" s="189"/>
      <c r="L1320" s="263"/>
      <c r="M1320" s="189"/>
      <c r="N1320" s="189" t="s">
        <v>1348</v>
      </c>
      <c r="O1320" s="181">
        <f>SUM(O1308:O1319)</f>
        <v>63317</v>
      </c>
      <c r="P1320" s="189"/>
      <c r="Q1320" s="24"/>
      <c r="R1320" s="24"/>
      <c r="S1320" s="24"/>
      <c r="T1320" s="24"/>
      <c r="U1320" s="24"/>
      <c r="V1320" s="24"/>
      <c r="W1320" s="24"/>
    </row>
    <row r="1321" spans="1:23">
      <c r="A1321" s="190"/>
      <c r="B1321" s="27"/>
      <c r="C1321" s="513" t="s">
        <v>1898</v>
      </c>
      <c r="D1321" s="515"/>
      <c r="E1321" s="183"/>
      <c r="F1321" s="189"/>
      <c r="G1321" s="181"/>
      <c r="H1321" s="189"/>
      <c r="I1321" s="263"/>
      <c r="J1321" s="189"/>
      <c r="K1321" s="189"/>
      <c r="L1321" s="263"/>
      <c r="M1321" s="189"/>
      <c r="N1321" s="189"/>
      <c r="O1321" s="181"/>
      <c r="P1321" s="189"/>
      <c r="Q1321" s="24"/>
      <c r="R1321" s="24"/>
      <c r="S1321" s="24"/>
      <c r="T1321" s="24"/>
      <c r="U1321" s="24"/>
      <c r="V1321" s="24"/>
      <c r="W1321" s="24"/>
    </row>
    <row r="1322" spans="1:23" ht="38.25">
      <c r="A1322" s="190">
        <v>1</v>
      </c>
      <c r="B1322" s="200" t="s">
        <v>1899</v>
      </c>
      <c r="C1322" s="291" t="s">
        <v>122</v>
      </c>
      <c r="D1322" s="155" t="s">
        <v>252</v>
      </c>
      <c r="E1322" s="183">
        <v>50</v>
      </c>
      <c r="F1322" s="189"/>
      <c r="G1322" s="181"/>
      <c r="H1322" s="189"/>
      <c r="I1322" s="263"/>
      <c r="J1322" s="189"/>
      <c r="K1322" s="189"/>
      <c r="L1322" s="263"/>
      <c r="M1322" s="189"/>
      <c r="N1322" s="189">
        <v>4.8</v>
      </c>
      <c r="O1322" s="181">
        <f t="shared" si="97"/>
        <v>240</v>
      </c>
      <c r="P1322" s="189"/>
      <c r="Q1322" s="24"/>
      <c r="R1322" s="24"/>
      <c r="S1322" s="24"/>
      <c r="T1322" s="24"/>
      <c r="U1322" s="24"/>
      <c r="V1322" s="24"/>
      <c r="W1322" s="24"/>
    </row>
    <row r="1323" spans="1:23" ht="38.25">
      <c r="A1323" s="189">
        <v>2</v>
      </c>
      <c r="B1323" s="200" t="s">
        <v>1900</v>
      </c>
      <c r="C1323" s="215" t="s">
        <v>1901</v>
      </c>
      <c r="D1323" s="252" t="s">
        <v>252</v>
      </c>
      <c r="E1323" s="183">
        <v>35</v>
      </c>
      <c r="F1323" s="189"/>
      <c r="G1323" s="181"/>
      <c r="H1323" s="189"/>
      <c r="I1323" s="189"/>
      <c r="J1323" s="189"/>
      <c r="K1323" s="189"/>
      <c r="L1323" s="189"/>
      <c r="M1323" s="189"/>
      <c r="N1323" s="189">
        <v>40.75</v>
      </c>
      <c r="O1323" s="181">
        <f t="shared" si="97"/>
        <v>1426.25</v>
      </c>
      <c r="P1323" s="189"/>
      <c r="Q1323" s="24"/>
      <c r="R1323" s="24"/>
      <c r="S1323" s="24"/>
      <c r="T1323" s="24"/>
      <c r="U1323" s="24"/>
      <c r="V1323" s="24"/>
      <c r="W1323" s="24"/>
    </row>
    <row r="1324" spans="1:23" ht="38.25">
      <c r="A1324" s="189">
        <v>3</v>
      </c>
      <c r="B1324" s="200" t="s">
        <v>1902</v>
      </c>
      <c r="C1324" s="215" t="s">
        <v>1903</v>
      </c>
      <c r="D1324" s="252" t="s">
        <v>252</v>
      </c>
      <c r="E1324" s="183">
        <v>35</v>
      </c>
      <c r="F1324" s="189"/>
      <c r="G1324" s="181"/>
      <c r="H1324" s="189"/>
      <c r="I1324" s="189"/>
      <c r="J1324" s="189"/>
      <c r="K1324" s="189"/>
      <c r="L1324" s="189"/>
      <c r="M1324" s="189"/>
      <c r="N1324" s="181">
        <v>2700</v>
      </c>
      <c r="O1324" s="181">
        <f t="shared" si="97"/>
        <v>94500</v>
      </c>
      <c r="P1324" s="189"/>
      <c r="Q1324" s="24"/>
      <c r="R1324" s="24"/>
      <c r="S1324" s="24"/>
      <c r="T1324" s="24"/>
      <c r="U1324" s="24"/>
      <c r="V1324" s="24"/>
      <c r="W1324" s="24"/>
    </row>
    <row r="1325" spans="1:23" ht="63.75">
      <c r="A1325" s="189">
        <v>4</v>
      </c>
      <c r="B1325" s="114" t="s">
        <v>1883</v>
      </c>
      <c r="C1325" s="215" t="s">
        <v>1884</v>
      </c>
      <c r="D1325" s="155" t="s">
        <v>70</v>
      </c>
      <c r="E1325" s="183">
        <v>25</v>
      </c>
      <c r="F1325" s="189"/>
      <c r="G1325" s="181"/>
      <c r="H1325" s="189"/>
      <c r="I1325" s="263"/>
      <c r="J1325" s="189"/>
      <c r="K1325" s="189"/>
      <c r="L1325" s="263"/>
      <c r="M1325" s="189"/>
      <c r="N1325" s="23">
        <v>2</v>
      </c>
      <c r="O1325" s="181">
        <f t="shared" si="97"/>
        <v>50</v>
      </c>
      <c r="P1325" s="189"/>
      <c r="Q1325" s="24"/>
      <c r="R1325" s="24"/>
      <c r="S1325" s="24"/>
      <c r="T1325" s="24"/>
      <c r="U1325" s="24"/>
      <c r="V1325" s="24"/>
      <c r="W1325" s="24"/>
    </row>
    <row r="1326" spans="1:23" ht="25.5">
      <c r="A1326" s="189">
        <v>5</v>
      </c>
      <c r="B1326" s="189" t="s">
        <v>1904</v>
      </c>
      <c r="C1326" s="155" t="s">
        <v>1905</v>
      </c>
      <c r="D1326" s="189" t="s">
        <v>252</v>
      </c>
      <c r="E1326" s="189">
        <v>10</v>
      </c>
      <c r="F1326" s="189"/>
      <c r="G1326" s="264"/>
      <c r="H1326" s="167"/>
      <c r="I1326" s="292"/>
      <c r="J1326" s="167"/>
      <c r="K1326" s="167"/>
      <c r="L1326" s="292"/>
      <c r="M1326" s="167"/>
      <c r="N1326" s="181">
        <v>3.76</v>
      </c>
      <c r="O1326" s="181">
        <f t="shared" si="97"/>
        <v>37.599999999999994</v>
      </c>
      <c r="P1326" s="189"/>
      <c r="Q1326" s="24"/>
      <c r="R1326" s="24"/>
      <c r="S1326" s="24"/>
      <c r="T1326" s="24"/>
      <c r="U1326" s="24"/>
      <c r="V1326" s="24"/>
      <c r="W1326" s="24"/>
    </row>
    <row r="1327" spans="1:23">
      <c r="A1327" s="293"/>
      <c r="B1327" s="293"/>
      <c r="C1327" s="293"/>
      <c r="D1327" s="293"/>
      <c r="E1327" s="293"/>
      <c r="F1327" s="167"/>
      <c r="G1327" s="167"/>
      <c r="H1327" s="167"/>
      <c r="I1327" s="292"/>
      <c r="J1327" s="167"/>
      <c r="K1327" s="167"/>
      <c r="L1327" s="292"/>
      <c r="M1327" s="167"/>
      <c r="N1327" s="189" t="s">
        <v>1348</v>
      </c>
      <c r="O1327" s="264">
        <f>SUM(O1322:O1326)</f>
        <v>96253.85</v>
      </c>
      <c r="P1327" s="189"/>
      <c r="Q1327" s="24"/>
      <c r="R1327" s="24"/>
      <c r="S1327" s="24"/>
      <c r="T1327" s="24"/>
      <c r="U1327" s="24"/>
      <c r="V1327" s="24"/>
      <c r="W1327" s="24"/>
    </row>
    <row r="1328" spans="1:23">
      <c r="A1328" s="294"/>
      <c r="B1328" s="295"/>
      <c r="C1328" s="296" t="s">
        <v>1273</v>
      </c>
      <c r="D1328" s="295"/>
      <c r="E1328" s="295"/>
      <c r="F1328" s="295"/>
      <c r="G1328" s="280">
        <f>SUM(G1235:G1327)</f>
        <v>13739919.572720001</v>
      </c>
      <c r="H1328" s="295"/>
      <c r="I1328" s="297"/>
      <c r="J1328" s="298"/>
      <c r="K1328" s="280">
        <f>SUM(K1305:K1327)</f>
        <v>11523.84</v>
      </c>
      <c r="L1328" s="299"/>
      <c r="M1328" s="513" t="s">
        <v>1906</v>
      </c>
      <c r="N1328" s="515"/>
      <c r="O1328" s="550">
        <f>O1320+O1327+G1328+K1328</f>
        <v>13911014.26272</v>
      </c>
      <c r="P1328" s="551"/>
      <c r="Q1328" s="24"/>
      <c r="R1328" s="24"/>
      <c r="S1328" s="24"/>
      <c r="T1328" s="24"/>
      <c r="U1328" s="24"/>
      <c r="V1328" s="24"/>
      <c r="W1328" s="24"/>
    </row>
    <row r="1329" spans="1:23">
      <c r="A1329" s="24"/>
      <c r="B1329" s="24"/>
      <c r="C1329" s="134"/>
      <c r="D1329" s="24"/>
      <c r="E1329" s="24"/>
      <c r="F1329" s="24"/>
      <c r="G1329" s="24"/>
      <c r="H1329" s="24"/>
      <c r="I1329" s="24"/>
      <c r="J1329" s="24"/>
      <c r="K1329" s="24"/>
      <c r="L1329" s="24"/>
      <c r="M1329" s="24"/>
      <c r="N1329" s="24"/>
      <c r="O1329" s="24"/>
      <c r="P1329" s="24"/>
      <c r="Q1329" s="24"/>
      <c r="R1329" s="24"/>
      <c r="S1329" s="24"/>
      <c r="T1329" s="24"/>
      <c r="U1329" s="24"/>
      <c r="V1329" s="24"/>
      <c r="W1329" s="24"/>
    </row>
    <row r="1330" spans="1:23">
      <c r="A1330" s="246"/>
      <c r="B1330" s="540" t="s">
        <v>1</v>
      </c>
      <c r="C1330" s="540"/>
      <c r="D1330" s="540" t="s">
        <v>1288</v>
      </c>
      <c r="E1330" s="540"/>
      <c r="F1330" s="540"/>
      <c r="G1330" s="540"/>
      <c r="H1330" s="540"/>
      <c r="I1330" s="540"/>
      <c r="J1330" s="246"/>
      <c r="K1330" s="246"/>
      <c r="L1330" s="246"/>
      <c r="M1330" s="246"/>
      <c r="N1330" s="246"/>
      <c r="O1330" s="246"/>
      <c r="P1330" s="246"/>
      <c r="Q1330" s="300"/>
      <c r="R1330" s="300"/>
      <c r="S1330" s="24"/>
      <c r="T1330" s="24"/>
      <c r="U1330" s="24"/>
      <c r="V1330" s="24"/>
      <c r="W1330" s="24"/>
    </row>
    <row r="1331" spans="1:23">
      <c r="A1331" s="246"/>
      <c r="B1331" s="540" t="s">
        <v>3</v>
      </c>
      <c r="C1331" s="540"/>
      <c r="D1331" s="540" t="s">
        <v>1907</v>
      </c>
      <c r="E1331" s="540"/>
      <c r="F1331" s="540"/>
      <c r="G1331" s="540"/>
      <c r="H1331" s="540"/>
      <c r="I1331" s="540"/>
      <c r="J1331" s="246"/>
      <c r="K1331" s="246"/>
      <c r="L1331" s="246"/>
      <c r="M1331" s="246"/>
      <c r="N1331" s="246"/>
      <c r="O1331" s="246"/>
      <c r="P1331" s="246"/>
      <c r="Q1331" s="300"/>
      <c r="R1331" s="300"/>
      <c r="S1331" s="24"/>
      <c r="T1331" s="24"/>
      <c r="U1331" s="24"/>
      <c r="V1331" s="24"/>
      <c r="W1331" s="24"/>
    </row>
    <row r="1332" spans="1:23">
      <c r="A1332" s="246"/>
      <c r="B1332" s="540" t="s">
        <v>5</v>
      </c>
      <c r="C1332" s="540"/>
      <c r="D1332" s="540" t="s">
        <v>1908</v>
      </c>
      <c r="E1332" s="540"/>
      <c r="F1332" s="540"/>
      <c r="G1332" s="540"/>
      <c r="H1332" s="540"/>
      <c r="I1332" s="540"/>
      <c r="J1332" s="246"/>
      <c r="K1332" s="246"/>
      <c r="L1332" s="246"/>
      <c r="M1332" s="246"/>
      <c r="N1332" s="246"/>
      <c r="O1332" s="246"/>
      <c r="P1332" s="246"/>
      <c r="Q1332" s="300"/>
      <c r="R1332" s="300"/>
      <c r="S1332" s="24"/>
      <c r="T1332" s="24"/>
      <c r="U1332" s="24"/>
      <c r="V1332" s="24"/>
      <c r="W1332" s="24"/>
    </row>
    <row r="1333" spans="1:23">
      <c r="A1333" s="246"/>
      <c r="B1333" s="540" t="s">
        <v>7</v>
      </c>
      <c r="C1333" s="540"/>
      <c r="D1333" s="540" t="s">
        <v>1909</v>
      </c>
      <c r="E1333" s="540"/>
      <c r="F1333" s="540"/>
      <c r="G1333" s="540"/>
      <c r="H1333" s="540"/>
      <c r="I1333" s="540"/>
      <c r="J1333" s="246"/>
      <c r="K1333" s="246"/>
      <c r="L1333" s="246"/>
      <c r="M1333" s="246"/>
      <c r="N1333" s="246"/>
      <c r="O1333" s="246"/>
      <c r="P1333" s="246"/>
      <c r="Q1333" s="300"/>
      <c r="R1333" s="300"/>
      <c r="S1333" s="24"/>
      <c r="T1333" s="24"/>
      <c r="U1333" s="24"/>
      <c r="V1333" s="24"/>
      <c r="W1333" s="24"/>
    </row>
    <row r="1334" spans="1:23">
      <c r="A1334" s="246"/>
      <c r="B1334" s="540" t="s">
        <v>1910</v>
      </c>
      <c r="C1334" s="540"/>
      <c r="D1334" s="541">
        <v>46203</v>
      </c>
      <c r="E1334" s="540"/>
      <c r="F1334" s="540"/>
      <c r="G1334" s="540"/>
      <c r="H1334" s="540"/>
      <c r="I1334" s="540"/>
      <c r="J1334" s="540" t="s">
        <v>1911</v>
      </c>
      <c r="K1334" s="540"/>
      <c r="L1334" s="540"/>
      <c r="M1334" s="540"/>
      <c r="N1334" s="540"/>
      <c r="O1334" s="540"/>
      <c r="P1334" s="540"/>
      <c r="Q1334" s="300"/>
      <c r="R1334" s="300"/>
      <c r="S1334" s="24"/>
      <c r="T1334" s="24"/>
      <c r="U1334" s="24"/>
      <c r="V1334" s="24"/>
      <c r="W1334" s="24"/>
    </row>
    <row r="1335" spans="1:23">
      <c r="A1335" s="542" t="s">
        <v>107</v>
      </c>
      <c r="B1335" s="544" t="s">
        <v>327</v>
      </c>
      <c r="C1335" s="544" t="s">
        <v>1912</v>
      </c>
      <c r="D1335" s="544" t="s">
        <v>12</v>
      </c>
      <c r="E1335" s="544" t="s">
        <v>374</v>
      </c>
      <c r="F1335" s="545" t="s">
        <v>1913</v>
      </c>
      <c r="G1335" s="506"/>
      <c r="H1335" s="505" t="s">
        <v>330</v>
      </c>
      <c r="I1335" s="506"/>
      <c r="J1335" s="507" t="s">
        <v>110</v>
      </c>
      <c r="K1335" s="508"/>
      <c r="L1335" s="546" t="s">
        <v>17</v>
      </c>
      <c r="M1335" s="547"/>
      <c r="N1335" s="546" t="s">
        <v>178</v>
      </c>
      <c r="O1335" s="547"/>
      <c r="P1335" s="472" t="s">
        <v>1914</v>
      </c>
      <c r="Q1335" s="300"/>
      <c r="R1335" s="300"/>
      <c r="S1335" s="24"/>
      <c r="T1335" s="24"/>
      <c r="U1335" s="24"/>
      <c r="V1335" s="24"/>
      <c r="W1335" s="24"/>
    </row>
    <row r="1336" spans="1:23" ht="38.25">
      <c r="A1336" s="543"/>
      <c r="B1336" s="544"/>
      <c r="C1336" s="544"/>
      <c r="D1336" s="544"/>
      <c r="E1336" s="544"/>
      <c r="F1336" s="301" t="s">
        <v>113</v>
      </c>
      <c r="G1336" s="168" t="s">
        <v>1915</v>
      </c>
      <c r="H1336" s="301" t="s">
        <v>113</v>
      </c>
      <c r="I1336" s="168" t="s">
        <v>1915</v>
      </c>
      <c r="J1336" s="301" t="s">
        <v>113</v>
      </c>
      <c r="K1336" s="168" t="s">
        <v>1915</v>
      </c>
      <c r="L1336" s="301" t="s">
        <v>113</v>
      </c>
      <c r="M1336" s="168" t="s">
        <v>1915</v>
      </c>
      <c r="N1336" s="301" t="s">
        <v>113</v>
      </c>
      <c r="O1336" s="168" t="s">
        <v>1915</v>
      </c>
      <c r="P1336" s="472"/>
      <c r="Q1336" s="300"/>
      <c r="R1336" s="300"/>
      <c r="S1336" s="24"/>
      <c r="T1336" s="24"/>
      <c r="U1336" s="24"/>
      <c r="V1336" s="24"/>
      <c r="W1336" s="24"/>
    </row>
    <row r="1337" spans="1:23">
      <c r="A1337" s="176">
        <v>1</v>
      </c>
      <c r="B1337" s="162" t="s">
        <v>1916</v>
      </c>
      <c r="C1337" s="116" t="s">
        <v>1917</v>
      </c>
      <c r="D1337" s="176" t="s">
        <v>121</v>
      </c>
      <c r="E1337" s="302">
        <v>304</v>
      </c>
      <c r="F1337" s="303">
        <v>6</v>
      </c>
      <c r="G1337" s="304">
        <f t="shared" ref="G1337:G1350" si="98">E1337*F1337</f>
        <v>1824</v>
      </c>
      <c r="H1337" s="303"/>
      <c r="I1337" s="303">
        <f t="shared" ref="I1337:I1355" si="99">E1337*H1337</f>
        <v>0</v>
      </c>
      <c r="J1337" s="303"/>
      <c r="K1337" s="303">
        <f t="shared" ref="K1337:K1355" si="100">J1337*E1337</f>
        <v>0</v>
      </c>
      <c r="L1337" s="303"/>
      <c r="M1337" s="303">
        <f t="shared" ref="M1337:M1350" si="101">L1337*E1337</f>
        <v>0</v>
      </c>
      <c r="N1337" s="303"/>
      <c r="O1337" s="303">
        <f t="shared" ref="O1337:O1375" si="102">N1337*E1337</f>
        <v>0</v>
      </c>
      <c r="P1337" s="162"/>
      <c r="Q1337" s="300"/>
      <c r="R1337" s="300"/>
      <c r="S1337" s="24"/>
      <c r="T1337" s="24"/>
      <c r="U1337" s="24"/>
      <c r="V1337" s="24"/>
      <c r="W1337" s="24"/>
    </row>
    <row r="1338" spans="1:23">
      <c r="A1338" s="176">
        <v>2</v>
      </c>
      <c r="B1338" s="162" t="s">
        <v>1918</v>
      </c>
      <c r="C1338" s="116" t="s">
        <v>1919</v>
      </c>
      <c r="D1338" s="176" t="s">
        <v>70</v>
      </c>
      <c r="E1338" s="304">
        <v>60000</v>
      </c>
      <c r="F1338" s="303">
        <v>1</v>
      </c>
      <c r="G1338" s="304">
        <f t="shared" si="98"/>
        <v>60000</v>
      </c>
      <c r="H1338" s="303"/>
      <c r="I1338" s="303">
        <f t="shared" si="99"/>
        <v>0</v>
      </c>
      <c r="J1338" s="303"/>
      <c r="K1338" s="303">
        <f t="shared" si="100"/>
        <v>0</v>
      </c>
      <c r="L1338" s="303"/>
      <c r="M1338" s="303">
        <f t="shared" si="101"/>
        <v>0</v>
      </c>
      <c r="N1338" s="303"/>
      <c r="O1338" s="303">
        <f t="shared" si="102"/>
        <v>0</v>
      </c>
      <c r="P1338" s="162"/>
      <c r="Q1338" s="300"/>
      <c r="R1338" s="300"/>
      <c r="S1338" s="24"/>
      <c r="T1338" s="24"/>
      <c r="U1338" s="24"/>
      <c r="V1338" s="24"/>
      <c r="W1338" s="24"/>
    </row>
    <row r="1339" spans="1:23">
      <c r="A1339" s="176">
        <v>3</v>
      </c>
      <c r="B1339" s="162" t="s">
        <v>1920</v>
      </c>
      <c r="C1339" s="116" t="s">
        <v>1921</v>
      </c>
      <c r="D1339" s="176" t="s">
        <v>70</v>
      </c>
      <c r="E1339" s="304">
        <v>50000</v>
      </c>
      <c r="F1339" s="303">
        <v>1</v>
      </c>
      <c r="G1339" s="304">
        <f t="shared" si="98"/>
        <v>50000</v>
      </c>
      <c r="H1339" s="303"/>
      <c r="I1339" s="303">
        <f t="shared" si="99"/>
        <v>0</v>
      </c>
      <c r="J1339" s="303"/>
      <c r="K1339" s="303">
        <f t="shared" si="100"/>
        <v>0</v>
      </c>
      <c r="L1339" s="303"/>
      <c r="M1339" s="303">
        <f t="shared" si="101"/>
        <v>0</v>
      </c>
      <c r="N1339" s="303"/>
      <c r="O1339" s="303">
        <f t="shared" si="102"/>
        <v>0</v>
      </c>
      <c r="P1339" s="162"/>
      <c r="Q1339" s="300"/>
      <c r="R1339" s="300"/>
      <c r="S1339" s="24"/>
      <c r="T1339" s="24"/>
      <c r="U1339" s="24"/>
      <c r="V1339" s="24"/>
      <c r="W1339" s="24"/>
    </row>
    <row r="1340" spans="1:23">
      <c r="A1340" s="176">
        <v>4</v>
      </c>
      <c r="B1340" s="162" t="s">
        <v>1922</v>
      </c>
      <c r="C1340" s="116" t="s">
        <v>1923</v>
      </c>
      <c r="D1340" s="176" t="s">
        <v>70</v>
      </c>
      <c r="E1340" s="304">
        <v>30000</v>
      </c>
      <c r="F1340" s="303">
        <v>1</v>
      </c>
      <c r="G1340" s="304">
        <f t="shared" si="98"/>
        <v>30000</v>
      </c>
      <c r="H1340" s="303"/>
      <c r="I1340" s="303">
        <f t="shared" si="99"/>
        <v>0</v>
      </c>
      <c r="J1340" s="303"/>
      <c r="K1340" s="303">
        <f t="shared" si="100"/>
        <v>0</v>
      </c>
      <c r="L1340" s="303"/>
      <c r="M1340" s="303">
        <f t="shared" si="101"/>
        <v>0</v>
      </c>
      <c r="N1340" s="303"/>
      <c r="O1340" s="303">
        <f t="shared" si="102"/>
        <v>0</v>
      </c>
      <c r="P1340" s="162"/>
      <c r="Q1340" s="300"/>
      <c r="R1340" s="300"/>
      <c r="S1340" s="24"/>
      <c r="T1340" s="24"/>
      <c r="U1340" s="24"/>
      <c r="V1340" s="24"/>
      <c r="W1340" s="24"/>
    </row>
    <row r="1341" spans="1:23">
      <c r="A1341" s="176">
        <v>5</v>
      </c>
      <c r="B1341" s="162" t="s">
        <v>1236</v>
      </c>
      <c r="C1341" s="116" t="s">
        <v>1924</v>
      </c>
      <c r="D1341" s="176" t="s">
        <v>70</v>
      </c>
      <c r="E1341" s="304">
        <v>180000</v>
      </c>
      <c r="F1341" s="303">
        <v>1</v>
      </c>
      <c r="G1341" s="304">
        <f t="shared" si="98"/>
        <v>180000</v>
      </c>
      <c r="H1341" s="303"/>
      <c r="I1341" s="303">
        <f t="shared" si="99"/>
        <v>0</v>
      </c>
      <c r="J1341" s="303"/>
      <c r="K1341" s="303">
        <f t="shared" si="100"/>
        <v>0</v>
      </c>
      <c r="L1341" s="303"/>
      <c r="M1341" s="303">
        <f t="shared" si="101"/>
        <v>0</v>
      </c>
      <c r="N1341" s="303"/>
      <c r="O1341" s="303">
        <f t="shared" si="102"/>
        <v>0</v>
      </c>
      <c r="P1341" s="162"/>
      <c r="Q1341" s="300"/>
      <c r="R1341" s="300"/>
      <c r="S1341" s="24"/>
      <c r="T1341" s="24"/>
      <c r="U1341" s="24"/>
      <c r="V1341" s="24"/>
      <c r="W1341" s="24"/>
    </row>
    <row r="1342" spans="1:23">
      <c r="A1342" s="176">
        <v>6</v>
      </c>
      <c r="B1342" s="162" t="s">
        <v>1925</v>
      </c>
      <c r="C1342" s="116" t="s">
        <v>1926</v>
      </c>
      <c r="D1342" s="176" t="s">
        <v>70</v>
      </c>
      <c r="E1342" s="304">
        <v>92000</v>
      </c>
      <c r="F1342" s="303">
        <v>1</v>
      </c>
      <c r="G1342" s="304">
        <f t="shared" si="98"/>
        <v>92000</v>
      </c>
      <c r="H1342" s="303"/>
      <c r="I1342" s="303">
        <f t="shared" si="99"/>
        <v>0</v>
      </c>
      <c r="J1342" s="303"/>
      <c r="K1342" s="303">
        <f t="shared" si="100"/>
        <v>0</v>
      </c>
      <c r="L1342" s="303"/>
      <c r="M1342" s="303">
        <f t="shared" si="101"/>
        <v>0</v>
      </c>
      <c r="N1342" s="303"/>
      <c r="O1342" s="303">
        <f t="shared" si="102"/>
        <v>0</v>
      </c>
      <c r="P1342" s="162"/>
      <c r="Q1342" s="300"/>
      <c r="R1342" s="300"/>
      <c r="S1342" s="24"/>
      <c r="T1342" s="24"/>
      <c r="U1342" s="24"/>
      <c r="V1342" s="24"/>
      <c r="W1342" s="24"/>
    </row>
    <row r="1343" spans="1:23">
      <c r="A1343" s="176">
        <v>7</v>
      </c>
      <c r="B1343" s="162" t="s">
        <v>454</v>
      </c>
      <c r="C1343" s="116" t="s">
        <v>1927</v>
      </c>
      <c r="D1343" s="176" t="s">
        <v>70</v>
      </c>
      <c r="E1343" s="304">
        <v>13133</v>
      </c>
      <c r="F1343" s="303">
        <v>1</v>
      </c>
      <c r="G1343" s="304">
        <f t="shared" si="98"/>
        <v>13133</v>
      </c>
      <c r="H1343" s="303"/>
      <c r="I1343" s="303">
        <f t="shared" si="99"/>
        <v>0</v>
      </c>
      <c r="J1343" s="303"/>
      <c r="K1343" s="303">
        <f t="shared" si="100"/>
        <v>0</v>
      </c>
      <c r="L1343" s="303"/>
      <c r="M1343" s="303">
        <f t="shared" si="101"/>
        <v>0</v>
      </c>
      <c r="N1343" s="303"/>
      <c r="O1343" s="303">
        <f t="shared" si="102"/>
        <v>0</v>
      </c>
      <c r="P1343" s="162"/>
      <c r="Q1343" s="300"/>
      <c r="R1343" s="300"/>
      <c r="S1343" s="24"/>
      <c r="T1343" s="24"/>
      <c r="U1343" s="24"/>
      <c r="V1343" s="24"/>
      <c r="W1343" s="24"/>
    </row>
    <row r="1344" spans="1:23">
      <c r="A1344" s="176">
        <v>8</v>
      </c>
      <c r="B1344" s="162" t="s">
        <v>199</v>
      </c>
      <c r="C1344" s="116" t="s">
        <v>1928</v>
      </c>
      <c r="D1344" s="176" t="s">
        <v>70</v>
      </c>
      <c r="E1344" s="304">
        <v>37759</v>
      </c>
      <c r="F1344" s="303">
        <v>1</v>
      </c>
      <c r="G1344" s="304">
        <f t="shared" si="98"/>
        <v>37759</v>
      </c>
      <c r="H1344" s="303"/>
      <c r="I1344" s="303">
        <f t="shared" si="99"/>
        <v>0</v>
      </c>
      <c r="J1344" s="303"/>
      <c r="K1344" s="303">
        <f t="shared" si="100"/>
        <v>0</v>
      </c>
      <c r="L1344" s="303"/>
      <c r="M1344" s="303">
        <f t="shared" si="101"/>
        <v>0</v>
      </c>
      <c r="N1344" s="303"/>
      <c r="O1344" s="303">
        <f t="shared" si="102"/>
        <v>0</v>
      </c>
      <c r="P1344" s="162"/>
      <c r="Q1344" s="300"/>
      <c r="R1344" s="300"/>
      <c r="S1344" s="24"/>
      <c r="T1344" s="24"/>
      <c r="U1344" s="24"/>
      <c r="V1344" s="24"/>
      <c r="W1344" s="24"/>
    </row>
    <row r="1345" spans="1:23" ht="25.5">
      <c r="A1345" s="176">
        <v>9</v>
      </c>
      <c r="B1345" s="162" t="s">
        <v>1929</v>
      </c>
      <c r="C1345" s="116" t="s">
        <v>1930</v>
      </c>
      <c r="D1345" s="176" t="s">
        <v>121</v>
      </c>
      <c r="E1345" s="304">
        <v>1752</v>
      </c>
      <c r="F1345" s="305">
        <v>10</v>
      </c>
      <c r="G1345" s="304">
        <f t="shared" si="98"/>
        <v>17520</v>
      </c>
      <c r="H1345" s="303"/>
      <c r="I1345" s="303">
        <f t="shared" si="99"/>
        <v>0</v>
      </c>
      <c r="J1345" s="303"/>
      <c r="K1345" s="303">
        <f t="shared" si="100"/>
        <v>0</v>
      </c>
      <c r="L1345" s="303"/>
      <c r="M1345" s="303">
        <f t="shared" si="101"/>
        <v>0</v>
      </c>
      <c r="N1345" s="303"/>
      <c r="O1345" s="303">
        <f t="shared" si="102"/>
        <v>0</v>
      </c>
      <c r="P1345" s="162"/>
      <c r="Q1345" s="300"/>
      <c r="R1345" s="300"/>
      <c r="S1345" s="24"/>
      <c r="T1345" s="24"/>
      <c r="U1345" s="24"/>
      <c r="V1345" s="24"/>
      <c r="W1345" s="24"/>
    </row>
    <row r="1346" spans="1:23">
      <c r="A1346" s="176">
        <v>10</v>
      </c>
      <c r="B1346" s="162" t="s">
        <v>1931</v>
      </c>
      <c r="C1346" s="116" t="s">
        <v>1932</v>
      </c>
      <c r="D1346" s="176" t="s">
        <v>121</v>
      </c>
      <c r="E1346" s="304">
        <v>31812.5</v>
      </c>
      <c r="F1346" s="305">
        <v>1</v>
      </c>
      <c r="G1346" s="304">
        <f t="shared" si="98"/>
        <v>31812.5</v>
      </c>
      <c r="H1346" s="303"/>
      <c r="I1346" s="303">
        <f t="shared" si="99"/>
        <v>0</v>
      </c>
      <c r="J1346" s="303"/>
      <c r="K1346" s="303">
        <f t="shared" si="100"/>
        <v>0</v>
      </c>
      <c r="L1346" s="303"/>
      <c r="M1346" s="303">
        <f t="shared" si="101"/>
        <v>0</v>
      </c>
      <c r="N1346" s="303"/>
      <c r="O1346" s="303">
        <f t="shared" si="102"/>
        <v>0</v>
      </c>
      <c r="P1346" s="162"/>
      <c r="Q1346" s="300"/>
      <c r="R1346" s="300"/>
      <c r="S1346" s="24"/>
      <c r="T1346" s="24"/>
      <c r="U1346" s="24"/>
      <c r="V1346" s="24"/>
      <c r="W1346" s="24"/>
    </row>
    <row r="1347" spans="1:23">
      <c r="A1347" s="176">
        <v>11</v>
      </c>
      <c r="B1347" s="162" t="s">
        <v>1790</v>
      </c>
      <c r="C1347" s="116" t="s">
        <v>1933</v>
      </c>
      <c r="D1347" s="301" t="s">
        <v>121</v>
      </c>
      <c r="E1347" s="302">
        <v>10</v>
      </c>
      <c r="F1347" s="303">
        <v>38</v>
      </c>
      <c r="G1347" s="304">
        <f t="shared" si="98"/>
        <v>380</v>
      </c>
      <c r="H1347" s="303"/>
      <c r="I1347" s="303">
        <f t="shared" si="99"/>
        <v>0</v>
      </c>
      <c r="J1347" s="303"/>
      <c r="K1347" s="303">
        <f t="shared" si="100"/>
        <v>0</v>
      </c>
      <c r="L1347" s="303"/>
      <c r="M1347" s="303">
        <f t="shared" si="101"/>
        <v>0</v>
      </c>
      <c r="N1347" s="303"/>
      <c r="O1347" s="303">
        <f t="shared" si="102"/>
        <v>0</v>
      </c>
      <c r="P1347" s="162"/>
      <c r="Q1347" s="300"/>
      <c r="R1347" s="300"/>
      <c r="S1347" s="24"/>
      <c r="T1347" s="24"/>
      <c r="U1347" s="24"/>
      <c r="V1347" s="24"/>
      <c r="W1347" s="24"/>
    </row>
    <row r="1348" spans="1:23">
      <c r="A1348" s="176">
        <v>12</v>
      </c>
      <c r="B1348" s="162" t="s">
        <v>242</v>
      </c>
      <c r="C1348" s="168" t="s">
        <v>1934</v>
      </c>
      <c r="D1348" s="162" t="s">
        <v>70</v>
      </c>
      <c r="E1348" s="306">
        <v>280.51</v>
      </c>
      <c r="F1348" s="303">
        <v>33</v>
      </c>
      <c r="G1348" s="307">
        <f t="shared" si="98"/>
        <v>9256.83</v>
      </c>
      <c r="H1348" s="308"/>
      <c r="I1348" s="303">
        <f t="shared" si="99"/>
        <v>0</v>
      </c>
      <c r="J1348" s="303"/>
      <c r="K1348" s="303">
        <f t="shared" si="100"/>
        <v>0</v>
      </c>
      <c r="L1348" s="303"/>
      <c r="M1348" s="303">
        <f t="shared" si="101"/>
        <v>0</v>
      </c>
      <c r="N1348" s="303"/>
      <c r="O1348" s="303">
        <f t="shared" si="102"/>
        <v>0</v>
      </c>
      <c r="P1348" s="162"/>
      <c r="Q1348" s="300"/>
      <c r="R1348" s="300"/>
      <c r="S1348" s="24"/>
      <c r="T1348" s="24"/>
      <c r="U1348" s="24"/>
      <c r="V1348" s="24"/>
      <c r="W1348" s="24"/>
    </row>
    <row r="1349" spans="1:23" ht="25.5">
      <c r="A1349" s="176">
        <v>13</v>
      </c>
      <c r="B1349" s="162" t="s">
        <v>1935</v>
      </c>
      <c r="C1349" s="168" t="s">
        <v>1936</v>
      </c>
      <c r="D1349" s="162" t="s">
        <v>158</v>
      </c>
      <c r="E1349" s="306">
        <v>472000</v>
      </c>
      <c r="F1349" s="303">
        <v>0.15</v>
      </c>
      <c r="G1349" s="307">
        <f t="shared" si="98"/>
        <v>70800</v>
      </c>
      <c r="H1349" s="308"/>
      <c r="I1349" s="303">
        <f t="shared" si="99"/>
        <v>0</v>
      </c>
      <c r="J1349" s="303"/>
      <c r="K1349" s="303">
        <f t="shared" si="100"/>
        <v>0</v>
      </c>
      <c r="L1349" s="303"/>
      <c r="M1349" s="303">
        <f t="shared" si="101"/>
        <v>0</v>
      </c>
      <c r="N1349" s="303"/>
      <c r="O1349" s="303">
        <f t="shared" si="102"/>
        <v>0</v>
      </c>
      <c r="P1349" s="162"/>
      <c r="Q1349" s="300"/>
      <c r="R1349" s="300"/>
      <c r="S1349" s="24"/>
      <c r="T1349" s="24"/>
      <c r="U1349" s="24"/>
      <c r="V1349" s="24"/>
      <c r="W1349" s="24"/>
    </row>
    <row r="1350" spans="1:23">
      <c r="A1350" s="176">
        <v>14</v>
      </c>
      <c r="B1350" s="162" t="s">
        <v>1002</v>
      </c>
      <c r="C1350" s="168" t="s">
        <v>1937</v>
      </c>
      <c r="D1350" s="162" t="s">
        <v>28</v>
      </c>
      <c r="E1350" s="106">
        <v>3151.78</v>
      </c>
      <c r="F1350" s="28">
        <v>4</v>
      </c>
      <c r="G1350" s="307">
        <f t="shared" si="98"/>
        <v>12607.12</v>
      </c>
      <c r="H1350" s="308"/>
      <c r="I1350" s="303">
        <f t="shared" si="99"/>
        <v>0</v>
      </c>
      <c r="J1350" s="303"/>
      <c r="K1350" s="303">
        <f t="shared" si="100"/>
        <v>0</v>
      </c>
      <c r="L1350" s="303"/>
      <c r="M1350" s="303">
        <f t="shared" si="101"/>
        <v>0</v>
      </c>
      <c r="N1350" s="308"/>
      <c r="O1350" s="303">
        <f t="shared" si="102"/>
        <v>0</v>
      </c>
      <c r="P1350" s="162"/>
      <c r="Q1350" s="300"/>
      <c r="R1350" s="300"/>
      <c r="S1350" s="24"/>
      <c r="T1350" s="24"/>
      <c r="U1350" s="24"/>
      <c r="V1350" s="24"/>
      <c r="W1350" s="24"/>
    </row>
    <row r="1351" spans="1:23" ht="25.5">
      <c r="A1351" s="176">
        <v>15</v>
      </c>
      <c r="B1351" s="162" t="s">
        <v>1938</v>
      </c>
      <c r="C1351" s="116" t="s">
        <v>1939</v>
      </c>
      <c r="D1351" s="176" t="s">
        <v>121</v>
      </c>
      <c r="E1351" s="304">
        <v>1000</v>
      </c>
      <c r="F1351" s="303"/>
      <c r="G1351" s="304"/>
      <c r="H1351" s="303"/>
      <c r="I1351" s="303">
        <f t="shared" si="99"/>
        <v>0</v>
      </c>
      <c r="J1351" s="303">
        <v>1</v>
      </c>
      <c r="K1351" s="303">
        <f t="shared" si="100"/>
        <v>1000</v>
      </c>
      <c r="L1351" s="303"/>
      <c r="M1351" s="303">
        <f>L1351*E1351</f>
        <v>0</v>
      </c>
      <c r="N1351" s="303"/>
      <c r="O1351" s="303">
        <f t="shared" si="102"/>
        <v>0</v>
      </c>
      <c r="P1351" s="162"/>
      <c r="Q1351" s="300"/>
      <c r="R1351" s="300"/>
      <c r="S1351" s="24"/>
      <c r="T1351" s="24"/>
      <c r="U1351" s="24"/>
      <c r="V1351" s="24"/>
      <c r="W1351" s="24"/>
    </row>
    <row r="1352" spans="1:23" ht="25.5">
      <c r="A1352" s="176">
        <v>16</v>
      </c>
      <c r="B1352" s="162" t="s">
        <v>1940</v>
      </c>
      <c r="C1352" s="168" t="s">
        <v>1941</v>
      </c>
      <c r="D1352" s="301" t="s">
        <v>70</v>
      </c>
      <c r="E1352" s="309">
        <v>3575</v>
      </c>
      <c r="F1352" s="28">
        <v>1</v>
      </c>
      <c r="G1352" s="307">
        <f t="shared" ref="G1352:G1373" si="103">E1352*F1352</f>
        <v>3575</v>
      </c>
      <c r="H1352" s="162"/>
      <c r="I1352" s="303">
        <f t="shared" si="99"/>
        <v>0</v>
      </c>
      <c r="J1352" s="162"/>
      <c r="K1352" s="303">
        <f t="shared" si="100"/>
        <v>0</v>
      </c>
      <c r="L1352" s="162"/>
      <c r="M1352" s="303">
        <f t="shared" ref="M1352:M1355" si="104">L1352*E1352</f>
        <v>0</v>
      </c>
      <c r="N1352" s="162"/>
      <c r="O1352" s="303">
        <f t="shared" si="102"/>
        <v>0</v>
      </c>
      <c r="P1352" s="162"/>
      <c r="Q1352" s="300"/>
      <c r="R1352" s="300"/>
      <c r="S1352" s="24"/>
      <c r="T1352" s="24"/>
      <c r="U1352" s="24"/>
      <c r="V1352" s="24"/>
      <c r="W1352" s="24"/>
    </row>
    <row r="1353" spans="1:23" ht="25.5">
      <c r="A1353" s="176">
        <v>17</v>
      </c>
      <c r="B1353" s="162" t="s">
        <v>1942</v>
      </c>
      <c r="C1353" s="110" t="s">
        <v>1943</v>
      </c>
      <c r="D1353" s="310" t="s">
        <v>70</v>
      </c>
      <c r="E1353" s="306">
        <v>2891</v>
      </c>
      <c r="F1353" s="176">
        <v>4</v>
      </c>
      <c r="G1353" s="307">
        <f t="shared" si="103"/>
        <v>11564</v>
      </c>
      <c r="H1353" s="176"/>
      <c r="I1353" s="303">
        <f t="shared" si="99"/>
        <v>0</v>
      </c>
      <c r="J1353" s="162"/>
      <c r="K1353" s="303">
        <f t="shared" si="100"/>
        <v>0</v>
      </c>
      <c r="L1353" s="162"/>
      <c r="M1353" s="303">
        <f t="shared" si="104"/>
        <v>0</v>
      </c>
      <c r="N1353" s="176"/>
      <c r="O1353" s="303">
        <f t="shared" si="102"/>
        <v>0</v>
      </c>
      <c r="P1353" s="162"/>
      <c r="Q1353" s="300"/>
      <c r="R1353" s="300"/>
      <c r="S1353" s="24"/>
      <c r="T1353" s="24"/>
      <c r="U1353" s="24"/>
      <c r="V1353" s="24"/>
      <c r="W1353" s="24"/>
    </row>
    <row r="1354" spans="1:23" ht="25.5">
      <c r="A1354" s="176">
        <v>18</v>
      </c>
      <c r="B1354" s="162" t="s">
        <v>1944</v>
      </c>
      <c r="C1354" s="110" t="s">
        <v>1945</v>
      </c>
      <c r="D1354" s="310" t="s">
        <v>70</v>
      </c>
      <c r="E1354" s="306">
        <v>2631.4</v>
      </c>
      <c r="F1354" s="176">
        <v>4</v>
      </c>
      <c r="G1354" s="307">
        <f t="shared" si="103"/>
        <v>10525.6</v>
      </c>
      <c r="H1354" s="176"/>
      <c r="I1354" s="303">
        <f t="shared" si="99"/>
        <v>0</v>
      </c>
      <c r="J1354" s="162"/>
      <c r="K1354" s="303">
        <f t="shared" si="100"/>
        <v>0</v>
      </c>
      <c r="L1354" s="162"/>
      <c r="M1354" s="303">
        <f t="shared" si="104"/>
        <v>0</v>
      </c>
      <c r="N1354" s="176"/>
      <c r="O1354" s="303">
        <f t="shared" si="102"/>
        <v>0</v>
      </c>
      <c r="P1354" s="162"/>
      <c r="Q1354" s="300"/>
      <c r="R1354" s="300"/>
      <c r="S1354" s="24"/>
      <c r="T1354" s="24"/>
      <c r="U1354" s="24"/>
      <c r="V1354" s="24"/>
      <c r="W1354" s="24"/>
    </row>
    <row r="1355" spans="1:23">
      <c r="A1355" s="176">
        <v>19</v>
      </c>
      <c r="B1355" s="162" t="s">
        <v>1946</v>
      </c>
      <c r="C1355" s="251" t="s">
        <v>1947</v>
      </c>
      <c r="D1355" s="310" t="s">
        <v>70</v>
      </c>
      <c r="E1355" s="306">
        <v>69000</v>
      </c>
      <c r="F1355" s="176">
        <v>1</v>
      </c>
      <c r="G1355" s="307">
        <f t="shared" si="103"/>
        <v>69000</v>
      </c>
      <c r="H1355" s="176"/>
      <c r="I1355" s="303">
        <f t="shared" si="99"/>
        <v>0</v>
      </c>
      <c r="J1355" s="162"/>
      <c r="K1355" s="303">
        <f t="shared" si="100"/>
        <v>0</v>
      </c>
      <c r="L1355" s="162"/>
      <c r="M1355" s="303">
        <f t="shared" si="104"/>
        <v>0</v>
      </c>
      <c r="N1355" s="176"/>
      <c r="O1355" s="303">
        <f t="shared" si="102"/>
        <v>0</v>
      </c>
      <c r="P1355" s="162"/>
      <c r="Q1355" s="300"/>
      <c r="R1355" s="300"/>
      <c r="S1355" s="24"/>
      <c r="T1355" s="24"/>
      <c r="U1355" s="24"/>
      <c r="V1355" s="24"/>
      <c r="W1355" s="24"/>
    </row>
    <row r="1356" spans="1:23">
      <c r="A1356" s="176">
        <v>20</v>
      </c>
      <c r="B1356" s="311" t="s">
        <v>1786</v>
      </c>
      <c r="C1356" s="162" t="s">
        <v>1948</v>
      </c>
      <c r="D1356" s="311" t="s">
        <v>121</v>
      </c>
      <c r="E1356" s="162">
        <v>5664</v>
      </c>
      <c r="F1356" s="162">
        <v>4</v>
      </c>
      <c r="G1356" s="307">
        <f t="shared" si="103"/>
        <v>22656</v>
      </c>
      <c r="H1356" s="162"/>
      <c r="I1356" s="162"/>
      <c r="J1356" s="162"/>
      <c r="K1356" s="162"/>
      <c r="L1356" s="162"/>
      <c r="M1356" s="162"/>
      <c r="N1356" s="162"/>
      <c r="O1356" s="303">
        <f t="shared" si="102"/>
        <v>0</v>
      </c>
      <c r="P1356" s="162"/>
      <c r="Q1356" s="300"/>
      <c r="R1356" s="300"/>
      <c r="S1356" s="24"/>
      <c r="T1356" s="24"/>
      <c r="U1356" s="24"/>
      <c r="V1356" s="24"/>
      <c r="W1356" s="24"/>
    </row>
    <row r="1357" spans="1:23">
      <c r="A1357" s="176">
        <v>21</v>
      </c>
      <c r="B1357" s="312" t="s">
        <v>571</v>
      </c>
      <c r="C1357" s="162" t="s">
        <v>1949</v>
      </c>
      <c r="D1357" s="311" t="s">
        <v>121</v>
      </c>
      <c r="E1357" s="162">
        <v>7080</v>
      </c>
      <c r="F1357" s="162">
        <v>6</v>
      </c>
      <c r="G1357" s="307">
        <f t="shared" si="103"/>
        <v>42480</v>
      </c>
      <c r="H1357" s="162"/>
      <c r="I1357" s="162"/>
      <c r="J1357" s="162"/>
      <c r="K1357" s="162"/>
      <c r="L1357" s="162"/>
      <c r="M1357" s="162"/>
      <c r="N1357" s="162"/>
      <c r="O1357" s="303">
        <f t="shared" si="102"/>
        <v>0</v>
      </c>
      <c r="P1357" s="162"/>
      <c r="Q1357" s="300"/>
      <c r="R1357" s="300"/>
      <c r="S1357" s="24"/>
      <c r="T1357" s="24"/>
      <c r="U1357" s="24"/>
      <c r="V1357" s="24"/>
      <c r="W1357" s="24"/>
    </row>
    <row r="1358" spans="1:23">
      <c r="A1358" s="176">
        <v>22</v>
      </c>
      <c r="B1358" s="311" t="s">
        <v>1950</v>
      </c>
      <c r="C1358" s="162" t="s">
        <v>1951</v>
      </c>
      <c r="D1358" s="311" t="s">
        <v>121</v>
      </c>
      <c r="E1358" s="162">
        <v>9204</v>
      </c>
      <c r="F1358" s="162">
        <v>5</v>
      </c>
      <c r="G1358" s="307">
        <f t="shared" si="103"/>
        <v>46020</v>
      </c>
      <c r="H1358" s="162"/>
      <c r="I1358" s="162"/>
      <c r="J1358" s="162"/>
      <c r="K1358" s="162"/>
      <c r="L1358" s="162"/>
      <c r="M1358" s="162"/>
      <c r="N1358" s="162"/>
      <c r="O1358" s="303">
        <f t="shared" si="102"/>
        <v>0</v>
      </c>
      <c r="P1358" s="162"/>
      <c r="Q1358" s="300"/>
      <c r="R1358" s="300"/>
      <c r="S1358" s="24"/>
      <c r="T1358" s="24"/>
      <c r="U1358" s="24"/>
      <c r="V1358" s="24"/>
      <c r="W1358" s="24"/>
    </row>
    <row r="1359" spans="1:23">
      <c r="A1359" s="176">
        <v>23</v>
      </c>
      <c r="B1359" s="312" t="s">
        <v>559</v>
      </c>
      <c r="C1359" s="162" t="s">
        <v>1952</v>
      </c>
      <c r="D1359" s="311" t="s">
        <v>121</v>
      </c>
      <c r="E1359" s="162">
        <v>10384</v>
      </c>
      <c r="F1359" s="162">
        <v>5</v>
      </c>
      <c r="G1359" s="307">
        <f t="shared" si="103"/>
        <v>51920</v>
      </c>
      <c r="H1359" s="162"/>
      <c r="I1359" s="162"/>
      <c r="J1359" s="162"/>
      <c r="K1359" s="162"/>
      <c r="L1359" s="162"/>
      <c r="M1359" s="162"/>
      <c r="N1359" s="162"/>
      <c r="O1359" s="303">
        <f t="shared" si="102"/>
        <v>0</v>
      </c>
      <c r="P1359" s="162"/>
      <c r="Q1359" s="300"/>
      <c r="R1359" s="300"/>
      <c r="S1359" s="24"/>
      <c r="T1359" s="24"/>
      <c r="U1359" s="24"/>
      <c r="V1359" s="24"/>
      <c r="W1359" s="24"/>
    </row>
    <row r="1360" spans="1:23">
      <c r="A1360" s="176">
        <v>24</v>
      </c>
      <c r="B1360" s="311" t="s">
        <v>1953</v>
      </c>
      <c r="C1360" s="162" t="s">
        <v>1954</v>
      </c>
      <c r="D1360" s="311" t="s">
        <v>121</v>
      </c>
      <c r="E1360" s="162">
        <v>1711</v>
      </c>
      <c r="F1360" s="162">
        <v>15</v>
      </c>
      <c r="G1360" s="307">
        <f t="shared" si="103"/>
        <v>25665</v>
      </c>
      <c r="H1360" s="162"/>
      <c r="I1360" s="162"/>
      <c r="J1360" s="162"/>
      <c r="K1360" s="162"/>
      <c r="L1360" s="162"/>
      <c r="M1360" s="162"/>
      <c r="N1360" s="162"/>
      <c r="O1360" s="303">
        <f t="shared" si="102"/>
        <v>0</v>
      </c>
      <c r="P1360" s="162"/>
      <c r="Q1360" s="300"/>
      <c r="R1360" s="300"/>
      <c r="S1360" s="24"/>
      <c r="T1360" s="24"/>
      <c r="U1360" s="24"/>
      <c r="V1360" s="24"/>
      <c r="W1360" s="24"/>
    </row>
    <row r="1361" spans="1:23">
      <c r="A1361" s="176">
        <v>25</v>
      </c>
      <c r="B1361" s="312" t="s">
        <v>1955</v>
      </c>
      <c r="C1361" s="162" t="s">
        <v>1956</v>
      </c>
      <c r="D1361" s="311" t="s">
        <v>121</v>
      </c>
      <c r="E1361" s="162">
        <v>1829</v>
      </c>
      <c r="F1361" s="162">
        <v>10</v>
      </c>
      <c r="G1361" s="307">
        <f t="shared" si="103"/>
        <v>18290</v>
      </c>
      <c r="H1361" s="162"/>
      <c r="I1361" s="162"/>
      <c r="J1361" s="162"/>
      <c r="K1361" s="162"/>
      <c r="L1361" s="162"/>
      <c r="M1361" s="162"/>
      <c r="N1361" s="162"/>
      <c r="O1361" s="303">
        <f t="shared" si="102"/>
        <v>0</v>
      </c>
      <c r="P1361" s="162"/>
      <c r="Q1361" s="300"/>
      <c r="R1361" s="300"/>
      <c r="S1361" s="24"/>
      <c r="T1361" s="24"/>
      <c r="U1361" s="24"/>
      <c r="V1361" s="24"/>
      <c r="W1361" s="24"/>
    </row>
    <row r="1362" spans="1:23">
      <c r="A1362" s="176">
        <v>26</v>
      </c>
      <c r="B1362" s="311" t="s">
        <v>1957</v>
      </c>
      <c r="C1362" s="162" t="s">
        <v>1958</v>
      </c>
      <c r="D1362" s="311" t="s">
        <v>121</v>
      </c>
      <c r="E1362" s="162">
        <v>1652</v>
      </c>
      <c r="F1362" s="162">
        <v>10</v>
      </c>
      <c r="G1362" s="307">
        <f t="shared" si="103"/>
        <v>16520</v>
      </c>
      <c r="H1362" s="162"/>
      <c r="I1362" s="162"/>
      <c r="J1362" s="162"/>
      <c r="K1362" s="162"/>
      <c r="L1362" s="162"/>
      <c r="M1362" s="162"/>
      <c r="N1362" s="162"/>
      <c r="O1362" s="303">
        <f t="shared" si="102"/>
        <v>0</v>
      </c>
      <c r="P1362" s="162"/>
      <c r="Q1362" s="300"/>
      <c r="R1362" s="300"/>
      <c r="S1362" s="24"/>
      <c r="T1362" s="24"/>
      <c r="U1362" s="24"/>
      <c r="V1362" s="24"/>
      <c r="W1362" s="24"/>
    </row>
    <row r="1363" spans="1:23">
      <c r="A1363" s="176">
        <v>27</v>
      </c>
      <c r="B1363" s="312" t="s">
        <v>808</v>
      </c>
      <c r="C1363" s="162" t="s">
        <v>1959</v>
      </c>
      <c r="D1363" s="311" t="s">
        <v>121</v>
      </c>
      <c r="E1363" s="162">
        <v>6844</v>
      </c>
      <c r="F1363" s="162">
        <v>8</v>
      </c>
      <c r="G1363" s="307">
        <f t="shared" si="103"/>
        <v>54752</v>
      </c>
      <c r="H1363" s="162"/>
      <c r="I1363" s="162"/>
      <c r="J1363" s="162"/>
      <c r="K1363" s="162"/>
      <c r="L1363" s="162"/>
      <c r="M1363" s="162"/>
      <c r="N1363" s="162"/>
      <c r="O1363" s="303">
        <f t="shared" si="102"/>
        <v>0</v>
      </c>
      <c r="P1363" s="162"/>
      <c r="Q1363" s="300"/>
      <c r="R1363" s="300"/>
      <c r="S1363" s="24"/>
      <c r="T1363" s="24"/>
      <c r="U1363" s="24"/>
      <c r="V1363" s="24"/>
      <c r="W1363" s="24"/>
    </row>
    <row r="1364" spans="1:23">
      <c r="A1364" s="176">
        <v>28</v>
      </c>
      <c r="B1364" s="311" t="s">
        <v>1960</v>
      </c>
      <c r="C1364" s="162" t="s">
        <v>1961</v>
      </c>
      <c r="D1364" s="311" t="s">
        <v>121</v>
      </c>
      <c r="E1364" s="162">
        <v>1593</v>
      </c>
      <c r="F1364" s="162">
        <v>2</v>
      </c>
      <c r="G1364" s="307">
        <f t="shared" si="103"/>
        <v>3186</v>
      </c>
      <c r="H1364" s="162"/>
      <c r="I1364" s="162"/>
      <c r="J1364" s="162"/>
      <c r="K1364" s="162"/>
      <c r="L1364" s="162"/>
      <c r="M1364" s="162"/>
      <c r="N1364" s="162"/>
      <c r="O1364" s="303">
        <f t="shared" si="102"/>
        <v>0</v>
      </c>
      <c r="P1364" s="162"/>
      <c r="Q1364" s="300"/>
      <c r="R1364" s="300"/>
      <c r="S1364" s="24"/>
      <c r="T1364" s="24"/>
      <c r="U1364" s="24"/>
      <c r="V1364" s="24"/>
      <c r="W1364" s="24"/>
    </row>
    <row r="1365" spans="1:23">
      <c r="A1365" s="176">
        <v>29</v>
      </c>
      <c r="B1365" s="312" t="s">
        <v>1793</v>
      </c>
      <c r="C1365" s="162" t="s">
        <v>1962</v>
      </c>
      <c r="D1365" s="311" t="s">
        <v>121</v>
      </c>
      <c r="E1365" s="162">
        <v>33630</v>
      </c>
      <c r="F1365" s="162">
        <v>5</v>
      </c>
      <c r="G1365" s="307">
        <f t="shared" si="103"/>
        <v>168150</v>
      </c>
      <c r="H1365" s="162"/>
      <c r="I1365" s="162"/>
      <c r="J1365" s="162"/>
      <c r="K1365" s="162"/>
      <c r="L1365" s="162"/>
      <c r="M1365" s="162"/>
      <c r="N1365" s="162"/>
      <c r="O1365" s="303">
        <f t="shared" si="102"/>
        <v>0</v>
      </c>
      <c r="P1365" s="162"/>
      <c r="Q1365" s="300"/>
      <c r="R1365" s="300"/>
      <c r="S1365" s="24"/>
      <c r="T1365" s="24"/>
      <c r="U1365" s="24"/>
      <c r="V1365" s="24"/>
      <c r="W1365" s="24"/>
    </row>
    <row r="1366" spans="1:23" ht="25.5">
      <c r="A1366" s="176">
        <v>30</v>
      </c>
      <c r="B1366" s="311" t="s">
        <v>1963</v>
      </c>
      <c r="C1366" s="313" t="s">
        <v>1964</v>
      </c>
      <c r="D1366" s="28" t="s">
        <v>59</v>
      </c>
      <c r="E1366" s="28">
        <v>200</v>
      </c>
      <c r="F1366" s="28"/>
      <c r="G1366" s="307"/>
      <c r="H1366" s="314"/>
      <c r="I1366" s="28"/>
      <c r="J1366" s="28"/>
      <c r="K1366" s="28"/>
      <c r="L1366" s="28"/>
      <c r="M1366" s="28"/>
      <c r="N1366" s="28">
        <v>32</v>
      </c>
      <c r="O1366" s="28">
        <f t="shared" si="102"/>
        <v>6400</v>
      </c>
      <c r="P1366" s="314"/>
      <c r="Q1366" s="300"/>
      <c r="R1366" s="300"/>
      <c r="S1366" s="24"/>
      <c r="T1366" s="24"/>
      <c r="U1366" s="24"/>
      <c r="V1366" s="24"/>
      <c r="W1366" s="24"/>
    </row>
    <row r="1367" spans="1:23" ht="25.5">
      <c r="A1367" s="176">
        <v>31</v>
      </c>
      <c r="B1367" s="162" t="s">
        <v>1946</v>
      </c>
      <c r="C1367" s="315" t="s">
        <v>1965</v>
      </c>
      <c r="D1367" s="316" t="s">
        <v>121</v>
      </c>
      <c r="E1367" s="314">
        <v>46020</v>
      </c>
      <c r="F1367" s="317">
        <v>2</v>
      </c>
      <c r="G1367" s="307">
        <f t="shared" si="103"/>
        <v>92040</v>
      </c>
      <c r="H1367" s="314"/>
      <c r="I1367" s="314"/>
      <c r="J1367" s="314"/>
      <c r="K1367" s="314"/>
      <c r="L1367" s="314"/>
      <c r="M1367" s="314"/>
      <c r="N1367" s="314"/>
      <c r="O1367" s="28"/>
      <c r="P1367" s="314"/>
      <c r="Q1367" s="300"/>
      <c r="R1367" s="300"/>
      <c r="S1367" s="24"/>
      <c r="T1367" s="24"/>
      <c r="U1367" s="24"/>
      <c r="V1367" s="24"/>
      <c r="W1367" s="24"/>
    </row>
    <row r="1368" spans="1:23">
      <c r="A1368" s="176">
        <v>32</v>
      </c>
      <c r="B1368" s="311" t="s">
        <v>1925</v>
      </c>
      <c r="C1368" s="168" t="s">
        <v>1966</v>
      </c>
      <c r="D1368" s="28" t="s">
        <v>121</v>
      </c>
      <c r="E1368" s="28">
        <v>5000</v>
      </c>
      <c r="F1368" s="28">
        <v>2</v>
      </c>
      <c r="G1368" s="304">
        <f t="shared" si="103"/>
        <v>10000</v>
      </c>
      <c r="H1368" s="28"/>
      <c r="I1368" s="28"/>
      <c r="J1368" s="28"/>
      <c r="K1368" s="28"/>
      <c r="L1368" s="28"/>
      <c r="M1368" s="28"/>
      <c r="N1368" s="28"/>
      <c r="O1368" s="28"/>
      <c r="P1368" s="28"/>
      <c r="Q1368" s="300"/>
      <c r="R1368" s="300"/>
      <c r="S1368" s="24"/>
      <c r="T1368" s="24"/>
      <c r="U1368" s="24"/>
      <c r="V1368" s="24"/>
      <c r="W1368" s="24"/>
    </row>
    <row r="1369" spans="1:23">
      <c r="A1369" s="176">
        <v>33</v>
      </c>
      <c r="B1369" s="311" t="s">
        <v>676</v>
      </c>
      <c r="C1369" s="318" t="s">
        <v>1967</v>
      </c>
      <c r="D1369" s="314" t="s">
        <v>121</v>
      </c>
      <c r="E1369" s="314">
        <v>200</v>
      </c>
      <c r="F1369" s="314">
        <v>3</v>
      </c>
      <c r="G1369" s="307">
        <f t="shared" si="103"/>
        <v>600</v>
      </c>
      <c r="H1369" s="314"/>
      <c r="I1369" s="314"/>
      <c r="J1369" s="314"/>
      <c r="K1369" s="314"/>
      <c r="L1369" s="319"/>
      <c r="M1369" s="319"/>
      <c r="N1369" s="319"/>
      <c r="O1369" s="28"/>
      <c r="P1369" s="319"/>
      <c r="Q1369" s="300"/>
      <c r="R1369" s="300"/>
      <c r="S1369" s="24"/>
      <c r="T1369" s="24"/>
      <c r="U1369" s="24"/>
      <c r="V1369" s="24"/>
      <c r="W1369" s="24"/>
    </row>
    <row r="1370" spans="1:23">
      <c r="A1370" s="176">
        <v>34</v>
      </c>
      <c r="B1370" s="311" t="s">
        <v>1838</v>
      </c>
      <c r="C1370" s="168" t="s">
        <v>1968</v>
      </c>
      <c r="D1370" s="314" t="s">
        <v>121</v>
      </c>
      <c r="E1370" s="320">
        <v>105680.8</v>
      </c>
      <c r="F1370" s="314">
        <v>4</v>
      </c>
      <c r="G1370" s="307">
        <f t="shared" si="103"/>
        <v>422723.2</v>
      </c>
      <c r="H1370" s="314"/>
      <c r="I1370" s="314"/>
      <c r="J1370" s="314"/>
      <c r="K1370" s="314"/>
      <c r="L1370" s="314"/>
      <c r="M1370" s="314"/>
      <c r="N1370" s="314"/>
      <c r="O1370" s="28"/>
      <c r="P1370" s="314"/>
      <c r="Q1370" s="300"/>
      <c r="R1370" s="300"/>
      <c r="S1370" s="24"/>
      <c r="T1370" s="24"/>
      <c r="U1370" s="24"/>
      <c r="V1370" s="24"/>
      <c r="W1370" s="24"/>
    </row>
    <row r="1371" spans="1:23">
      <c r="A1371" s="176">
        <v>35</v>
      </c>
      <c r="B1371" s="311" t="s">
        <v>676</v>
      </c>
      <c r="C1371" s="168" t="s">
        <v>1969</v>
      </c>
      <c r="D1371" s="28" t="s">
        <v>121</v>
      </c>
      <c r="E1371" s="309">
        <v>250</v>
      </c>
      <c r="F1371" s="28">
        <v>7</v>
      </c>
      <c r="G1371" s="304">
        <f t="shared" si="103"/>
        <v>1750</v>
      </c>
      <c r="H1371" s="28"/>
      <c r="I1371" s="28"/>
      <c r="J1371" s="28"/>
      <c r="K1371" s="28"/>
      <c r="L1371" s="28"/>
      <c r="M1371" s="28"/>
      <c r="N1371" s="28"/>
      <c r="O1371" s="28"/>
      <c r="P1371" s="28"/>
      <c r="Q1371" s="300"/>
      <c r="R1371" s="300"/>
      <c r="S1371" s="24"/>
      <c r="T1371" s="24"/>
      <c r="U1371" s="24"/>
      <c r="V1371" s="24"/>
      <c r="W1371" s="24"/>
    </row>
    <row r="1372" spans="1:23">
      <c r="A1372" s="176">
        <v>36</v>
      </c>
      <c r="B1372" s="311" t="s">
        <v>1830</v>
      </c>
      <c r="C1372" s="285" t="s">
        <v>1970</v>
      </c>
      <c r="D1372" s="314" t="s">
        <v>121</v>
      </c>
      <c r="E1372" s="320">
        <v>83190</v>
      </c>
      <c r="F1372" s="314">
        <v>1</v>
      </c>
      <c r="G1372" s="307">
        <f t="shared" si="103"/>
        <v>83190</v>
      </c>
      <c r="H1372" s="28"/>
      <c r="I1372" s="28"/>
      <c r="J1372" s="28"/>
      <c r="K1372" s="28"/>
      <c r="L1372" s="28"/>
      <c r="M1372" s="28"/>
      <c r="N1372" s="28"/>
      <c r="O1372" s="28"/>
      <c r="P1372" s="28"/>
      <c r="Q1372" s="300"/>
      <c r="R1372" s="300"/>
      <c r="S1372" s="24"/>
      <c r="T1372" s="24"/>
      <c r="U1372" s="24"/>
      <c r="V1372" s="24"/>
      <c r="W1372" s="24"/>
    </row>
    <row r="1373" spans="1:23" ht="25.5">
      <c r="A1373" s="176">
        <v>37</v>
      </c>
      <c r="B1373" s="311" t="s">
        <v>1971</v>
      </c>
      <c r="C1373" s="123" t="s">
        <v>1972</v>
      </c>
      <c r="D1373" s="28" t="s">
        <v>121</v>
      </c>
      <c r="E1373" s="309">
        <v>259600</v>
      </c>
      <c r="F1373" s="28">
        <v>1</v>
      </c>
      <c r="G1373" s="304">
        <f t="shared" si="103"/>
        <v>259600</v>
      </c>
      <c r="H1373" s="28"/>
      <c r="I1373" s="28"/>
      <c r="J1373" s="28"/>
      <c r="K1373" s="28"/>
      <c r="L1373" s="28"/>
      <c r="M1373" s="28"/>
      <c r="N1373" s="28"/>
      <c r="O1373" s="28"/>
      <c r="P1373" s="28"/>
      <c r="Q1373" s="300"/>
      <c r="R1373" s="300"/>
      <c r="S1373" s="24"/>
      <c r="T1373" s="24"/>
      <c r="U1373" s="24"/>
      <c r="V1373" s="24"/>
      <c r="W1373" s="24"/>
    </row>
    <row r="1374" spans="1:23">
      <c r="A1374" s="176">
        <v>38</v>
      </c>
      <c r="B1374" s="311"/>
      <c r="C1374" s="168" t="s">
        <v>1973</v>
      </c>
      <c r="D1374" s="28" t="s">
        <v>121</v>
      </c>
      <c r="E1374" s="309">
        <v>2000</v>
      </c>
      <c r="F1374" s="28"/>
      <c r="G1374" s="304"/>
      <c r="H1374" s="28"/>
      <c r="I1374" s="28"/>
      <c r="J1374" s="28"/>
      <c r="K1374" s="28"/>
      <c r="L1374" s="28"/>
      <c r="M1374" s="28"/>
      <c r="N1374" s="28">
        <v>2</v>
      </c>
      <c r="O1374" s="28">
        <f t="shared" si="102"/>
        <v>4000</v>
      </c>
      <c r="P1374" s="28"/>
      <c r="Q1374" s="300"/>
      <c r="R1374" s="300"/>
      <c r="S1374" s="24"/>
      <c r="T1374" s="24"/>
      <c r="U1374" s="24"/>
      <c r="V1374" s="24"/>
      <c r="W1374" s="24"/>
    </row>
    <row r="1375" spans="1:23">
      <c r="A1375" s="176">
        <v>39</v>
      </c>
      <c r="B1375" s="311"/>
      <c r="C1375" s="168" t="s">
        <v>1974</v>
      </c>
      <c r="D1375" s="28" t="s">
        <v>121</v>
      </c>
      <c r="E1375" s="309">
        <v>2000</v>
      </c>
      <c r="F1375" s="28"/>
      <c r="G1375" s="304"/>
      <c r="H1375" s="28"/>
      <c r="I1375" s="28"/>
      <c r="J1375" s="28"/>
      <c r="K1375" s="28"/>
      <c r="L1375" s="28"/>
      <c r="M1375" s="28"/>
      <c r="N1375" s="28">
        <v>1</v>
      </c>
      <c r="O1375" s="28">
        <f t="shared" si="102"/>
        <v>2000</v>
      </c>
      <c r="P1375" s="28"/>
      <c r="Q1375" s="300"/>
      <c r="R1375" s="300"/>
      <c r="S1375" s="24"/>
      <c r="T1375" s="24"/>
      <c r="U1375" s="24"/>
      <c r="V1375" s="24"/>
      <c r="W1375" s="24"/>
    </row>
    <row r="1376" spans="1:23">
      <c r="A1376" s="535" t="s">
        <v>1975</v>
      </c>
      <c r="B1376" s="535"/>
      <c r="C1376" s="535"/>
      <c r="D1376" s="535"/>
      <c r="E1376" s="535"/>
      <c r="F1376" s="535"/>
      <c r="G1376" s="304">
        <f>SUM(G1337:G1373)</f>
        <v>2021299.25</v>
      </c>
      <c r="H1376" s="311"/>
      <c r="I1376" s="303">
        <f>SUM(I1337:I1373)</f>
        <v>0</v>
      </c>
      <c r="J1376" s="162"/>
      <c r="K1376" s="303">
        <f>SUM(K1337:K1373)</f>
        <v>1000</v>
      </c>
      <c r="L1376" s="162"/>
      <c r="M1376" s="303">
        <f>SUM(M1337:M1373)</f>
        <v>0</v>
      </c>
      <c r="N1376" s="321"/>
      <c r="O1376" s="176">
        <f>SUM(O1337:O1375)</f>
        <v>12400</v>
      </c>
      <c r="P1376" s="304">
        <f>G1376+I1376+K1376+M1376+O1376</f>
        <v>2034699.25</v>
      </c>
      <c r="Q1376" s="300"/>
      <c r="R1376" s="300"/>
      <c r="S1376" s="24"/>
      <c r="T1376" s="24"/>
      <c r="U1376" s="24"/>
      <c r="V1376" s="24"/>
      <c r="W1376" s="24"/>
    </row>
    <row r="1377" spans="1:23">
      <c r="A1377" s="487" t="s">
        <v>1976</v>
      </c>
      <c r="B1377" s="536"/>
      <c r="C1377" s="536"/>
      <c r="D1377" s="536"/>
      <c r="E1377" s="536"/>
      <c r="F1377" s="536"/>
      <c r="G1377" s="536"/>
      <c r="H1377" s="536"/>
      <c r="I1377" s="536"/>
      <c r="J1377" s="536"/>
      <c r="K1377" s="536"/>
      <c r="L1377" s="536"/>
      <c r="M1377" s="536"/>
      <c r="N1377" s="536"/>
      <c r="O1377" s="536"/>
      <c r="P1377" s="488"/>
      <c r="Q1377" s="300"/>
      <c r="R1377" s="300"/>
      <c r="S1377" s="24"/>
      <c r="T1377" s="24"/>
      <c r="U1377" s="24"/>
      <c r="V1377" s="24"/>
      <c r="W1377" s="24"/>
    </row>
    <row r="1378" spans="1:23">
      <c r="A1378" s="176">
        <v>1</v>
      </c>
      <c r="B1378" s="162" t="s">
        <v>1946</v>
      </c>
      <c r="C1378" s="168" t="s">
        <v>1977</v>
      </c>
      <c r="D1378" s="162" t="s">
        <v>70</v>
      </c>
      <c r="E1378" s="306">
        <v>500</v>
      </c>
      <c r="F1378" s="28"/>
      <c r="G1378" s="307"/>
      <c r="H1378" s="308"/>
      <c r="I1378" s="303"/>
      <c r="J1378" s="303"/>
      <c r="K1378" s="303"/>
      <c r="L1378" s="303"/>
      <c r="M1378" s="303">
        <f>L1378*E1378</f>
        <v>0</v>
      </c>
      <c r="N1378" s="28">
        <v>6</v>
      </c>
      <c r="O1378" s="303">
        <f>N1378*E1378</f>
        <v>3000</v>
      </c>
      <c r="P1378" s="309"/>
      <c r="Q1378" s="300"/>
      <c r="R1378" s="300"/>
      <c r="S1378" s="24"/>
      <c r="T1378" s="24"/>
      <c r="U1378" s="24"/>
      <c r="V1378" s="24"/>
      <c r="W1378" s="24"/>
    </row>
    <row r="1379" spans="1:23">
      <c r="A1379" s="176">
        <v>2</v>
      </c>
      <c r="B1379" s="162" t="s">
        <v>1978</v>
      </c>
      <c r="C1379" s="168" t="s">
        <v>1979</v>
      </c>
      <c r="D1379" s="162" t="s">
        <v>70</v>
      </c>
      <c r="E1379" s="306">
        <v>500</v>
      </c>
      <c r="F1379" s="28"/>
      <c r="G1379" s="307"/>
      <c r="H1379" s="308"/>
      <c r="I1379" s="303"/>
      <c r="J1379" s="303"/>
      <c r="K1379" s="303"/>
      <c r="L1379" s="303"/>
      <c r="M1379" s="303">
        <f>L1379*E1379</f>
        <v>0</v>
      </c>
      <c r="N1379" s="28">
        <v>12</v>
      </c>
      <c r="O1379" s="303">
        <f>N1379*E1379</f>
        <v>6000</v>
      </c>
      <c r="P1379" s="309"/>
      <c r="Q1379" s="300"/>
      <c r="R1379" s="300"/>
      <c r="S1379" s="24"/>
      <c r="T1379" s="24"/>
      <c r="U1379" s="24"/>
      <c r="V1379" s="24"/>
      <c r="W1379" s="24"/>
    </row>
    <row r="1380" spans="1:23">
      <c r="A1380" s="176">
        <v>3</v>
      </c>
      <c r="B1380" s="162" t="s">
        <v>1980</v>
      </c>
      <c r="C1380" s="322" t="s">
        <v>122</v>
      </c>
      <c r="D1380" s="310" t="s">
        <v>28</v>
      </c>
      <c r="E1380" s="323">
        <v>40</v>
      </c>
      <c r="F1380" s="176"/>
      <c r="G1380" s="307"/>
      <c r="H1380" s="176"/>
      <c r="I1380" s="303"/>
      <c r="J1380" s="162"/>
      <c r="K1380" s="303"/>
      <c r="L1380" s="162"/>
      <c r="M1380" s="303">
        <f>L1380*E1380</f>
        <v>0</v>
      </c>
      <c r="N1380" s="176">
        <v>50</v>
      </c>
      <c r="O1380" s="303">
        <f>N1380*E1380</f>
        <v>2000</v>
      </c>
      <c r="P1380" s="309"/>
      <c r="Q1380" s="300"/>
      <c r="R1380" s="300"/>
      <c r="S1380" s="24"/>
      <c r="T1380" s="24"/>
      <c r="U1380" s="24"/>
      <c r="V1380" s="24"/>
      <c r="W1380" s="24"/>
    </row>
    <row r="1381" spans="1:23" ht="25.5">
      <c r="A1381" s="176">
        <v>4</v>
      </c>
      <c r="B1381" s="162" t="s">
        <v>1981</v>
      </c>
      <c r="C1381" s="116" t="s">
        <v>1982</v>
      </c>
      <c r="D1381" s="301" t="s">
        <v>70</v>
      </c>
      <c r="E1381" s="302">
        <v>100</v>
      </c>
      <c r="F1381" s="176"/>
      <c r="G1381" s="304"/>
      <c r="H1381" s="303"/>
      <c r="I1381" s="303"/>
      <c r="J1381" s="303"/>
      <c r="K1381" s="303"/>
      <c r="L1381" s="303"/>
      <c r="M1381" s="303">
        <f>L1381*E1381</f>
        <v>0</v>
      </c>
      <c r="N1381" s="303">
        <v>3</v>
      </c>
      <c r="O1381" s="303">
        <f>N1381*E1381</f>
        <v>300</v>
      </c>
      <c r="P1381" s="309"/>
      <c r="Q1381" s="300"/>
      <c r="R1381" s="300"/>
      <c r="S1381" s="24"/>
      <c r="T1381" s="24"/>
      <c r="U1381" s="24"/>
      <c r="V1381" s="24"/>
      <c r="W1381" s="24"/>
    </row>
    <row r="1382" spans="1:23">
      <c r="A1382" s="176">
        <v>5</v>
      </c>
      <c r="B1382" s="162" t="s">
        <v>1925</v>
      </c>
      <c r="C1382" s="168" t="s">
        <v>1983</v>
      </c>
      <c r="D1382" s="162" t="s">
        <v>70</v>
      </c>
      <c r="E1382" s="306">
        <v>2000</v>
      </c>
      <c r="F1382" s="303"/>
      <c r="G1382" s="307"/>
      <c r="H1382" s="308"/>
      <c r="I1382" s="303"/>
      <c r="J1382" s="303"/>
      <c r="K1382" s="303"/>
      <c r="L1382" s="303">
        <v>2</v>
      </c>
      <c r="M1382" s="303">
        <f>L1382*E1382</f>
        <v>4000</v>
      </c>
      <c r="N1382" s="303">
        <v>2</v>
      </c>
      <c r="O1382" s="303">
        <f>N1382*E1382</f>
        <v>4000</v>
      </c>
      <c r="P1382" s="309"/>
      <c r="Q1382" s="300"/>
      <c r="R1382" s="300"/>
      <c r="S1382" s="24"/>
      <c r="T1382" s="24"/>
      <c r="U1382" s="24"/>
      <c r="V1382" s="24"/>
      <c r="W1382" s="24"/>
    </row>
    <row r="1383" spans="1:23" ht="25.5">
      <c r="A1383" s="176">
        <v>6</v>
      </c>
      <c r="B1383" s="162" t="s">
        <v>1925</v>
      </c>
      <c r="C1383" s="168" t="s">
        <v>1984</v>
      </c>
      <c r="D1383" s="310" t="s">
        <v>70</v>
      </c>
      <c r="E1383" s="323">
        <v>100</v>
      </c>
      <c r="F1383" s="176"/>
      <c r="G1383" s="307"/>
      <c r="H1383" s="176"/>
      <c r="I1383" s="303"/>
      <c r="J1383" s="162"/>
      <c r="K1383" s="303"/>
      <c r="L1383" s="162"/>
      <c r="M1383" s="303">
        <f t="shared" ref="M1383:M1394" si="105">L1383*E1383</f>
        <v>0</v>
      </c>
      <c r="N1383" s="176">
        <v>1</v>
      </c>
      <c r="O1383" s="303">
        <f t="shared" ref="O1383:O1394" si="106">N1383*E1383</f>
        <v>100</v>
      </c>
      <c r="P1383" s="309"/>
      <c r="Q1383" s="300"/>
      <c r="R1383" s="300"/>
      <c r="S1383" s="24"/>
      <c r="T1383" s="24"/>
      <c r="U1383" s="24"/>
      <c r="V1383" s="24"/>
      <c r="W1383" s="24"/>
    </row>
    <row r="1384" spans="1:23">
      <c r="A1384" s="176">
        <v>7</v>
      </c>
      <c r="B1384" s="162" t="s">
        <v>1985</v>
      </c>
      <c r="C1384" s="168" t="s">
        <v>1973</v>
      </c>
      <c r="D1384" s="162" t="s">
        <v>70</v>
      </c>
      <c r="E1384" s="306">
        <v>2000</v>
      </c>
      <c r="F1384" s="303"/>
      <c r="G1384" s="307"/>
      <c r="H1384" s="308"/>
      <c r="I1384" s="303"/>
      <c r="J1384" s="303"/>
      <c r="K1384" s="303"/>
      <c r="L1384" s="303"/>
      <c r="M1384" s="303">
        <f t="shared" si="105"/>
        <v>0</v>
      </c>
      <c r="N1384" s="303">
        <v>1</v>
      </c>
      <c r="O1384" s="303">
        <f t="shared" si="106"/>
        <v>2000</v>
      </c>
      <c r="P1384" s="162"/>
      <c r="Q1384" s="300"/>
      <c r="R1384" s="300"/>
      <c r="S1384" s="24"/>
      <c r="T1384" s="24"/>
      <c r="U1384" s="24"/>
      <c r="V1384" s="24"/>
      <c r="W1384" s="24"/>
    </row>
    <row r="1385" spans="1:23">
      <c r="A1385" s="176">
        <v>8</v>
      </c>
      <c r="B1385" s="162" t="s">
        <v>723</v>
      </c>
      <c r="C1385" s="116" t="s">
        <v>1986</v>
      </c>
      <c r="D1385" s="176" t="s">
        <v>121</v>
      </c>
      <c r="E1385" s="324">
        <v>1000</v>
      </c>
      <c r="F1385" s="303"/>
      <c r="G1385" s="304"/>
      <c r="H1385" s="303"/>
      <c r="I1385" s="303"/>
      <c r="J1385" s="303"/>
      <c r="K1385" s="303"/>
      <c r="L1385" s="303"/>
      <c r="M1385" s="303">
        <f t="shared" si="105"/>
        <v>0</v>
      </c>
      <c r="N1385" s="303">
        <v>3</v>
      </c>
      <c r="O1385" s="303">
        <f t="shared" si="106"/>
        <v>3000</v>
      </c>
      <c r="P1385" s="309"/>
      <c r="Q1385" s="300"/>
      <c r="R1385" s="300"/>
      <c r="S1385" s="24"/>
      <c r="T1385" s="24"/>
      <c r="U1385" s="24"/>
      <c r="V1385" s="24"/>
      <c r="W1385" s="24"/>
    </row>
    <row r="1386" spans="1:23">
      <c r="A1386" s="176">
        <v>9</v>
      </c>
      <c r="B1386" s="162" t="s">
        <v>1980</v>
      </c>
      <c r="C1386" s="116" t="s">
        <v>1987</v>
      </c>
      <c r="D1386" s="176" t="s">
        <v>121</v>
      </c>
      <c r="E1386" s="304">
        <v>500</v>
      </c>
      <c r="F1386" s="303"/>
      <c r="G1386" s="304"/>
      <c r="H1386" s="303"/>
      <c r="I1386" s="303"/>
      <c r="J1386" s="303"/>
      <c r="K1386" s="303"/>
      <c r="L1386" s="303"/>
      <c r="M1386" s="303">
        <f t="shared" si="105"/>
        <v>0</v>
      </c>
      <c r="N1386" s="303">
        <v>3</v>
      </c>
      <c r="O1386" s="303">
        <f t="shared" si="106"/>
        <v>1500</v>
      </c>
      <c r="P1386" s="309"/>
      <c r="Q1386" s="300"/>
      <c r="R1386" s="300"/>
      <c r="S1386" s="24"/>
      <c r="T1386" s="24"/>
      <c r="U1386" s="24"/>
      <c r="V1386" s="24"/>
      <c r="W1386" s="24"/>
    </row>
    <row r="1387" spans="1:23" ht="25.5">
      <c r="A1387" s="176">
        <v>10</v>
      </c>
      <c r="B1387" s="162" t="s">
        <v>1988</v>
      </c>
      <c r="C1387" s="116" t="s">
        <v>1989</v>
      </c>
      <c r="D1387" s="176" t="s">
        <v>121</v>
      </c>
      <c r="E1387" s="324">
        <v>13500</v>
      </c>
      <c r="F1387" s="303"/>
      <c r="G1387" s="304"/>
      <c r="H1387" s="303"/>
      <c r="I1387" s="303"/>
      <c r="J1387" s="303"/>
      <c r="K1387" s="303"/>
      <c r="L1387" s="303"/>
      <c r="M1387" s="303">
        <f t="shared" si="105"/>
        <v>0</v>
      </c>
      <c r="N1387" s="303">
        <v>1</v>
      </c>
      <c r="O1387" s="303">
        <f t="shared" si="106"/>
        <v>13500</v>
      </c>
      <c r="P1387" s="309"/>
      <c r="Q1387" s="300"/>
      <c r="R1387" s="300"/>
      <c r="S1387" s="24"/>
      <c r="T1387" s="24"/>
      <c r="U1387" s="24"/>
      <c r="V1387" s="24"/>
      <c r="W1387" s="24"/>
    </row>
    <row r="1388" spans="1:23">
      <c r="A1388" s="176">
        <v>11</v>
      </c>
      <c r="B1388" s="311" t="s">
        <v>676</v>
      </c>
      <c r="C1388" s="116" t="s">
        <v>1990</v>
      </c>
      <c r="D1388" s="176" t="s">
        <v>70</v>
      </c>
      <c r="E1388" s="304">
        <v>300</v>
      </c>
      <c r="F1388" s="303"/>
      <c r="G1388" s="304"/>
      <c r="H1388" s="303"/>
      <c r="I1388" s="304"/>
      <c r="J1388" s="303"/>
      <c r="K1388" s="303"/>
      <c r="L1388" s="303"/>
      <c r="M1388" s="303">
        <f t="shared" si="105"/>
        <v>0</v>
      </c>
      <c r="N1388" s="303">
        <v>19</v>
      </c>
      <c r="O1388" s="303">
        <f t="shared" si="106"/>
        <v>5700</v>
      </c>
      <c r="P1388" s="309"/>
      <c r="Q1388" s="300"/>
      <c r="R1388" s="300"/>
      <c r="S1388" s="24"/>
      <c r="T1388" s="24"/>
      <c r="U1388" s="24"/>
      <c r="V1388" s="24"/>
      <c r="W1388" s="24"/>
    </row>
    <row r="1389" spans="1:23">
      <c r="A1389" s="176">
        <v>13</v>
      </c>
      <c r="B1389" s="162" t="s">
        <v>199</v>
      </c>
      <c r="C1389" s="168" t="s">
        <v>1991</v>
      </c>
      <c r="D1389" s="162" t="s">
        <v>70</v>
      </c>
      <c r="E1389" s="306">
        <v>500</v>
      </c>
      <c r="F1389" s="28"/>
      <c r="G1389" s="307"/>
      <c r="H1389" s="308"/>
      <c r="I1389" s="303"/>
      <c r="J1389" s="303"/>
      <c r="K1389" s="303"/>
      <c r="L1389" s="303"/>
      <c r="M1389" s="303">
        <f t="shared" si="105"/>
        <v>0</v>
      </c>
      <c r="N1389" s="308">
        <v>3</v>
      </c>
      <c r="O1389" s="303">
        <f t="shared" si="106"/>
        <v>1500</v>
      </c>
      <c r="P1389" s="309"/>
      <c r="Q1389" s="300"/>
      <c r="R1389" s="300"/>
      <c r="S1389" s="24"/>
      <c r="T1389" s="24"/>
      <c r="U1389" s="24"/>
      <c r="V1389" s="24"/>
      <c r="W1389" s="24"/>
    </row>
    <row r="1390" spans="1:23" ht="25.5">
      <c r="A1390" s="176">
        <v>16</v>
      </c>
      <c r="B1390" s="162" t="s">
        <v>1992</v>
      </c>
      <c r="C1390" s="116" t="s">
        <v>1993</v>
      </c>
      <c r="D1390" s="310" t="s">
        <v>70</v>
      </c>
      <c r="E1390" s="306">
        <v>500</v>
      </c>
      <c r="F1390" s="176"/>
      <c r="G1390" s="307"/>
      <c r="H1390" s="176"/>
      <c r="I1390" s="303"/>
      <c r="J1390" s="176"/>
      <c r="K1390" s="307"/>
      <c r="L1390" s="162"/>
      <c r="M1390" s="303">
        <f t="shared" si="105"/>
        <v>0</v>
      </c>
      <c r="N1390" s="176">
        <v>1</v>
      </c>
      <c r="O1390" s="303">
        <f t="shared" si="106"/>
        <v>500</v>
      </c>
      <c r="P1390" s="309"/>
      <c r="Q1390" s="300"/>
      <c r="R1390" s="300"/>
      <c r="S1390" s="24"/>
      <c r="T1390" s="24"/>
      <c r="U1390" s="24"/>
      <c r="V1390" s="24"/>
      <c r="W1390" s="24"/>
    </row>
    <row r="1391" spans="1:23" ht="25.5">
      <c r="A1391" s="176">
        <v>17</v>
      </c>
      <c r="B1391" s="162" t="s">
        <v>1992</v>
      </c>
      <c r="C1391" s="116" t="s">
        <v>1994</v>
      </c>
      <c r="D1391" s="325" t="s">
        <v>70</v>
      </c>
      <c r="E1391" s="306">
        <v>500</v>
      </c>
      <c r="F1391" s="176"/>
      <c r="G1391" s="304"/>
      <c r="H1391" s="176"/>
      <c r="I1391" s="303"/>
      <c r="J1391" s="176"/>
      <c r="K1391" s="304"/>
      <c r="L1391" s="162"/>
      <c r="M1391" s="303">
        <f t="shared" si="105"/>
        <v>0</v>
      </c>
      <c r="N1391" s="176">
        <v>1</v>
      </c>
      <c r="O1391" s="303">
        <f t="shared" si="106"/>
        <v>500</v>
      </c>
      <c r="P1391" s="309"/>
      <c r="Q1391" s="300"/>
      <c r="R1391" s="300"/>
      <c r="S1391" s="24"/>
      <c r="T1391" s="24"/>
      <c r="U1391" s="24"/>
      <c r="V1391" s="24"/>
      <c r="W1391" s="24"/>
    </row>
    <row r="1392" spans="1:23">
      <c r="A1392" s="176">
        <v>19</v>
      </c>
      <c r="B1392" s="162" t="s">
        <v>1995</v>
      </c>
      <c r="C1392" s="326" t="s">
        <v>1996</v>
      </c>
      <c r="D1392" s="325" t="s">
        <v>70</v>
      </c>
      <c r="E1392" s="306">
        <v>100</v>
      </c>
      <c r="F1392" s="176"/>
      <c r="G1392" s="304"/>
      <c r="H1392" s="176"/>
      <c r="I1392" s="303"/>
      <c r="J1392" s="162"/>
      <c r="K1392" s="303"/>
      <c r="L1392" s="162"/>
      <c r="M1392" s="303">
        <f t="shared" si="105"/>
        <v>0</v>
      </c>
      <c r="N1392" s="321">
        <v>3</v>
      </c>
      <c r="O1392" s="303">
        <f t="shared" si="106"/>
        <v>300</v>
      </c>
      <c r="P1392" s="309"/>
      <c r="Q1392" s="300"/>
      <c r="R1392" s="300"/>
      <c r="S1392" s="24"/>
      <c r="T1392" s="24"/>
      <c r="U1392" s="24"/>
      <c r="V1392" s="24"/>
      <c r="W1392" s="24"/>
    </row>
    <row r="1393" spans="1:23">
      <c r="A1393" s="176">
        <v>20</v>
      </c>
      <c r="B1393" s="162" t="s">
        <v>1922</v>
      </c>
      <c r="C1393" s="326" t="s">
        <v>1997</v>
      </c>
      <c r="D1393" s="325" t="s">
        <v>70</v>
      </c>
      <c r="E1393" s="306">
        <v>50</v>
      </c>
      <c r="F1393" s="176"/>
      <c r="G1393" s="304"/>
      <c r="H1393" s="176"/>
      <c r="I1393" s="303"/>
      <c r="J1393" s="162"/>
      <c r="K1393" s="303"/>
      <c r="L1393" s="162"/>
      <c r="M1393" s="303">
        <f t="shared" si="105"/>
        <v>0</v>
      </c>
      <c r="N1393" s="321">
        <v>2</v>
      </c>
      <c r="O1393" s="303">
        <f t="shared" si="106"/>
        <v>100</v>
      </c>
      <c r="P1393" s="309"/>
      <c r="Q1393" s="300"/>
      <c r="R1393" s="300"/>
      <c r="S1393" s="24"/>
      <c r="T1393" s="24"/>
      <c r="U1393" s="24"/>
      <c r="V1393" s="24"/>
      <c r="W1393" s="24"/>
    </row>
    <row r="1394" spans="1:23">
      <c r="A1394" s="176">
        <v>21</v>
      </c>
      <c r="B1394" s="162" t="s">
        <v>1980</v>
      </c>
      <c r="C1394" s="326" t="s">
        <v>1998</v>
      </c>
      <c r="D1394" s="325" t="s">
        <v>70</v>
      </c>
      <c r="E1394" s="306">
        <v>100</v>
      </c>
      <c r="F1394" s="176"/>
      <c r="G1394" s="304"/>
      <c r="H1394" s="176"/>
      <c r="I1394" s="303"/>
      <c r="J1394" s="162"/>
      <c r="K1394" s="303"/>
      <c r="L1394" s="162"/>
      <c r="M1394" s="303">
        <f t="shared" si="105"/>
        <v>0</v>
      </c>
      <c r="N1394" s="321">
        <v>6</v>
      </c>
      <c r="O1394" s="303">
        <f t="shared" si="106"/>
        <v>600</v>
      </c>
      <c r="P1394" s="309"/>
      <c r="Q1394" s="300"/>
      <c r="R1394" s="300"/>
      <c r="S1394" s="24"/>
      <c r="T1394" s="24"/>
      <c r="U1394" s="24"/>
      <c r="V1394" s="24"/>
      <c r="W1394" s="24"/>
    </row>
    <row r="1395" spans="1:23">
      <c r="A1395" s="537" t="s">
        <v>1975</v>
      </c>
      <c r="B1395" s="538"/>
      <c r="C1395" s="538"/>
      <c r="D1395" s="538"/>
      <c r="E1395" s="538"/>
      <c r="F1395" s="539"/>
      <c r="G1395" s="304">
        <f>SUM(G1378:G1391)</f>
        <v>0</v>
      </c>
      <c r="H1395" s="176"/>
      <c r="I1395" s="303">
        <f>SUM(I1378:I1391)</f>
        <v>0</v>
      </c>
      <c r="J1395" s="162"/>
      <c r="K1395" s="303">
        <f>SUM(K1378:K1391)</f>
        <v>0</v>
      </c>
      <c r="L1395" s="162"/>
      <c r="M1395" s="303">
        <f>SUM(M1378:M1394)</f>
        <v>4000</v>
      </c>
      <c r="N1395" s="321"/>
      <c r="O1395" s="303">
        <f>SUM(O1378:O1394)</f>
        <v>44600</v>
      </c>
      <c r="P1395" s="309">
        <f>SUM(G1395:O1395)</f>
        <v>48600</v>
      </c>
      <c r="Q1395" s="300"/>
      <c r="R1395" s="300"/>
      <c r="S1395" s="24"/>
      <c r="T1395" s="24"/>
      <c r="U1395" s="24"/>
      <c r="V1395" s="24"/>
      <c r="W1395" s="24"/>
    </row>
    <row r="1396" spans="1:23">
      <c r="A1396" s="535" t="s">
        <v>1999</v>
      </c>
      <c r="B1396" s="535"/>
      <c r="C1396" s="535"/>
      <c r="D1396" s="535"/>
      <c r="E1396" s="535"/>
      <c r="F1396" s="535"/>
      <c r="G1396" s="535"/>
      <c r="H1396" s="535"/>
      <c r="I1396" s="535"/>
      <c r="J1396" s="535"/>
      <c r="K1396" s="535"/>
      <c r="L1396" s="535"/>
      <c r="M1396" s="535"/>
      <c r="N1396" s="535"/>
      <c r="O1396" s="535"/>
      <c r="P1396" s="309">
        <f>P1376+P1395</f>
        <v>2083299.25</v>
      </c>
      <c r="Q1396" s="300"/>
      <c r="R1396" s="300"/>
      <c r="S1396" s="24"/>
      <c r="T1396" s="24"/>
      <c r="U1396" s="24"/>
      <c r="V1396" s="24"/>
      <c r="W1396" s="24"/>
    </row>
    <row r="1397" spans="1:23">
      <c r="A1397" s="535" t="s">
        <v>2000</v>
      </c>
      <c r="B1397" s="535"/>
      <c r="C1397" s="535"/>
      <c r="D1397" s="535"/>
      <c r="E1397" s="535"/>
      <c r="F1397" s="535"/>
      <c r="G1397" s="535"/>
      <c r="H1397" s="535"/>
      <c r="I1397" s="535"/>
      <c r="J1397" s="535"/>
      <c r="K1397" s="535"/>
      <c r="L1397" s="535"/>
      <c r="M1397" s="535"/>
      <c r="N1397" s="535"/>
      <c r="O1397" s="535"/>
      <c r="P1397" s="535"/>
      <c r="Q1397" s="300"/>
      <c r="R1397" s="300"/>
      <c r="S1397" s="24"/>
      <c r="T1397" s="24"/>
      <c r="U1397" s="24"/>
      <c r="V1397" s="24"/>
      <c r="W1397" s="24"/>
    </row>
    <row r="1398" spans="1:23">
      <c r="A1398" s="162"/>
      <c r="B1398" s="162"/>
      <c r="C1398" s="162"/>
      <c r="D1398" s="162"/>
      <c r="E1398" s="162"/>
      <c r="F1398" s="162"/>
      <c r="G1398" s="162"/>
      <c r="H1398" s="162"/>
      <c r="I1398" s="162"/>
      <c r="J1398" s="162"/>
      <c r="K1398" s="162"/>
      <c r="L1398" s="162"/>
      <c r="M1398" s="162"/>
      <c r="N1398" s="162"/>
      <c r="O1398" s="162"/>
      <c r="P1398" s="162"/>
      <c r="Q1398" s="300"/>
      <c r="R1398" s="300"/>
      <c r="S1398" s="24"/>
      <c r="T1398" s="24"/>
      <c r="U1398" s="24"/>
      <c r="V1398" s="24"/>
      <c r="W1398" s="24"/>
    </row>
    <row r="1399" spans="1:23" ht="25.5">
      <c r="A1399" s="28">
        <v>1</v>
      </c>
      <c r="B1399" s="110" t="s">
        <v>2001</v>
      </c>
      <c r="C1399" s="110" t="s">
        <v>2002</v>
      </c>
      <c r="D1399" s="28" t="s">
        <v>121</v>
      </c>
      <c r="E1399" s="327">
        <v>268</v>
      </c>
      <c r="F1399" s="328">
        <v>1</v>
      </c>
      <c r="G1399" s="309">
        <f>E1399*F1399</f>
        <v>268</v>
      </c>
      <c r="H1399" s="162"/>
      <c r="I1399" s="162"/>
      <c r="J1399" s="162"/>
      <c r="K1399" s="162"/>
      <c r="L1399" s="162"/>
      <c r="M1399" s="162"/>
      <c r="N1399" s="162"/>
      <c r="O1399" s="162"/>
      <c r="P1399" s="309">
        <f>G1399+I1399+K1399+M1399+O1399</f>
        <v>268</v>
      </c>
      <c r="Q1399" s="300"/>
      <c r="R1399" s="300"/>
      <c r="S1399" s="24"/>
      <c r="T1399" s="24"/>
      <c r="U1399" s="24"/>
      <c r="V1399" s="24"/>
      <c r="W1399" s="24"/>
    </row>
    <row r="1400" spans="1:23" ht="25.5">
      <c r="A1400" s="28">
        <v>2</v>
      </c>
      <c r="B1400" s="123" t="s">
        <v>2003</v>
      </c>
      <c r="C1400" s="110" t="s">
        <v>2004</v>
      </c>
      <c r="D1400" s="28" t="s">
        <v>121</v>
      </c>
      <c r="E1400" s="327">
        <v>7248</v>
      </c>
      <c r="F1400" s="328">
        <v>1</v>
      </c>
      <c r="G1400" s="309">
        <f t="shared" ref="G1400:G1450" si="107">E1400*F1400</f>
        <v>7248</v>
      </c>
      <c r="H1400" s="162"/>
      <c r="I1400" s="162"/>
      <c r="J1400" s="162"/>
      <c r="K1400" s="162"/>
      <c r="L1400" s="162"/>
      <c r="M1400" s="162"/>
      <c r="N1400" s="162"/>
      <c r="O1400" s="162"/>
      <c r="P1400" s="309">
        <f t="shared" ref="P1400:P1450" si="108">G1400+I1400+K1400+M1400+O1400</f>
        <v>7248</v>
      </c>
      <c r="Q1400" s="300"/>
      <c r="R1400" s="300"/>
      <c r="S1400" s="24"/>
      <c r="T1400" s="24"/>
      <c r="U1400" s="24"/>
      <c r="V1400" s="24"/>
      <c r="W1400" s="24"/>
    </row>
    <row r="1401" spans="1:23" ht="25.5">
      <c r="A1401" s="28">
        <v>3</v>
      </c>
      <c r="B1401" s="123" t="s">
        <v>2005</v>
      </c>
      <c r="C1401" s="110" t="s">
        <v>2006</v>
      </c>
      <c r="D1401" s="28" t="s">
        <v>121</v>
      </c>
      <c r="E1401" s="327">
        <v>4590</v>
      </c>
      <c r="F1401" s="328">
        <v>1</v>
      </c>
      <c r="G1401" s="309">
        <f t="shared" si="107"/>
        <v>4590</v>
      </c>
      <c r="H1401" s="162"/>
      <c r="I1401" s="162"/>
      <c r="J1401" s="162"/>
      <c r="K1401" s="162"/>
      <c r="L1401" s="162"/>
      <c r="M1401" s="162"/>
      <c r="N1401" s="162"/>
      <c r="O1401" s="162"/>
      <c r="P1401" s="309">
        <f t="shared" si="108"/>
        <v>4590</v>
      </c>
      <c r="Q1401" s="300"/>
      <c r="R1401" s="300"/>
      <c r="S1401" s="24"/>
      <c r="T1401" s="24"/>
      <c r="U1401" s="24"/>
      <c r="V1401" s="24"/>
      <c r="W1401" s="24"/>
    </row>
    <row r="1402" spans="1:23">
      <c r="A1402" s="28">
        <v>4</v>
      </c>
      <c r="B1402" s="123" t="s">
        <v>2007</v>
      </c>
      <c r="C1402" s="110" t="s">
        <v>2008</v>
      </c>
      <c r="D1402" s="28" t="s">
        <v>121</v>
      </c>
      <c r="E1402" s="327">
        <v>100</v>
      </c>
      <c r="F1402" s="328">
        <v>4</v>
      </c>
      <c r="G1402" s="309">
        <f t="shared" si="107"/>
        <v>400</v>
      </c>
      <c r="H1402" s="162"/>
      <c r="I1402" s="162"/>
      <c r="J1402" s="162"/>
      <c r="K1402" s="162"/>
      <c r="L1402" s="162"/>
      <c r="M1402" s="162"/>
      <c r="N1402" s="162"/>
      <c r="O1402" s="162"/>
      <c r="P1402" s="309">
        <f t="shared" si="108"/>
        <v>400</v>
      </c>
      <c r="Q1402" s="300"/>
      <c r="R1402" s="300"/>
      <c r="S1402" s="24"/>
      <c r="T1402" s="24"/>
      <c r="U1402" s="24"/>
      <c r="V1402" s="24"/>
      <c r="W1402" s="24"/>
    </row>
    <row r="1403" spans="1:23" ht="25.5">
      <c r="A1403" s="28">
        <v>5</v>
      </c>
      <c r="B1403" s="123" t="s">
        <v>2009</v>
      </c>
      <c r="C1403" s="110" t="s">
        <v>2010</v>
      </c>
      <c r="D1403" s="28" t="s">
        <v>121</v>
      </c>
      <c r="E1403" s="327">
        <v>8649</v>
      </c>
      <c r="F1403" s="328">
        <v>3</v>
      </c>
      <c r="G1403" s="309">
        <f t="shared" si="107"/>
        <v>25947</v>
      </c>
      <c r="H1403" s="162"/>
      <c r="I1403" s="162"/>
      <c r="J1403" s="162"/>
      <c r="K1403" s="162"/>
      <c r="L1403" s="162"/>
      <c r="M1403" s="162"/>
      <c r="N1403" s="162"/>
      <c r="O1403" s="162"/>
      <c r="P1403" s="309">
        <f t="shared" si="108"/>
        <v>25947</v>
      </c>
      <c r="Q1403" s="300"/>
      <c r="R1403" s="300"/>
      <c r="S1403" s="24"/>
      <c r="T1403" s="24"/>
      <c r="U1403" s="24"/>
      <c r="V1403" s="24"/>
      <c r="W1403" s="24"/>
    </row>
    <row r="1404" spans="1:23" ht="25.5">
      <c r="A1404" s="28">
        <v>6</v>
      </c>
      <c r="B1404" s="110" t="s">
        <v>2011</v>
      </c>
      <c r="C1404" s="110" t="s">
        <v>2012</v>
      </c>
      <c r="D1404" s="28" t="s">
        <v>399</v>
      </c>
      <c r="E1404" s="327">
        <v>17860</v>
      </c>
      <c r="F1404" s="328">
        <v>1</v>
      </c>
      <c r="G1404" s="309">
        <f t="shared" si="107"/>
        <v>17860</v>
      </c>
      <c r="H1404" s="162"/>
      <c r="I1404" s="162"/>
      <c r="J1404" s="162"/>
      <c r="K1404" s="162"/>
      <c r="L1404" s="162"/>
      <c r="M1404" s="162"/>
      <c r="N1404" s="162"/>
      <c r="O1404" s="162"/>
      <c r="P1404" s="309">
        <f t="shared" si="108"/>
        <v>17860</v>
      </c>
      <c r="Q1404" s="300"/>
      <c r="R1404" s="300"/>
      <c r="S1404" s="24"/>
      <c r="T1404" s="24"/>
      <c r="U1404" s="24"/>
      <c r="V1404" s="24"/>
      <c r="W1404" s="24"/>
    </row>
    <row r="1405" spans="1:23" ht="25.5">
      <c r="A1405" s="28">
        <v>7</v>
      </c>
      <c r="B1405" s="110" t="s">
        <v>2013</v>
      </c>
      <c r="C1405" s="110" t="s">
        <v>2014</v>
      </c>
      <c r="D1405" s="28" t="s">
        <v>399</v>
      </c>
      <c r="E1405" s="327">
        <v>12486</v>
      </c>
      <c r="F1405" s="328">
        <v>1</v>
      </c>
      <c r="G1405" s="309">
        <f t="shared" si="107"/>
        <v>12486</v>
      </c>
      <c r="H1405" s="162"/>
      <c r="I1405" s="162"/>
      <c r="J1405" s="162"/>
      <c r="K1405" s="162"/>
      <c r="L1405" s="162"/>
      <c r="M1405" s="162"/>
      <c r="N1405" s="162"/>
      <c r="O1405" s="162"/>
      <c r="P1405" s="309">
        <f t="shared" si="108"/>
        <v>12486</v>
      </c>
      <c r="Q1405" s="300"/>
      <c r="R1405" s="300"/>
      <c r="S1405" s="24"/>
      <c r="T1405" s="24"/>
      <c r="U1405" s="24"/>
      <c r="V1405" s="24"/>
      <c r="W1405" s="24"/>
    </row>
    <row r="1406" spans="1:23" ht="25.5">
      <c r="A1406" s="28">
        <v>8</v>
      </c>
      <c r="B1406" s="110" t="s">
        <v>2015</v>
      </c>
      <c r="C1406" s="110" t="s">
        <v>2016</v>
      </c>
      <c r="D1406" s="28" t="s">
        <v>399</v>
      </c>
      <c r="E1406" s="327">
        <v>17860</v>
      </c>
      <c r="F1406" s="328">
        <v>1</v>
      </c>
      <c r="G1406" s="309">
        <f t="shared" si="107"/>
        <v>17860</v>
      </c>
      <c r="H1406" s="162"/>
      <c r="I1406" s="162"/>
      <c r="J1406" s="162"/>
      <c r="K1406" s="162"/>
      <c r="L1406" s="162"/>
      <c r="M1406" s="162"/>
      <c r="N1406" s="162"/>
      <c r="O1406" s="162"/>
      <c r="P1406" s="309">
        <f t="shared" si="108"/>
        <v>17860</v>
      </c>
      <c r="Q1406" s="300"/>
      <c r="R1406" s="300"/>
      <c r="S1406" s="24"/>
      <c r="T1406" s="24"/>
      <c r="U1406" s="24"/>
      <c r="V1406" s="24"/>
      <c r="W1406" s="24"/>
    </row>
    <row r="1407" spans="1:23">
      <c r="A1407" s="28">
        <v>9</v>
      </c>
      <c r="B1407" s="110" t="s">
        <v>2017</v>
      </c>
      <c r="C1407" s="110" t="s">
        <v>2018</v>
      </c>
      <c r="D1407" s="28" t="s">
        <v>399</v>
      </c>
      <c r="E1407" s="327">
        <v>7280</v>
      </c>
      <c r="F1407" s="328">
        <v>1</v>
      </c>
      <c r="G1407" s="309">
        <f t="shared" si="107"/>
        <v>7280</v>
      </c>
      <c r="H1407" s="162"/>
      <c r="I1407" s="162"/>
      <c r="J1407" s="162"/>
      <c r="K1407" s="162"/>
      <c r="L1407" s="162"/>
      <c r="M1407" s="162"/>
      <c r="N1407" s="162"/>
      <c r="O1407" s="162"/>
      <c r="P1407" s="309">
        <f t="shared" si="108"/>
        <v>7280</v>
      </c>
      <c r="Q1407" s="300"/>
      <c r="R1407" s="300"/>
      <c r="S1407" s="24"/>
      <c r="T1407" s="24"/>
      <c r="U1407" s="24"/>
      <c r="V1407" s="24"/>
      <c r="W1407" s="24"/>
    </row>
    <row r="1408" spans="1:23">
      <c r="A1408" s="28">
        <v>10</v>
      </c>
      <c r="B1408" s="110" t="s">
        <v>2019</v>
      </c>
      <c r="C1408" s="110" t="s">
        <v>2020</v>
      </c>
      <c r="D1408" s="28" t="s">
        <v>121</v>
      </c>
      <c r="E1408" s="327">
        <v>10920</v>
      </c>
      <c r="F1408" s="328">
        <v>1</v>
      </c>
      <c r="G1408" s="309">
        <f t="shared" si="107"/>
        <v>10920</v>
      </c>
      <c r="H1408" s="162"/>
      <c r="I1408" s="162"/>
      <c r="J1408" s="162"/>
      <c r="K1408" s="162"/>
      <c r="L1408" s="162"/>
      <c r="M1408" s="162"/>
      <c r="N1408" s="162"/>
      <c r="O1408" s="162"/>
      <c r="P1408" s="309">
        <f t="shared" si="108"/>
        <v>10920</v>
      </c>
      <c r="Q1408" s="300"/>
      <c r="R1408" s="300"/>
      <c r="S1408" s="24"/>
      <c r="T1408" s="24"/>
      <c r="U1408" s="24"/>
      <c r="V1408" s="24"/>
      <c r="W1408" s="24"/>
    </row>
    <row r="1409" spans="1:23">
      <c r="A1409" s="28">
        <v>11</v>
      </c>
      <c r="B1409" s="110" t="s">
        <v>2021</v>
      </c>
      <c r="C1409" s="110" t="s">
        <v>2022</v>
      </c>
      <c r="D1409" s="28" t="s">
        <v>121</v>
      </c>
      <c r="E1409" s="327">
        <v>7280</v>
      </c>
      <c r="F1409" s="328">
        <v>1</v>
      </c>
      <c r="G1409" s="309">
        <f t="shared" si="107"/>
        <v>7280</v>
      </c>
      <c r="H1409" s="162"/>
      <c r="I1409" s="162"/>
      <c r="J1409" s="162"/>
      <c r="K1409" s="162"/>
      <c r="L1409" s="162"/>
      <c r="M1409" s="162"/>
      <c r="N1409" s="162"/>
      <c r="O1409" s="162"/>
      <c r="P1409" s="309">
        <f t="shared" si="108"/>
        <v>7280</v>
      </c>
      <c r="Q1409" s="300"/>
      <c r="R1409" s="300"/>
      <c r="S1409" s="24"/>
      <c r="T1409" s="24"/>
      <c r="U1409" s="24"/>
      <c r="V1409" s="24"/>
      <c r="W1409" s="24"/>
    </row>
    <row r="1410" spans="1:23">
      <c r="A1410" s="28">
        <v>12</v>
      </c>
      <c r="B1410" s="110" t="s">
        <v>2023</v>
      </c>
      <c r="C1410" s="110" t="s">
        <v>2024</v>
      </c>
      <c r="D1410" s="28" t="s">
        <v>121</v>
      </c>
      <c r="E1410" s="327">
        <v>4160</v>
      </c>
      <c r="F1410" s="328">
        <v>4</v>
      </c>
      <c r="G1410" s="309">
        <f t="shared" si="107"/>
        <v>16640</v>
      </c>
      <c r="H1410" s="162"/>
      <c r="I1410" s="162"/>
      <c r="J1410" s="162"/>
      <c r="K1410" s="162"/>
      <c r="L1410" s="162"/>
      <c r="M1410" s="162"/>
      <c r="N1410" s="162"/>
      <c r="O1410" s="162"/>
      <c r="P1410" s="309">
        <f t="shared" si="108"/>
        <v>16640</v>
      </c>
      <c r="Q1410" s="300"/>
      <c r="R1410" s="300"/>
      <c r="S1410" s="24"/>
      <c r="T1410" s="24"/>
      <c r="U1410" s="24"/>
      <c r="V1410" s="24"/>
      <c r="W1410" s="24"/>
    </row>
    <row r="1411" spans="1:23">
      <c r="A1411" s="28">
        <v>13</v>
      </c>
      <c r="B1411" s="110" t="s">
        <v>2025</v>
      </c>
      <c r="C1411" s="110" t="s">
        <v>2026</v>
      </c>
      <c r="D1411" s="28" t="s">
        <v>121</v>
      </c>
      <c r="E1411" s="327">
        <v>120</v>
      </c>
      <c r="F1411" s="328">
        <v>20</v>
      </c>
      <c r="G1411" s="309">
        <f t="shared" si="107"/>
        <v>2400</v>
      </c>
      <c r="H1411" s="162"/>
      <c r="I1411" s="162"/>
      <c r="J1411" s="162"/>
      <c r="K1411" s="162"/>
      <c r="L1411" s="162"/>
      <c r="M1411" s="162"/>
      <c r="N1411" s="162"/>
      <c r="O1411" s="162"/>
      <c r="P1411" s="309">
        <f t="shared" si="108"/>
        <v>2400</v>
      </c>
      <c r="Q1411" s="300"/>
      <c r="R1411" s="300"/>
      <c r="S1411" s="24"/>
      <c r="T1411" s="24"/>
      <c r="U1411" s="24"/>
      <c r="V1411" s="24"/>
      <c r="W1411" s="24"/>
    </row>
    <row r="1412" spans="1:23">
      <c r="A1412" s="28">
        <v>14</v>
      </c>
      <c r="B1412" s="110" t="s">
        <v>2027</v>
      </c>
      <c r="C1412" s="110" t="s">
        <v>2028</v>
      </c>
      <c r="D1412" s="28" t="s">
        <v>121</v>
      </c>
      <c r="E1412" s="327">
        <v>260</v>
      </c>
      <c r="F1412" s="328">
        <v>8</v>
      </c>
      <c r="G1412" s="309">
        <f t="shared" si="107"/>
        <v>2080</v>
      </c>
      <c r="H1412" s="162"/>
      <c r="I1412" s="162"/>
      <c r="J1412" s="162"/>
      <c r="K1412" s="162"/>
      <c r="L1412" s="162"/>
      <c r="M1412" s="162"/>
      <c r="N1412" s="162"/>
      <c r="O1412" s="162"/>
      <c r="P1412" s="309">
        <f t="shared" si="108"/>
        <v>2080</v>
      </c>
      <c r="Q1412" s="300"/>
      <c r="R1412" s="300"/>
      <c r="S1412" s="24"/>
      <c r="T1412" s="24"/>
      <c r="U1412" s="24"/>
      <c r="V1412" s="24"/>
      <c r="W1412" s="24"/>
    </row>
    <row r="1413" spans="1:23">
      <c r="A1413" s="28">
        <v>15</v>
      </c>
      <c r="B1413" s="110" t="s">
        <v>2029</v>
      </c>
      <c r="C1413" s="110" t="s">
        <v>2030</v>
      </c>
      <c r="D1413" s="28" t="s">
        <v>121</v>
      </c>
      <c r="E1413" s="327">
        <v>69680</v>
      </c>
      <c r="F1413" s="328">
        <v>1</v>
      </c>
      <c r="G1413" s="309">
        <f t="shared" si="107"/>
        <v>69680</v>
      </c>
      <c r="H1413" s="162"/>
      <c r="I1413" s="162"/>
      <c r="J1413" s="162"/>
      <c r="K1413" s="162"/>
      <c r="L1413" s="162"/>
      <c r="M1413" s="162"/>
      <c r="N1413" s="162"/>
      <c r="O1413" s="162"/>
      <c r="P1413" s="309">
        <f t="shared" si="108"/>
        <v>69680</v>
      </c>
      <c r="Q1413" s="300"/>
      <c r="R1413" s="300"/>
      <c r="S1413" s="24"/>
      <c r="T1413" s="24"/>
      <c r="U1413" s="24"/>
      <c r="V1413" s="24"/>
      <c r="W1413" s="24"/>
    </row>
    <row r="1414" spans="1:23">
      <c r="A1414" s="28">
        <v>16</v>
      </c>
      <c r="B1414" s="110" t="s">
        <v>2031</v>
      </c>
      <c r="C1414" s="110" t="s">
        <v>2032</v>
      </c>
      <c r="D1414" s="28" t="s">
        <v>121</v>
      </c>
      <c r="E1414" s="327">
        <v>41080</v>
      </c>
      <c r="F1414" s="328">
        <v>4</v>
      </c>
      <c r="G1414" s="309">
        <f t="shared" si="107"/>
        <v>164320</v>
      </c>
      <c r="H1414" s="162"/>
      <c r="I1414" s="162"/>
      <c r="J1414" s="162"/>
      <c r="K1414" s="162"/>
      <c r="L1414" s="162"/>
      <c r="M1414" s="162"/>
      <c r="N1414" s="162"/>
      <c r="O1414" s="162"/>
      <c r="P1414" s="309">
        <f t="shared" si="108"/>
        <v>164320</v>
      </c>
      <c r="Q1414" s="300"/>
      <c r="R1414" s="300"/>
      <c r="S1414" s="24"/>
      <c r="T1414" s="24"/>
      <c r="U1414" s="24"/>
      <c r="V1414" s="24"/>
      <c r="W1414" s="24"/>
    </row>
    <row r="1415" spans="1:23" ht="25.5">
      <c r="A1415" s="28">
        <v>17</v>
      </c>
      <c r="B1415" s="110" t="s">
        <v>2033</v>
      </c>
      <c r="C1415" s="110" t="s">
        <v>2034</v>
      </c>
      <c r="D1415" s="28" t="s">
        <v>121</v>
      </c>
      <c r="E1415" s="327">
        <v>16640</v>
      </c>
      <c r="F1415" s="328">
        <v>1</v>
      </c>
      <c r="G1415" s="309">
        <f t="shared" si="107"/>
        <v>16640</v>
      </c>
      <c r="H1415" s="162"/>
      <c r="I1415" s="162"/>
      <c r="J1415" s="162"/>
      <c r="K1415" s="162"/>
      <c r="L1415" s="162"/>
      <c r="M1415" s="162"/>
      <c r="N1415" s="162"/>
      <c r="O1415" s="162"/>
      <c r="P1415" s="309">
        <f t="shared" si="108"/>
        <v>16640</v>
      </c>
      <c r="Q1415" s="300"/>
      <c r="R1415" s="300"/>
      <c r="S1415" s="24"/>
      <c r="T1415" s="24"/>
      <c r="U1415" s="24"/>
      <c r="V1415" s="24"/>
      <c r="W1415" s="24"/>
    </row>
    <row r="1416" spans="1:23" ht="25.5">
      <c r="A1416" s="28">
        <v>18</v>
      </c>
      <c r="B1416" s="110" t="s">
        <v>2035</v>
      </c>
      <c r="C1416" s="110" t="s">
        <v>2036</v>
      </c>
      <c r="D1416" s="28" t="s">
        <v>121</v>
      </c>
      <c r="E1416" s="327">
        <v>12480</v>
      </c>
      <c r="F1416" s="328">
        <v>2</v>
      </c>
      <c r="G1416" s="309">
        <f t="shared" si="107"/>
        <v>24960</v>
      </c>
      <c r="H1416" s="162"/>
      <c r="I1416" s="162"/>
      <c r="J1416" s="162"/>
      <c r="K1416" s="162"/>
      <c r="L1416" s="162"/>
      <c r="M1416" s="162"/>
      <c r="N1416" s="162"/>
      <c r="O1416" s="162"/>
      <c r="P1416" s="309">
        <f t="shared" si="108"/>
        <v>24960</v>
      </c>
      <c r="Q1416" s="300"/>
      <c r="R1416" s="300"/>
      <c r="S1416" s="24"/>
      <c r="T1416" s="24"/>
      <c r="U1416" s="24"/>
      <c r="V1416" s="24"/>
      <c r="W1416" s="24"/>
    </row>
    <row r="1417" spans="1:23">
      <c r="A1417" s="28">
        <v>19</v>
      </c>
      <c r="B1417" s="110" t="s">
        <v>2037</v>
      </c>
      <c r="C1417" s="110" t="s">
        <v>2038</v>
      </c>
      <c r="D1417" s="28" t="s">
        <v>121</v>
      </c>
      <c r="E1417" s="327">
        <v>26000</v>
      </c>
      <c r="F1417" s="328">
        <v>1</v>
      </c>
      <c r="G1417" s="309">
        <f t="shared" si="107"/>
        <v>26000</v>
      </c>
      <c r="H1417" s="162"/>
      <c r="I1417" s="162"/>
      <c r="J1417" s="162"/>
      <c r="K1417" s="162"/>
      <c r="L1417" s="162"/>
      <c r="M1417" s="162"/>
      <c r="N1417" s="162"/>
      <c r="O1417" s="162"/>
      <c r="P1417" s="309">
        <f t="shared" si="108"/>
        <v>26000</v>
      </c>
      <c r="Q1417" s="300"/>
      <c r="R1417" s="300"/>
      <c r="S1417" s="24"/>
      <c r="T1417" s="24"/>
      <c r="U1417" s="24"/>
      <c r="V1417" s="24"/>
      <c r="W1417" s="24"/>
    </row>
    <row r="1418" spans="1:23" ht="25.5">
      <c r="A1418" s="28">
        <v>20</v>
      </c>
      <c r="B1418" s="110" t="s">
        <v>2039</v>
      </c>
      <c r="C1418" s="110" t="s">
        <v>2040</v>
      </c>
      <c r="D1418" s="28" t="s">
        <v>121</v>
      </c>
      <c r="E1418" s="327">
        <v>8315</v>
      </c>
      <c r="F1418" s="328">
        <v>3</v>
      </c>
      <c r="G1418" s="309">
        <f t="shared" si="107"/>
        <v>24945</v>
      </c>
      <c r="H1418" s="162"/>
      <c r="I1418" s="162"/>
      <c r="J1418" s="162"/>
      <c r="K1418" s="162"/>
      <c r="L1418" s="162"/>
      <c r="M1418" s="162"/>
      <c r="N1418" s="162"/>
      <c r="O1418" s="162"/>
      <c r="P1418" s="309">
        <f t="shared" si="108"/>
        <v>24945</v>
      </c>
      <c r="Q1418" s="300"/>
      <c r="R1418" s="300"/>
      <c r="S1418" s="24"/>
      <c r="T1418" s="24"/>
      <c r="U1418" s="24"/>
      <c r="V1418" s="24"/>
      <c r="W1418" s="24"/>
    </row>
    <row r="1419" spans="1:23" ht="25.5">
      <c r="A1419" s="28">
        <v>21</v>
      </c>
      <c r="B1419" s="110" t="s">
        <v>2041</v>
      </c>
      <c r="C1419" s="110" t="s">
        <v>2042</v>
      </c>
      <c r="D1419" s="28" t="s">
        <v>121</v>
      </c>
      <c r="E1419" s="327">
        <v>13000</v>
      </c>
      <c r="F1419" s="328">
        <v>3</v>
      </c>
      <c r="G1419" s="309">
        <f t="shared" si="107"/>
        <v>39000</v>
      </c>
      <c r="H1419" s="162"/>
      <c r="I1419" s="162"/>
      <c r="J1419" s="162"/>
      <c r="K1419" s="162"/>
      <c r="L1419" s="162"/>
      <c r="M1419" s="162"/>
      <c r="N1419" s="162"/>
      <c r="O1419" s="162"/>
      <c r="P1419" s="309">
        <f t="shared" si="108"/>
        <v>39000</v>
      </c>
      <c r="Q1419" s="300"/>
      <c r="R1419" s="300"/>
      <c r="S1419" s="24"/>
      <c r="T1419" s="24"/>
      <c r="U1419" s="24"/>
      <c r="V1419" s="24"/>
      <c r="W1419" s="24"/>
    </row>
    <row r="1420" spans="1:23">
      <c r="A1420" s="28">
        <v>22</v>
      </c>
      <c r="B1420" s="110" t="s">
        <v>2043</v>
      </c>
      <c r="C1420" s="110" t="s">
        <v>2044</v>
      </c>
      <c r="D1420" s="28" t="s">
        <v>59</v>
      </c>
      <c r="E1420" s="327">
        <v>234</v>
      </c>
      <c r="F1420" s="328">
        <v>100</v>
      </c>
      <c r="G1420" s="309">
        <f t="shared" si="107"/>
        <v>23400</v>
      </c>
      <c r="H1420" s="162"/>
      <c r="I1420" s="162"/>
      <c r="J1420" s="162"/>
      <c r="K1420" s="162"/>
      <c r="L1420" s="162"/>
      <c r="M1420" s="162"/>
      <c r="N1420" s="162"/>
      <c r="O1420" s="162"/>
      <c r="P1420" s="309">
        <f t="shared" si="108"/>
        <v>23400</v>
      </c>
      <c r="Q1420" s="300"/>
      <c r="R1420" s="300"/>
      <c r="S1420" s="24"/>
      <c r="T1420" s="24"/>
      <c r="U1420" s="24"/>
      <c r="V1420" s="24"/>
      <c r="W1420" s="24"/>
    </row>
    <row r="1421" spans="1:23">
      <c r="A1421" s="28">
        <v>23</v>
      </c>
      <c r="B1421" s="110" t="s">
        <v>2045</v>
      </c>
      <c r="C1421" s="110" t="s">
        <v>2046</v>
      </c>
      <c r="D1421" s="28" t="s">
        <v>121</v>
      </c>
      <c r="E1421" s="327">
        <v>36400</v>
      </c>
      <c r="F1421" s="328"/>
      <c r="G1421" s="309"/>
      <c r="H1421" s="162"/>
      <c r="I1421" s="162"/>
      <c r="J1421" s="162">
        <v>1</v>
      </c>
      <c r="K1421" s="162">
        <v>36400</v>
      </c>
      <c r="L1421" s="162"/>
      <c r="M1421" s="162"/>
      <c r="N1421" s="162"/>
      <c r="O1421" s="162"/>
      <c r="P1421" s="309">
        <f t="shared" si="108"/>
        <v>36400</v>
      </c>
      <c r="Q1421" s="300"/>
      <c r="R1421" s="300"/>
    </row>
    <row r="1422" spans="1:23">
      <c r="A1422" s="28">
        <v>24</v>
      </c>
      <c r="B1422" s="110" t="s">
        <v>2047</v>
      </c>
      <c r="C1422" s="110" t="s">
        <v>2048</v>
      </c>
      <c r="D1422" s="28" t="s">
        <v>121</v>
      </c>
      <c r="E1422" s="327">
        <v>29120</v>
      </c>
      <c r="F1422" s="328"/>
      <c r="G1422" s="309"/>
      <c r="H1422" s="162"/>
      <c r="I1422" s="162"/>
      <c r="J1422" s="162"/>
      <c r="K1422" s="162"/>
      <c r="L1422" s="162"/>
      <c r="M1422" s="162"/>
      <c r="N1422" s="162">
        <v>1</v>
      </c>
      <c r="O1422" s="162">
        <v>29120</v>
      </c>
      <c r="P1422" s="309">
        <f t="shared" si="108"/>
        <v>29120</v>
      </c>
      <c r="Q1422" s="300"/>
      <c r="R1422" s="300"/>
    </row>
    <row r="1423" spans="1:23">
      <c r="A1423" s="28">
        <v>25</v>
      </c>
      <c r="B1423" s="110" t="s">
        <v>2049</v>
      </c>
      <c r="C1423" s="110" t="s">
        <v>2050</v>
      </c>
      <c r="D1423" s="28" t="s">
        <v>121</v>
      </c>
      <c r="E1423" s="327">
        <v>10302</v>
      </c>
      <c r="F1423" s="328">
        <v>1</v>
      </c>
      <c r="G1423" s="309">
        <f t="shared" si="107"/>
        <v>10302</v>
      </c>
      <c r="H1423" s="162"/>
      <c r="I1423" s="162"/>
      <c r="J1423" s="162"/>
      <c r="K1423" s="162"/>
      <c r="L1423" s="162"/>
      <c r="M1423" s="162"/>
      <c r="N1423" s="162"/>
      <c r="O1423" s="162"/>
      <c r="P1423" s="309">
        <f t="shared" si="108"/>
        <v>10302</v>
      </c>
      <c r="Q1423" s="300"/>
      <c r="R1423" s="300"/>
    </row>
    <row r="1424" spans="1:23">
      <c r="A1424" s="28">
        <v>26</v>
      </c>
      <c r="B1424" s="110" t="s">
        <v>2051</v>
      </c>
      <c r="C1424" s="110" t="s">
        <v>2052</v>
      </c>
      <c r="D1424" s="28" t="s">
        <v>121</v>
      </c>
      <c r="E1424" s="327">
        <v>10465</v>
      </c>
      <c r="F1424" s="328">
        <v>1</v>
      </c>
      <c r="G1424" s="309">
        <f t="shared" si="107"/>
        <v>10465</v>
      </c>
      <c r="H1424" s="162"/>
      <c r="I1424" s="162"/>
      <c r="J1424" s="162"/>
      <c r="K1424" s="162"/>
      <c r="L1424" s="162"/>
      <c r="M1424" s="162"/>
      <c r="N1424" s="162"/>
      <c r="O1424" s="162"/>
      <c r="P1424" s="309">
        <f t="shared" si="108"/>
        <v>10465</v>
      </c>
      <c r="Q1424" s="300"/>
      <c r="R1424" s="300"/>
    </row>
    <row r="1425" spans="1:18">
      <c r="A1425" s="28">
        <v>27</v>
      </c>
      <c r="B1425" s="110" t="s">
        <v>2053</v>
      </c>
      <c r="C1425" s="110" t="s">
        <v>2054</v>
      </c>
      <c r="D1425" s="28" t="s">
        <v>121</v>
      </c>
      <c r="E1425" s="327">
        <v>5359</v>
      </c>
      <c r="F1425" s="328">
        <v>1</v>
      </c>
      <c r="G1425" s="309">
        <f t="shared" si="107"/>
        <v>5359</v>
      </c>
      <c r="H1425" s="162"/>
      <c r="I1425" s="162"/>
      <c r="J1425" s="162"/>
      <c r="K1425" s="162"/>
      <c r="L1425" s="162"/>
      <c r="M1425" s="162"/>
      <c r="N1425" s="162"/>
      <c r="O1425" s="162"/>
      <c r="P1425" s="309">
        <f t="shared" si="108"/>
        <v>5359</v>
      </c>
      <c r="Q1425" s="300"/>
      <c r="R1425" s="300"/>
    </row>
    <row r="1426" spans="1:18">
      <c r="A1426" s="28">
        <v>28</v>
      </c>
      <c r="B1426" s="110" t="s">
        <v>2055</v>
      </c>
      <c r="C1426" s="110" t="s">
        <v>2056</v>
      </c>
      <c r="D1426" s="28" t="s">
        <v>121</v>
      </c>
      <c r="E1426" s="327">
        <v>4925</v>
      </c>
      <c r="F1426" s="328">
        <v>2</v>
      </c>
      <c r="G1426" s="309">
        <f t="shared" si="107"/>
        <v>9850</v>
      </c>
      <c r="H1426" s="162"/>
      <c r="I1426" s="162"/>
      <c r="J1426" s="162"/>
      <c r="K1426" s="162"/>
      <c r="L1426" s="162"/>
      <c r="M1426" s="162"/>
      <c r="N1426" s="162"/>
      <c r="O1426" s="162"/>
      <c r="P1426" s="309">
        <f t="shared" si="108"/>
        <v>9850</v>
      </c>
      <c r="Q1426" s="300"/>
      <c r="R1426" s="300"/>
    </row>
    <row r="1427" spans="1:18">
      <c r="A1427" s="28">
        <v>29</v>
      </c>
      <c r="B1427" s="110" t="s">
        <v>2057</v>
      </c>
      <c r="C1427" s="110" t="s">
        <v>2058</v>
      </c>
      <c r="D1427" s="28" t="s">
        <v>121</v>
      </c>
      <c r="E1427" s="327">
        <v>13215</v>
      </c>
      <c r="F1427" s="328">
        <v>1</v>
      </c>
      <c r="G1427" s="309">
        <f t="shared" si="107"/>
        <v>13215</v>
      </c>
      <c r="H1427" s="162"/>
      <c r="I1427" s="162"/>
      <c r="J1427" s="162"/>
      <c r="K1427" s="162"/>
      <c r="L1427" s="162"/>
      <c r="M1427" s="162"/>
      <c r="N1427" s="162"/>
      <c r="O1427" s="162"/>
      <c r="P1427" s="309">
        <f t="shared" si="108"/>
        <v>13215</v>
      </c>
      <c r="Q1427" s="300"/>
      <c r="R1427" s="300"/>
    </row>
    <row r="1428" spans="1:18">
      <c r="A1428" s="28">
        <v>30</v>
      </c>
      <c r="B1428" s="110" t="s">
        <v>2059</v>
      </c>
      <c r="C1428" s="110" t="s">
        <v>2060</v>
      </c>
      <c r="D1428" s="28" t="s">
        <v>121</v>
      </c>
      <c r="E1428" s="327">
        <v>13257</v>
      </c>
      <c r="F1428" s="328">
        <v>1</v>
      </c>
      <c r="G1428" s="309">
        <f t="shared" si="107"/>
        <v>13257</v>
      </c>
      <c r="H1428" s="162"/>
      <c r="I1428" s="162"/>
      <c r="J1428" s="162"/>
      <c r="K1428" s="162"/>
      <c r="L1428" s="162"/>
      <c r="M1428" s="162"/>
      <c r="N1428" s="162"/>
      <c r="O1428" s="162"/>
      <c r="P1428" s="309">
        <f t="shared" si="108"/>
        <v>13257</v>
      </c>
      <c r="Q1428" s="300"/>
      <c r="R1428" s="300"/>
    </row>
    <row r="1429" spans="1:18">
      <c r="A1429" s="28">
        <v>31</v>
      </c>
      <c r="B1429" s="110" t="s">
        <v>2061</v>
      </c>
      <c r="C1429" s="110" t="s">
        <v>2062</v>
      </c>
      <c r="D1429" s="28" t="s">
        <v>121</v>
      </c>
      <c r="E1429" s="327">
        <v>3699</v>
      </c>
      <c r="F1429" s="328">
        <v>1</v>
      </c>
      <c r="G1429" s="309">
        <f t="shared" si="107"/>
        <v>3699</v>
      </c>
      <c r="H1429" s="162"/>
      <c r="I1429" s="162"/>
      <c r="J1429" s="162"/>
      <c r="K1429" s="162"/>
      <c r="L1429" s="162"/>
      <c r="M1429" s="162"/>
      <c r="N1429" s="162"/>
      <c r="O1429" s="162"/>
      <c r="P1429" s="309">
        <f t="shared" si="108"/>
        <v>3699</v>
      </c>
      <c r="Q1429" s="300"/>
      <c r="R1429" s="300"/>
    </row>
    <row r="1430" spans="1:18">
      <c r="A1430" s="28">
        <v>32</v>
      </c>
      <c r="B1430" s="110" t="s">
        <v>2063</v>
      </c>
      <c r="C1430" s="110" t="s">
        <v>2064</v>
      </c>
      <c r="D1430" s="28" t="s">
        <v>121</v>
      </c>
      <c r="E1430" s="327">
        <v>26600</v>
      </c>
      <c r="F1430" s="328">
        <v>1</v>
      </c>
      <c r="G1430" s="309">
        <f t="shared" si="107"/>
        <v>26600</v>
      </c>
      <c r="H1430" s="162"/>
      <c r="I1430" s="162"/>
      <c r="J1430" s="162"/>
      <c r="K1430" s="162"/>
      <c r="L1430" s="162"/>
      <c r="M1430" s="162"/>
      <c r="N1430" s="162"/>
      <c r="O1430" s="162"/>
      <c r="P1430" s="309">
        <f t="shared" si="108"/>
        <v>26600</v>
      </c>
      <c r="Q1430" s="300"/>
      <c r="R1430" s="300"/>
    </row>
    <row r="1431" spans="1:18" ht="25.5">
      <c r="A1431" s="28">
        <v>33</v>
      </c>
      <c r="B1431" s="110" t="s">
        <v>2065</v>
      </c>
      <c r="C1431" s="110" t="s">
        <v>2066</v>
      </c>
      <c r="D1431" s="28" t="s">
        <v>121</v>
      </c>
      <c r="E1431" s="327">
        <v>3330</v>
      </c>
      <c r="F1431" s="328">
        <v>1</v>
      </c>
      <c r="G1431" s="309">
        <f t="shared" si="107"/>
        <v>3330</v>
      </c>
      <c r="H1431" s="162"/>
      <c r="I1431" s="162"/>
      <c r="J1431" s="162"/>
      <c r="K1431" s="162"/>
      <c r="L1431" s="162"/>
      <c r="M1431" s="162"/>
      <c r="N1431" s="162"/>
      <c r="O1431" s="162"/>
      <c r="P1431" s="309">
        <f t="shared" si="108"/>
        <v>3330</v>
      </c>
      <c r="Q1431" s="300"/>
      <c r="R1431" s="300"/>
    </row>
    <row r="1432" spans="1:18">
      <c r="A1432" s="28">
        <v>34</v>
      </c>
      <c r="B1432" s="110" t="s">
        <v>2067</v>
      </c>
      <c r="C1432" s="110" t="s">
        <v>2068</v>
      </c>
      <c r="D1432" s="28" t="s">
        <v>121</v>
      </c>
      <c r="E1432" s="327">
        <v>297</v>
      </c>
      <c r="F1432" s="328">
        <v>1</v>
      </c>
      <c r="G1432" s="309">
        <f t="shared" si="107"/>
        <v>297</v>
      </c>
      <c r="H1432" s="162"/>
      <c r="I1432" s="162"/>
      <c r="J1432" s="162"/>
      <c r="K1432" s="162"/>
      <c r="L1432" s="162"/>
      <c r="M1432" s="162"/>
      <c r="N1432" s="162"/>
      <c r="O1432" s="162"/>
      <c r="P1432" s="309">
        <f t="shared" si="108"/>
        <v>297</v>
      </c>
      <c r="Q1432" s="300"/>
      <c r="R1432" s="300"/>
    </row>
    <row r="1433" spans="1:18">
      <c r="A1433" s="28">
        <v>35</v>
      </c>
      <c r="B1433" s="110" t="s">
        <v>2069</v>
      </c>
      <c r="C1433" s="110" t="s">
        <v>2070</v>
      </c>
      <c r="D1433" s="28" t="s">
        <v>121</v>
      </c>
      <c r="E1433" s="327">
        <v>187</v>
      </c>
      <c r="F1433" s="328">
        <v>1</v>
      </c>
      <c r="G1433" s="309">
        <f t="shared" si="107"/>
        <v>187</v>
      </c>
      <c r="H1433" s="162"/>
      <c r="I1433" s="162"/>
      <c r="J1433" s="162"/>
      <c r="K1433" s="162"/>
      <c r="L1433" s="162"/>
      <c r="M1433" s="162"/>
      <c r="N1433" s="162"/>
      <c r="O1433" s="162"/>
      <c r="P1433" s="309">
        <f t="shared" si="108"/>
        <v>187</v>
      </c>
      <c r="Q1433" s="300"/>
      <c r="R1433" s="300"/>
    </row>
    <row r="1434" spans="1:18">
      <c r="A1434" s="28">
        <v>36</v>
      </c>
      <c r="B1434" s="162" t="s">
        <v>2071</v>
      </c>
      <c r="C1434" s="162" t="s">
        <v>2072</v>
      </c>
      <c r="D1434" s="28" t="s">
        <v>121</v>
      </c>
      <c r="E1434" s="327">
        <v>5664</v>
      </c>
      <c r="F1434" s="328">
        <v>1</v>
      </c>
      <c r="G1434" s="309">
        <f t="shared" si="107"/>
        <v>5664</v>
      </c>
      <c r="H1434" s="162"/>
      <c r="I1434" s="162"/>
      <c r="J1434" s="162"/>
      <c r="K1434" s="162"/>
      <c r="L1434" s="162"/>
      <c r="M1434" s="162"/>
      <c r="N1434" s="162"/>
      <c r="O1434" s="162"/>
      <c r="P1434" s="309">
        <f t="shared" si="108"/>
        <v>5664</v>
      </c>
      <c r="Q1434" s="300"/>
      <c r="R1434" s="300"/>
    </row>
    <row r="1435" spans="1:18" ht="25.5">
      <c r="A1435" s="28">
        <v>37</v>
      </c>
      <c r="B1435" s="168" t="s">
        <v>2073</v>
      </c>
      <c r="C1435" s="168" t="s">
        <v>2074</v>
      </c>
      <c r="D1435" s="28" t="s">
        <v>121</v>
      </c>
      <c r="E1435" s="327">
        <v>8550</v>
      </c>
      <c r="F1435" s="328">
        <v>1</v>
      </c>
      <c r="G1435" s="309">
        <f t="shared" si="107"/>
        <v>8550</v>
      </c>
      <c r="H1435" s="162"/>
      <c r="I1435" s="162"/>
      <c r="J1435" s="162"/>
      <c r="K1435" s="162"/>
      <c r="L1435" s="162"/>
      <c r="M1435" s="162"/>
      <c r="N1435" s="162"/>
      <c r="O1435" s="162"/>
      <c r="P1435" s="309">
        <f t="shared" si="108"/>
        <v>8550</v>
      </c>
      <c r="Q1435" s="300"/>
      <c r="R1435" s="300"/>
    </row>
    <row r="1436" spans="1:18">
      <c r="A1436" s="28">
        <v>38</v>
      </c>
      <c r="B1436" s="162" t="s">
        <v>2075</v>
      </c>
      <c r="C1436" s="162" t="s">
        <v>2076</v>
      </c>
      <c r="D1436" s="28" t="s">
        <v>121</v>
      </c>
      <c r="E1436" s="327">
        <v>5674</v>
      </c>
      <c r="F1436" s="328">
        <v>1</v>
      </c>
      <c r="G1436" s="309">
        <f t="shared" si="107"/>
        <v>5674</v>
      </c>
      <c r="H1436" s="162"/>
      <c r="I1436" s="162"/>
      <c r="J1436" s="162"/>
      <c r="K1436" s="162"/>
      <c r="L1436" s="162"/>
      <c r="M1436" s="162"/>
      <c r="N1436" s="162"/>
      <c r="O1436" s="162"/>
      <c r="P1436" s="309">
        <f t="shared" si="108"/>
        <v>5674</v>
      </c>
      <c r="Q1436" s="300"/>
      <c r="R1436" s="300"/>
    </row>
    <row r="1437" spans="1:18">
      <c r="A1437" s="28">
        <v>39</v>
      </c>
      <c r="B1437" s="162" t="s">
        <v>2077</v>
      </c>
      <c r="C1437" s="162" t="s">
        <v>2078</v>
      </c>
      <c r="D1437" s="28" t="s">
        <v>121</v>
      </c>
      <c r="E1437" s="327">
        <v>50848</v>
      </c>
      <c r="F1437" s="328">
        <v>1</v>
      </c>
      <c r="G1437" s="309">
        <f t="shared" si="107"/>
        <v>50848</v>
      </c>
      <c r="H1437" s="162"/>
      <c r="I1437" s="162"/>
      <c r="J1437" s="162"/>
      <c r="K1437" s="162"/>
      <c r="L1437" s="162"/>
      <c r="M1437" s="162"/>
      <c r="N1437" s="162"/>
      <c r="O1437" s="162"/>
      <c r="P1437" s="309">
        <f t="shared" si="108"/>
        <v>50848</v>
      </c>
      <c r="Q1437" s="300"/>
      <c r="R1437" s="300"/>
    </row>
    <row r="1438" spans="1:18">
      <c r="A1438" s="28">
        <v>40</v>
      </c>
      <c r="B1438" s="162" t="s">
        <v>2079</v>
      </c>
      <c r="C1438" s="162" t="s">
        <v>2080</v>
      </c>
      <c r="D1438" s="28" t="s">
        <v>121</v>
      </c>
      <c r="E1438" s="327">
        <v>17139</v>
      </c>
      <c r="F1438" s="328">
        <v>1</v>
      </c>
      <c r="G1438" s="309">
        <f t="shared" si="107"/>
        <v>17139</v>
      </c>
      <c r="H1438" s="162"/>
      <c r="I1438" s="162"/>
      <c r="J1438" s="162"/>
      <c r="K1438" s="162"/>
      <c r="L1438" s="162"/>
      <c r="M1438" s="162"/>
      <c r="N1438" s="162"/>
      <c r="O1438" s="162"/>
      <c r="P1438" s="309">
        <f t="shared" si="108"/>
        <v>17139</v>
      </c>
      <c r="Q1438" s="300"/>
      <c r="R1438" s="300"/>
    </row>
    <row r="1439" spans="1:18">
      <c r="A1439" s="28">
        <v>41</v>
      </c>
      <c r="B1439" s="162" t="s">
        <v>2081</v>
      </c>
      <c r="C1439" s="162" t="s">
        <v>2082</v>
      </c>
      <c r="D1439" s="28" t="s">
        <v>121</v>
      </c>
      <c r="E1439" s="327">
        <v>17002</v>
      </c>
      <c r="F1439" s="328">
        <v>1</v>
      </c>
      <c r="G1439" s="309">
        <f t="shared" si="107"/>
        <v>17002</v>
      </c>
      <c r="H1439" s="162"/>
      <c r="I1439" s="162"/>
      <c r="J1439" s="162"/>
      <c r="K1439" s="162"/>
      <c r="L1439" s="162"/>
      <c r="M1439" s="162"/>
      <c r="N1439" s="162"/>
      <c r="O1439" s="162"/>
      <c r="P1439" s="309">
        <f t="shared" si="108"/>
        <v>17002</v>
      </c>
      <c r="Q1439" s="300"/>
      <c r="R1439" s="300"/>
    </row>
    <row r="1440" spans="1:18" ht="25.5">
      <c r="A1440" s="28">
        <v>42</v>
      </c>
      <c r="B1440" s="168" t="s">
        <v>2083</v>
      </c>
      <c r="C1440" s="168" t="s">
        <v>2084</v>
      </c>
      <c r="D1440" s="28" t="s">
        <v>121</v>
      </c>
      <c r="E1440" s="327">
        <v>700706</v>
      </c>
      <c r="F1440" s="328">
        <v>1</v>
      </c>
      <c r="G1440" s="309">
        <f t="shared" si="107"/>
        <v>700706</v>
      </c>
      <c r="H1440" s="162"/>
      <c r="I1440" s="162"/>
      <c r="J1440" s="162"/>
      <c r="K1440" s="162"/>
      <c r="L1440" s="162"/>
      <c r="M1440" s="162"/>
      <c r="N1440" s="162"/>
      <c r="O1440" s="162"/>
      <c r="P1440" s="309">
        <f t="shared" si="108"/>
        <v>700706</v>
      </c>
      <c r="Q1440" s="300"/>
      <c r="R1440" s="300"/>
    </row>
    <row r="1441" spans="1:18" ht="25.5">
      <c r="A1441" s="28">
        <v>43</v>
      </c>
      <c r="B1441" s="116" t="s">
        <v>2085</v>
      </c>
      <c r="C1441" s="116" t="s">
        <v>2086</v>
      </c>
      <c r="D1441" s="28" t="s">
        <v>121</v>
      </c>
      <c r="E1441" s="327">
        <v>2500</v>
      </c>
      <c r="F1441" s="162"/>
      <c r="G1441" s="162"/>
      <c r="H1441" s="162"/>
      <c r="I1441" s="162"/>
      <c r="J1441" s="162"/>
      <c r="K1441" s="162"/>
      <c r="L1441" s="162"/>
      <c r="M1441" s="162"/>
      <c r="N1441" s="328">
        <v>1</v>
      </c>
      <c r="O1441" s="309">
        <f>E1441*N1441</f>
        <v>2500</v>
      </c>
      <c r="P1441" s="309">
        <f t="shared" si="108"/>
        <v>2500</v>
      </c>
      <c r="Q1441" s="300"/>
      <c r="R1441" s="300"/>
    </row>
    <row r="1442" spans="1:18">
      <c r="A1442" s="28">
        <v>44</v>
      </c>
      <c r="B1442" s="329" t="s">
        <v>2063</v>
      </c>
      <c r="C1442" s="116" t="s">
        <v>2087</v>
      </c>
      <c r="D1442" s="28" t="s">
        <v>121</v>
      </c>
      <c r="E1442" s="327">
        <v>41331.839999999997</v>
      </c>
      <c r="F1442" s="328">
        <v>1</v>
      </c>
      <c r="G1442" s="309">
        <f t="shared" si="107"/>
        <v>41331.839999999997</v>
      </c>
      <c r="H1442" s="162"/>
      <c r="I1442" s="162"/>
      <c r="J1442" s="162"/>
      <c r="K1442" s="162"/>
      <c r="L1442" s="162"/>
      <c r="M1442" s="162"/>
      <c r="N1442" s="162"/>
      <c r="O1442" s="162"/>
      <c r="P1442" s="309">
        <f t="shared" si="108"/>
        <v>41331.839999999997</v>
      </c>
      <c r="Q1442" s="300"/>
      <c r="R1442" s="300"/>
    </row>
    <row r="1443" spans="1:18">
      <c r="A1443" s="28">
        <v>45</v>
      </c>
      <c r="B1443" s="329" t="s">
        <v>2088</v>
      </c>
      <c r="C1443" s="116" t="s">
        <v>2089</v>
      </c>
      <c r="D1443" s="28" t="s">
        <v>121</v>
      </c>
      <c r="E1443" s="327">
        <v>0</v>
      </c>
      <c r="F1443" s="328">
        <v>1</v>
      </c>
      <c r="G1443" s="309">
        <f t="shared" si="107"/>
        <v>0</v>
      </c>
      <c r="H1443" s="162"/>
      <c r="I1443" s="162"/>
      <c r="J1443" s="162"/>
      <c r="K1443" s="162"/>
      <c r="L1443" s="162"/>
      <c r="M1443" s="162"/>
      <c r="N1443" s="162"/>
      <c r="O1443" s="162"/>
      <c r="P1443" s="309">
        <f t="shared" si="108"/>
        <v>0</v>
      </c>
      <c r="Q1443" s="300"/>
      <c r="R1443" s="300"/>
    </row>
    <row r="1444" spans="1:18">
      <c r="A1444" s="28">
        <v>46</v>
      </c>
      <c r="B1444" s="162" t="s">
        <v>2090</v>
      </c>
      <c r="C1444" s="162" t="s">
        <v>2091</v>
      </c>
      <c r="D1444" s="28" t="s">
        <v>121</v>
      </c>
      <c r="E1444" s="327">
        <v>250</v>
      </c>
      <c r="F1444" s="162"/>
      <c r="G1444" s="309"/>
      <c r="H1444" s="162"/>
      <c r="I1444" s="162"/>
      <c r="J1444" s="328">
        <v>2</v>
      </c>
      <c r="K1444" s="309">
        <f>E1444*J1444</f>
        <v>500</v>
      </c>
      <c r="L1444" s="162"/>
      <c r="M1444" s="162"/>
      <c r="N1444" s="162"/>
      <c r="O1444" s="162"/>
      <c r="P1444" s="309">
        <f t="shared" si="108"/>
        <v>500</v>
      </c>
      <c r="Q1444" s="300"/>
      <c r="R1444" s="300"/>
    </row>
    <row r="1445" spans="1:18">
      <c r="A1445" s="28">
        <v>47</v>
      </c>
      <c r="B1445" s="162" t="s">
        <v>2092</v>
      </c>
      <c r="C1445" s="162" t="s">
        <v>2093</v>
      </c>
      <c r="D1445" s="28" t="s">
        <v>28</v>
      </c>
      <c r="E1445" s="327">
        <v>282</v>
      </c>
      <c r="F1445" s="162"/>
      <c r="G1445" s="309"/>
      <c r="H1445" s="162"/>
      <c r="I1445" s="162"/>
      <c r="J1445" s="162"/>
      <c r="K1445" s="162"/>
      <c r="L1445" s="162"/>
      <c r="M1445" s="162"/>
      <c r="N1445" s="328">
        <v>20</v>
      </c>
      <c r="O1445" s="309">
        <f>E1445*N1445</f>
        <v>5640</v>
      </c>
      <c r="P1445" s="309">
        <f t="shared" si="108"/>
        <v>5640</v>
      </c>
      <c r="Q1445" s="300"/>
      <c r="R1445" s="300"/>
    </row>
    <row r="1446" spans="1:18">
      <c r="A1446" s="28">
        <v>48</v>
      </c>
      <c r="B1446" s="162" t="s">
        <v>2094</v>
      </c>
      <c r="C1446" s="162" t="s">
        <v>2095</v>
      </c>
      <c r="D1446" s="28" t="s">
        <v>28</v>
      </c>
      <c r="E1446" s="327">
        <v>283</v>
      </c>
      <c r="F1446" s="162"/>
      <c r="G1446" s="309"/>
      <c r="H1446" s="162"/>
      <c r="I1446" s="162"/>
      <c r="J1446" s="162"/>
      <c r="K1446" s="162"/>
      <c r="L1446" s="162"/>
      <c r="M1446" s="162"/>
      <c r="N1446" s="328">
        <v>20</v>
      </c>
      <c r="O1446" s="309">
        <f>E1446*N1446</f>
        <v>5660</v>
      </c>
      <c r="P1446" s="309">
        <f t="shared" si="108"/>
        <v>5660</v>
      </c>
      <c r="Q1446" s="300"/>
      <c r="R1446" s="300"/>
    </row>
    <row r="1447" spans="1:18">
      <c r="A1447" s="28">
        <v>49</v>
      </c>
      <c r="B1447" s="162"/>
      <c r="C1447" s="116" t="s">
        <v>2096</v>
      </c>
      <c r="D1447" s="28" t="s">
        <v>121</v>
      </c>
      <c r="E1447" s="327">
        <v>71471.42</v>
      </c>
      <c r="F1447" s="162">
        <v>1</v>
      </c>
      <c r="G1447" s="309">
        <f t="shared" si="107"/>
        <v>71471.42</v>
      </c>
      <c r="H1447" s="162"/>
      <c r="I1447" s="162"/>
      <c r="J1447" s="162"/>
      <c r="K1447" s="162"/>
      <c r="L1447" s="162"/>
      <c r="M1447" s="162"/>
      <c r="N1447" s="328"/>
      <c r="O1447" s="309"/>
      <c r="P1447" s="309">
        <f t="shared" si="108"/>
        <v>71471.42</v>
      </c>
      <c r="Q1447" s="300"/>
      <c r="R1447" s="300"/>
    </row>
    <row r="1448" spans="1:18">
      <c r="A1448" s="28">
        <v>50</v>
      </c>
      <c r="B1448" s="162"/>
      <c r="C1448" s="116" t="s">
        <v>2097</v>
      </c>
      <c r="D1448" s="28" t="s">
        <v>121</v>
      </c>
      <c r="E1448" s="327">
        <v>43424</v>
      </c>
      <c r="F1448" s="162">
        <v>4</v>
      </c>
      <c r="G1448" s="309">
        <f t="shared" si="107"/>
        <v>173696</v>
      </c>
      <c r="H1448" s="162"/>
      <c r="I1448" s="162"/>
      <c r="J1448" s="162"/>
      <c r="K1448" s="162"/>
      <c r="L1448" s="162"/>
      <c r="M1448" s="162"/>
      <c r="N1448" s="328"/>
      <c r="O1448" s="309"/>
      <c r="P1448" s="309">
        <f t="shared" si="108"/>
        <v>173696</v>
      </c>
      <c r="Q1448" s="300"/>
      <c r="R1448" s="300"/>
    </row>
    <row r="1449" spans="1:18">
      <c r="A1449" s="28">
        <v>51</v>
      </c>
      <c r="B1449" s="162"/>
      <c r="C1449" s="116" t="s">
        <v>2098</v>
      </c>
      <c r="D1449" s="28" t="s">
        <v>121</v>
      </c>
      <c r="E1449" s="327">
        <v>19175</v>
      </c>
      <c r="F1449" s="162">
        <v>2</v>
      </c>
      <c r="G1449" s="309">
        <f t="shared" si="107"/>
        <v>38350</v>
      </c>
      <c r="H1449" s="162"/>
      <c r="I1449" s="162"/>
      <c r="J1449" s="162"/>
      <c r="K1449" s="162"/>
      <c r="L1449" s="162"/>
      <c r="M1449" s="162"/>
      <c r="N1449" s="328"/>
      <c r="O1449" s="309"/>
      <c r="P1449" s="309">
        <f t="shared" si="108"/>
        <v>38350</v>
      </c>
      <c r="Q1449" s="300"/>
      <c r="R1449" s="300"/>
    </row>
    <row r="1450" spans="1:18" ht="14.25">
      <c r="A1450" s="28">
        <v>52</v>
      </c>
      <c r="B1450" s="162"/>
      <c r="C1450" s="116" t="s">
        <v>2099</v>
      </c>
      <c r="D1450" s="28" t="s">
        <v>121</v>
      </c>
      <c r="E1450" s="327">
        <v>10266</v>
      </c>
      <c r="F1450" s="162">
        <v>4</v>
      </c>
      <c r="G1450" s="309">
        <f t="shared" si="107"/>
        <v>41064</v>
      </c>
      <c r="H1450" s="162"/>
      <c r="I1450" s="162"/>
      <c r="J1450" s="162"/>
      <c r="K1450" s="162"/>
      <c r="L1450" s="162"/>
      <c r="M1450" s="162"/>
      <c r="N1450" s="328"/>
      <c r="O1450" s="309"/>
      <c r="P1450" s="309">
        <f t="shared" si="108"/>
        <v>41064</v>
      </c>
      <c r="Q1450" s="300"/>
      <c r="R1450" s="300"/>
    </row>
    <row r="1451" spans="1:18">
      <c r="A1451" s="535" t="s">
        <v>1975</v>
      </c>
      <c r="B1451" s="535"/>
      <c r="C1451" s="535"/>
      <c r="D1451" s="535"/>
      <c r="E1451" s="535"/>
      <c r="F1451" s="535"/>
      <c r="G1451" s="309">
        <f>SUM(G1399:G1450)</f>
        <v>1790261.26</v>
      </c>
      <c r="H1451" s="162"/>
      <c r="I1451" s="162"/>
      <c r="J1451" s="162"/>
      <c r="K1451" s="162">
        <f>SUM(K1399:K1446)</f>
        <v>36900</v>
      </c>
      <c r="L1451" s="162"/>
      <c r="M1451" s="162"/>
      <c r="N1451" s="162"/>
      <c r="O1451" s="162">
        <f>SUM(O1399:O1446)</f>
        <v>42920</v>
      </c>
      <c r="P1451" s="330">
        <f>SUM(P1399:P1450)</f>
        <v>1870081.26</v>
      </c>
      <c r="Q1451" s="300"/>
      <c r="R1451" s="300"/>
    </row>
    <row r="1452" spans="1:18">
      <c r="A1452" s="487" t="s">
        <v>2100</v>
      </c>
      <c r="B1452" s="536"/>
      <c r="C1452" s="536"/>
      <c r="D1452" s="536"/>
      <c r="E1452" s="536"/>
      <c r="F1452" s="536"/>
      <c r="G1452" s="536"/>
      <c r="H1452" s="536"/>
      <c r="I1452" s="536"/>
      <c r="J1452" s="536"/>
      <c r="K1452" s="536"/>
      <c r="L1452" s="536"/>
      <c r="M1452" s="536"/>
      <c r="N1452" s="536"/>
      <c r="O1452" s="536"/>
      <c r="P1452" s="488"/>
      <c r="Q1452" s="300"/>
      <c r="R1452" s="300"/>
    </row>
    <row r="1453" spans="1:18">
      <c r="A1453" s="28">
        <v>1</v>
      </c>
      <c r="B1453" s="123" t="s">
        <v>2101</v>
      </c>
      <c r="C1453" s="110" t="s">
        <v>2102</v>
      </c>
      <c r="D1453" s="28" t="s">
        <v>121</v>
      </c>
      <c r="E1453" s="327">
        <v>1536</v>
      </c>
      <c r="F1453" s="328">
        <v>8</v>
      </c>
      <c r="G1453" s="309">
        <f>E1453*F1453</f>
        <v>12288</v>
      </c>
      <c r="H1453" s="162"/>
      <c r="I1453" s="162"/>
      <c r="J1453" s="162"/>
      <c r="K1453" s="162"/>
      <c r="L1453" s="162"/>
      <c r="M1453" s="162"/>
      <c r="N1453" s="162"/>
      <c r="O1453" s="162"/>
      <c r="P1453" s="309">
        <f t="shared" ref="P1453:P1454" si="109">G1453+I1453+K1453+M1453+O1453</f>
        <v>12288</v>
      </c>
      <c r="Q1453" s="300"/>
      <c r="R1453" s="300"/>
    </row>
    <row r="1454" spans="1:18">
      <c r="A1454" s="28">
        <v>4</v>
      </c>
      <c r="B1454" s="110" t="s">
        <v>2103</v>
      </c>
      <c r="C1454" s="110" t="s">
        <v>2104</v>
      </c>
      <c r="D1454" s="28" t="s">
        <v>121</v>
      </c>
      <c r="E1454" s="327">
        <v>260</v>
      </c>
      <c r="F1454" s="328">
        <v>1</v>
      </c>
      <c r="G1454" s="309">
        <f>E1454*F1454</f>
        <v>260</v>
      </c>
      <c r="H1454" s="162"/>
      <c r="I1454" s="162"/>
      <c r="J1454" s="162"/>
      <c r="K1454" s="162"/>
      <c r="L1454" s="162"/>
      <c r="M1454" s="162"/>
      <c r="N1454" s="162"/>
      <c r="O1454" s="162"/>
      <c r="P1454" s="309">
        <f t="shared" si="109"/>
        <v>260</v>
      </c>
      <c r="Q1454" s="300"/>
      <c r="R1454" s="300"/>
    </row>
    <row r="1455" spans="1:18">
      <c r="A1455" s="162"/>
      <c r="B1455" s="487" t="s">
        <v>1348</v>
      </c>
      <c r="C1455" s="536"/>
      <c r="D1455" s="488"/>
      <c r="E1455" s="309"/>
      <c r="F1455" s="309"/>
      <c r="G1455" s="309">
        <f>SUM(G1453:G1454)</f>
        <v>12548</v>
      </c>
      <c r="H1455" s="162"/>
      <c r="I1455" s="162"/>
      <c r="J1455" s="162"/>
      <c r="K1455" s="162">
        <f>SUM(K1453:K1454)</f>
        <v>0</v>
      </c>
      <c r="L1455" s="162"/>
      <c r="M1455" s="162"/>
      <c r="N1455" s="162"/>
      <c r="O1455" s="162">
        <f>SUM(O1454:O1454)</f>
        <v>0</v>
      </c>
      <c r="P1455" s="331">
        <f>SUM(P1453:P1454)</f>
        <v>12548</v>
      </c>
      <c r="Q1455" s="300"/>
      <c r="R1455" s="300"/>
    </row>
    <row r="1456" spans="1:18">
      <c r="A1456" s="535" t="s">
        <v>2105</v>
      </c>
      <c r="B1456" s="535"/>
      <c r="C1456" s="535"/>
      <c r="D1456" s="535"/>
      <c r="E1456" s="535"/>
      <c r="F1456" s="535"/>
      <c r="G1456" s="535"/>
      <c r="H1456" s="535"/>
      <c r="I1456" s="535"/>
      <c r="J1456" s="535"/>
      <c r="K1456" s="535"/>
      <c r="L1456" s="535"/>
      <c r="M1456" s="535"/>
      <c r="N1456" s="535"/>
      <c r="O1456" s="535"/>
      <c r="P1456" s="309">
        <f>P1455+P1451</f>
        <v>1882629.26</v>
      </c>
      <c r="Q1456" s="300"/>
      <c r="R1456" s="300"/>
    </row>
    <row r="1457" spans="1:18">
      <c r="A1457" s="300"/>
      <c r="B1457" s="300"/>
      <c r="C1457" s="300"/>
      <c r="D1457" s="300"/>
      <c r="E1457" s="300"/>
      <c r="F1457" s="300"/>
      <c r="G1457" s="300"/>
      <c r="H1457" s="300"/>
      <c r="I1457" s="300"/>
      <c r="J1457" s="300"/>
      <c r="K1457" s="300"/>
      <c r="L1457" s="300"/>
      <c r="M1457" s="300"/>
      <c r="N1457" s="300"/>
      <c r="O1457" s="300"/>
      <c r="P1457" s="300"/>
      <c r="Q1457" s="300"/>
      <c r="R1457" s="300"/>
    </row>
    <row r="1458" spans="1:18">
      <c r="A1458" s="527" t="s">
        <v>2106</v>
      </c>
      <c r="B1458" s="495"/>
      <c r="C1458" s="495"/>
      <c r="D1458" s="495"/>
      <c r="E1458" s="495"/>
      <c r="F1458" s="495"/>
      <c r="G1458" s="495"/>
      <c r="H1458" s="495"/>
      <c r="I1458" s="495"/>
      <c r="J1458" s="495"/>
      <c r="K1458" s="495"/>
      <c r="L1458" s="495"/>
      <c r="M1458" s="495"/>
      <c r="N1458" s="495"/>
      <c r="O1458" s="495"/>
      <c r="P1458" s="495"/>
      <c r="Q1458" s="495"/>
      <c r="R1458" s="495"/>
    </row>
    <row r="1459" spans="1:18">
      <c r="A1459" s="528" t="s">
        <v>2107</v>
      </c>
      <c r="B1459" s="475"/>
      <c r="C1459" s="475"/>
      <c r="D1459" s="475"/>
      <c r="E1459" s="475"/>
      <c r="F1459" s="475"/>
      <c r="G1459" s="475"/>
      <c r="H1459" s="261"/>
      <c r="I1459" s="261"/>
      <c r="J1459" s="261"/>
      <c r="K1459" s="261"/>
      <c r="L1459" s="261"/>
      <c r="M1459" s="261"/>
      <c r="N1459" s="261"/>
      <c r="O1459" s="261"/>
      <c r="P1459" s="261"/>
      <c r="Q1459" s="261"/>
      <c r="R1459" s="261"/>
    </row>
    <row r="1460" spans="1:18">
      <c r="A1460" s="529" t="s">
        <v>2108</v>
      </c>
      <c r="B1460" s="529"/>
      <c r="C1460" s="529"/>
      <c r="D1460" s="529"/>
      <c r="E1460" s="529"/>
      <c r="F1460" s="529"/>
      <c r="G1460" s="529"/>
      <c r="H1460" s="261"/>
      <c r="I1460" s="261"/>
      <c r="J1460" s="261"/>
      <c r="K1460" s="261"/>
      <c r="L1460" s="261"/>
      <c r="M1460" s="261"/>
      <c r="N1460" s="261"/>
      <c r="O1460" s="261"/>
      <c r="P1460" s="261"/>
      <c r="Q1460" s="261"/>
      <c r="R1460" s="261"/>
    </row>
    <row r="1461" spans="1:18">
      <c r="A1461" s="530" t="s">
        <v>372</v>
      </c>
      <c r="B1461" s="532" t="s">
        <v>327</v>
      </c>
      <c r="C1461" s="530" t="s">
        <v>2109</v>
      </c>
      <c r="D1461" s="530" t="s">
        <v>12</v>
      </c>
      <c r="E1461" s="532" t="s">
        <v>20</v>
      </c>
      <c r="F1461" s="525" t="s">
        <v>375</v>
      </c>
      <c r="G1461" s="525"/>
      <c r="H1461" s="534" t="s">
        <v>110</v>
      </c>
      <c r="I1461" s="534"/>
      <c r="J1461" s="518" t="s">
        <v>1594</v>
      </c>
      <c r="K1461" s="519"/>
      <c r="L1461" s="513" t="s">
        <v>17</v>
      </c>
      <c r="M1461" s="515"/>
      <c r="N1461" s="298" t="s">
        <v>178</v>
      </c>
      <c r="O1461" s="332"/>
      <c r="P1461" s="332"/>
      <c r="Q1461" s="332"/>
      <c r="R1461" s="299"/>
    </row>
    <row r="1462" spans="1:18" ht="38.25">
      <c r="A1462" s="531"/>
      <c r="B1462" s="533"/>
      <c r="C1462" s="531"/>
      <c r="D1462" s="531"/>
      <c r="E1462" s="533"/>
      <c r="F1462" s="189" t="s">
        <v>1344</v>
      </c>
      <c r="G1462" s="155" t="s">
        <v>1595</v>
      </c>
      <c r="H1462" s="189" t="s">
        <v>20</v>
      </c>
      <c r="I1462" s="155" t="s">
        <v>1595</v>
      </c>
      <c r="J1462" s="189" t="s">
        <v>20</v>
      </c>
      <c r="K1462" s="155" t="s">
        <v>1595</v>
      </c>
      <c r="L1462" s="189" t="s">
        <v>20</v>
      </c>
      <c r="M1462" s="155" t="s">
        <v>1595</v>
      </c>
      <c r="N1462" s="156" t="s">
        <v>2110</v>
      </c>
      <c r="O1462" s="156" t="s">
        <v>2111</v>
      </c>
      <c r="P1462" s="156" t="s">
        <v>2112</v>
      </c>
      <c r="Q1462" s="156" t="s">
        <v>1348</v>
      </c>
      <c r="R1462" s="155" t="s">
        <v>1345</v>
      </c>
    </row>
    <row r="1463" spans="1:18">
      <c r="A1463" s="157"/>
      <c r="B1463" s="333"/>
      <c r="C1463" s="203" t="s">
        <v>2113</v>
      </c>
      <c r="D1463" s="160"/>
      <c r="E1463" s="193"/>
      <c r="F1463" s="252"/>
      <c r="G1463" s="181"/>
      <c r="H1463" s="178"/>
      <c r="I1463" s="178"/>
      <c r="J1463" s="178"/>
      <c r="K1463" s="178"/>
      <c r="L1463" s="167"/>
      <c r="M1463" s="167"/>
      <c r="N1463" s="167"/>
      <c r="O1463" s="167"/>
      <c r="P1463" s="167"/>
      <c r="Q1463" s="167"/>
      <c r="R1463" s="178"/>
    </row>
    <row r="1464" spans="1:18">
      <c r="A1464" s="157">
        <v>1</v>
      </c>
      <c r="B1464" s="248" t="s">
        <v>873</v>
      </c>
      <c r="C1464" s="203" t="s">
        <v>2114</v>
      </c>
      <c r="D1464" s="193" t="s">
        <v>59</v>
      </c>
      <c r="E1464" s="193">
        <v>2730</v>
      </c>
      <c r="F1464" s="194">
        <v>62</v>
      </c>
      <c r="G1464" s="181">
        <f>E1464*F1464</f>
        <v>169260</v>
      </c>
      <c r="H1464" s="189"/>
      <c r="I1464" s="189"/>
      <c r="J1464" s="189"/>
      <c r="K1464" s="189"/>
      <c r="L1464" s="189"/>
      <c r="M1464" s="189"/>
      <c r="N1464" s="189"/>
      <c r="O1464" s="189"/>
      <c r="P1464" s="189"/>
      <c r="Q1464" s="189"/>
      <c r="R1464" s="189"/>
    </row>
    <row r="1465" spans="1:18">
      <c r="A1465" s="157">
        <v>2</v>
      </c>
      <c r="B1465" s="520" t="s">
        <v>2115</v>
      </c>
      <c r="C1465" s="334" t="s">
        <v>2116</v>
      </c>
      <c r="D1465" s="160" t="s">
        <v>70</v>
      </c>
      <c r="E1465" s="335">
        <v>9</v>
      </c>
      <c r="F1465" s="336">
        <v>250</v>
      </c>
      <c r="G1465" s="181">
        <f t="shared" ref="G1465:G1507" si="110">E1465*F1465</f>
        <v>2250</v>
      </c>
      <c r="H1465" s="189"/>
      <c r="I1465" s="189"/>
      <c r="J1465" s="189"/>
      <c r="K1465" s="189"/>
      <c r="L1465" s="189"/>
      <c r="M1465" s="189"/>
      <c r="N1465" s="189"/>
      <c r="O1465" s="189"/>
      <c r="P1465" s="189"/>
      <c r="Q1465" s="189"/>
      <c r="R1465" s="189"/>
    </row>
    <row r="1466" spans="1:18" ht="25.5">
      <c r="A1466" s="157">
        <v>3</v>
      </c>
      <c r="B1466" s="521"/>
      <c r="C1466" s="334" t="s">
        <v>2117</v>
      </c>
      <c r="D1466" s="160" t="s">
        <v>70</v>
      </c>
      <c r="E1466" s="335">
        <v>10</v>
      </c>
      <c r="F1466" s="336">
        <v>618.57500000000005</v>
      </c>
      <c r="G1466" s="181">
        <f t="shared" si="110"/>
        <v>6185.75</v>
      </c>
      <c r="H1466" s="189"/>
      <c r="I1466" s="189"/>
      <c r="J1466" s="189"/>
      <c r="K1466" s="189"/>
      <c r="L1466" s="189"/>
      <c r="M1466" s="189"/>
      <c r="N1466" s="189"/>
      <c r="O1466" s="189"/>
      <c r="P1466" s="189"/>
      <c r="Q1466" s="189"/>
      <c r="R1466" s="189"/>
    </row>
    <row r="1467" spans="1:18" ht="25.5">
      <c r="A1467" s="157">
        <v>4</v>
      </c>
      <c r="B1467" s="248" t="s">
        <v>193</v>
      </c>
      <c r="C1467" s="334" t="s">
        <v>2118</v>
      </c>
      <c r="D1467" s="160" t="s">
        <v>70</v>
      </c>
      <c r="E1467" s="335">
        <v>10</v>
      </c>
      <c r="F1467" s="336">
        <v>499.4</v>
      </c>
      <c r="G1467" s="181">
        <f t="shared" si="110"/>
        <v>4994</v>
      </c>
      <c r="H1467" s="189"/>
      <c r="I1467" s="189"/>
      <c r="J1467" s="189"/>
      <c r="K1467" s="189"/>
      <c r="L1467" s="189"/>
      <c r="M1467" s="189"/>
      <c r="N1467" s="189"/>
      <c r="O1467" s="189"/>
      <c r="P1467" s="189"/>
      <c r="Q1467" s="189"/>
      <c r="R1467" s="189"/>
    </row>
    <row r="1468" spans="1:18">
      <c r="A1468" s="157">
        <v>5</v>
      </c>
      <c r="B1468" s="522" t="s">
        <v>2119</v>
      </c>
      <c r="C1468" s="203" t="s">
        <v>2120</v>
      </c>
      <c r="D1468" s="193" t="s">
        <v>70</v>
      </c>
      <c r="E1468" s="193">
        <v>11</v>
      </c>
      <c r="F1468" s="194">
        <v>1516.3</v>
      </c>
      <c r="G1468" s="181">
        <f t="shared" si="110"/>
        <v>16679.3</v>
      </c>
      <c r="H1468" s="189"/>
      <c r="I1468" s="189"/>
      <c r="J1468" s="189"/>
      <c r="K1468" s="189"/>
      <c r="L1468" s="189"/>
      <c r="M1468" s="189"/>
      <c r="N1468" s="189"/>
      <c r="O1468" s="189"/>
      <c r="P1468" s="189"/>
      <c r="Q1468" s="189"/>
      <c r="R1468" s="189"/>
    </row>
    <row r="1469" spans="1:18">
      <c r="A1469" s="157">
        <v>6</v>
      </c>
      <c r="B1469" s="523"/>
      <c r="C1469" s="334" t="s">
        <v>2121</v>
      </c>
      <c r="D1469" s="160" t="s">
        <v>70</v>
      </c>
      <c r="E1469" s="335">
        <v>8</v>
      </c>
      <c r="F1469" s="336">
        <v>1469.1</v>
      </c>
      <c r="G1469" s="181">
        <f t="shared" si="110"/>
        <v>11752.8</v>
      </c>
      <c r="H1469" s="189"/>
      <c r="I1469" s="189"/>
      <c r="J1469" s="189"/>
      <c r="K1469" s="189"/>
      <c r="L1469" s="189"/>
      <c r="M1469" s="189"/>
      <c r="N1469" s="189"/>
      <c r="O1469" s="189"/>
      <c r="P1469" s="189"/>
      <c r="Q1469" s="189"/>
      <c r="R1469" s="189"/>
    </row>
    <row r="1470" spans="1:18" ht="25.5">
      <c r="A1470" s="157">
        <v>7</v>
      </c>
      <c r="B1470" s="248" t="s">
        <v>2122</v>
      </c>
      <c r="C1470" s="334" t="s">
        <v>2123</v>
      </c>
      <c r="D1470" s="160" t="s">
        <v>70</v>
      </c>
      <c r="E1470" s="335">
        <v>3</v>
      </c>
      <c r="F1470" s="336">
        <v>1322.2750000000001</v>
      </c>
      <c r="G1470" s="181">
        <f t="shared" si="110"/>
        <v>3966.8250000000003</v>
      </c>
      <c r="H1470" s="189"/>
      <c r="I1470" s="189"/>
      <c r="J1470" s="189"/>
      <c r="K1470" s="189"/>
      <c r="L1470" s="189"/>
      <c r="M1470" s="189"/>
      <c r="N1470" s="189"/>
      <c r="O1470" s="189"/>
      <c r="P1470" s="189"/>
      <c r="Q1470" s="189"/>
      <c r="R1470" s="189"/>
    </row>
    <row r="1471" spans="1:18">
      <c r="A1471" s="157">
        <v>8</v>
      </c>
      <c r="B1471" s="522" t="s">
        <v>187</v>
      </c>
      <c r="C1471" s="334" t="s">
        <v>2124</v>
      </c>
      <c r="D1471" s="160" t="s">
        <v>70</v>
      </c>
      <c r="E1471" s="335">
        <v>6</v>
      </c>
      <c r="F1471" s="336">
        <v>200</v>
      </c>
      <c r="G1471" s="181">
        <f t="shared" si="110"/>
        <v>1200</v>
      </c>
      <c r="H1471" s="189"/>
      <c r="I1471" s="189"/>
      <c r="J1471" s="189"/>
      <c r="K1471" s="189"/>
      <c r="L1471" s="189"/>
      <c r="M1471" s="189"/>
      <c r="N1471" s="189"/>
      <c r="O1471" s="189"/>
      <c r="P1471" s="189"/>
      <c r="Q1471" s="189"/>
      <c r="R1471" s="189"/>
    </row>
    <row r="1472" spans="1:18" ht="38.25">
      <c r="A1472" s="157">
        <v>9</v>
      </c>
      <c r="B1472" s="523"/>
      <c r="C1472" s="203" t="s">
        <v>2125</v>
      </c>
      <c r="D1472" s="193" t="s">
        <v>70</v>
      </c>
      <c r="E1472" s="193">
        <v>10</v>
      </c>
      <c r="F1472" s="252">
        <v>1316.6</v>
      </c>
      <c r="G1472" s="181">
        <f t="shared" si="110"/>
        <v>13166</v>
      </c>
      <c r="H1472" s="189"/>
      <c r="I1472" s="189"/>
      <c r="J1472" s="189"/>
      <c r="K1472" s="189"/>
      <c r="L1472" s="189"/>
      <c r="M1472" s="189"/>
      <c r="N1472" s="189"/>
      <c r="O1472" s="189"/>
      <c r="P1472" s="189"/>
      <c r="Q1472" s="189"/>
      <c r="R1472" s="189"/>
    </row>
    <row r="1473" spans="1:18" ht="38.25">
      <c r="A1473" s="157">
        <v>10</v>
      </c>
      <c r="B1473" s="193" t="s">
        <v>2126</v>
      </c>
      <c r="C1473" s="334" t="s">
        <v>2127</v>
      </c>
      <c r="D1473" s="160" t="s">
        <v>70</v>
      </c>
      <c r="E1473" s="335">
        <v>10</v>
      </c>
      <c r="F1473" s="336">
        <v>1816</v>
      </c>
      <c r="G1473" s="181">
        <f t="shared" si="110"/>
        <v>18160</v>
      </c>
      <c r="H1473" s="189"/>
      <c r="I1473" s="189"/>
      <c r="J1473" s="189"/>
      <c r="K1473" s="189"/>
      <c r="L1473" s="189"/>
      <c r="M1473" s="189"/>
      <c r="N1473" s="189"/>
      <c r="O1473" s="189"/>
      <c r="P1473" s="189"/>
      <c r="Q1473" s="189"/>
      <c r="R1473" s="189"/>
    </row>
    <row r="1474" spans="1:18">
      <c r="A1474" s="157">
        <v>11</v>
      </c>
      <c r="B1474" s="248" t="s">
        <v>2128</v>
      </c>
      <c r="C1474" s="334" t="s">
        <v>2129</v>
      </c>
      <c r="D1474" s="160" t="s">
        <v>70</v>
      </c>
      <c r="E1474" s="335">
        <v>4</v>
      </c>
      <c r="F1474" s="336">
        <v>200</v>
      </c>
      <c r="G1474" s="181">
        <f t="shared" si="110"/>
        <v>800</v>
      </c>
      <c r="H1474" s="189"/>
      <c r="I1474" s="189"/>
      <c r="J1474" s="189"/>
      <c r="K1474" s="189"/>
      <c r="L1474" s="189"/>
      <c r="M1474" s="189"/>
      <c r="N1474" s="189"/>
      <c r="O1474" s="189"/>
      <c r="P1474" s="189"/>
      <c r="Q1474" s="189"/>
      <c r="R1474" s="189"/>
    </row>
    <row r="1475" spans="1:18" ht="25.5">
      <c r="A1475" s="157">
        <v>12</v>
      </c>
      <c r="B1475" s="522" t="s">
        <v>2130</v>
      </c>
      <c r="C1475" s="334" t="s">
        <v>2131</v>
      </c>
      <c r="D1475" s="160" t="s">
        <v>70</v>
      </c>
      <c r="E1475" s="335">
        <v>18</v>
      </c>
      <c r="F1475" s="336">
        <v>2495</v>
      </c>
      <c r="G1475" s="181">
        <f t="shared" si="110"/>
        <v>44910</v>
      </c>
      <c r="H1475" s="189"/>
      <c r="I1475" s="189"/>
      <c r="J1475" s="189"/>
      <c r="K1475" s="189"/>
      <c r="L1475" s="189"/>
      <c r="M1475" s="189"/>
      <c r="N1475" s="189"/>
      <c r="O1475" s="189"/>
      <c r="P1475" s="189"/>
      <c r="Q1475" s="189"/>
      <c r="R1475" s="189"/>
    </row>
    <row r="1476" spans="1:18" ht="25.5">
      <c r="A1476" s="157">
        <v>13</v>
      </c>
      <c r="B1476" s="523"/>
      <c r="C1476" s="203" t="s">
        <v>2132</v>
      </c>
      <c r="D1476" s="193" t="s">
        <v>70</v>
      </c>
      <c r="E1476" s="193">
        <v>20</v>
      </c>
      <c r="F1476" s="194">
        <v>3632</v>
      </c>
      <c r="G1476" s="181">
        <f t="shared" si="110"/>
        <v>72640</v>
      </c>
      <c r="H1476" s="189"/>
      <c r="I1476" s="189"/>
      <c r="J1476" s="189"/>
      <c r="K1476" s="189"/>
      <c r="L1476" s="189"/>
      <c r="M1476" s="189"/>
      <c r="N1476" s="189"/>
      <c r="O1476" s="189"/>
      <c r="P1476" s="189"/>
      <c r="Q1476" s="189"/>
      <c r="R1476" s="189"/>
    </row>
    <row r="1477" spans="1:18">
      <c r="A1477" s="157">
        <v>14</v>
      </c>
      <c r="B1477" s="248" t="s">
        <v>2133</v>
      </c>
      <c r="C1477" s="334" t="s">
        <v>2134</v>
      </c>
      <c r="D1477" s="160" t="s">
        <v>70</v>
      </c>
      <c r="E1477" s="335">
        <v>15</v>
      </c>
      <c r="F1477" s="337">
        <v>567.5</v>
      </c>
      <c r="G1477" s="181">
        <f t="shared" si="110"/>
        <v>8512.5</v>
      </c>
      <c r="H1477" s="189"/>
      <c r="I1477" s="189"/>
      <c r="J1477" s="189"/>
      <c r="K1477" s="189"/>
      <c r="L1477" s="189"/>
      <c r="M1477" s="189"/>
      <c r="N1477" s="189"/>
      <c r="O1477" s="189"/>
      <c r="P1477" s="189"/>
      <c r="Q1477" s="189"/>
      <c r="R1477" s="189"/>
    </row>
    <row r="1478" spans="1:18">
      <c r="A1478" s="157">
        <v>15</v>
      </c>
      <c r="B1478" s="338" t="s">
        <v>2135</v>
      </c>
      <c r="C1478" s="203" t="s">
        <v>2136</v>
      </c>
      <c r="D1478" s="193" t="s">
        <v>70</v>
      </c>
      <c r="E1478" s="193">
        <v>15</v>
      </c>
      <c r="F1478" s="194">
        <v>908</v>
      </c>
      <c r="G1478" s="181">
        <f>E1478*F1478</f>
        <v>13620</v>
      </c>
      <c r="H1478" s="189"/>
      <c r="I1478" s="189"/>
      <c r="J1478" s="189"/>
      <c r="K1478" s="189"/>
      <c r="L1478" s="189"/>
      <c r="M1478" s="189"/>
      <c r="N1478" s="189"/>
      <c r="O1478" s="189"/>
      <c r="P1478" s="189"/>
      <c r="Q1478" s="189"/>
      <c r="R1478" s="189"/>
    </row>
    <row r="1479" spans="1:18">
      <c r="A1479" s="157">
        <v>16</v>
      </c>
      <c r="B1479" s="248" t="s">
        <v>213</v>
      </c>
      <c r="C1479" s="203" t="s">
        <v>152</v>
      </c>
      <c r="D1479" s="193" t="s">
        <v>59</v>
      </c>
      <c r="E1479" s="193">
        <v>4220</v>
      </c>
      <c r="F1479" s="194">
        <v>225</v>
      </c>
      <c r="G1479" s="181">
        <f>E1479*F1479</f>
        <v>949500</v>
      </c>
      <c r="H1479" s="189"/>
      <c r="I1479" s="189"/>
      <c r="J1479" s="189"/>
      <c r="K1479" s="189"/>
      <c r="L1479" s="189"/>
      <c r="M1479" s="189"/>
      <c r="N1479" s="189"/>
      <c r="O1479" s="189"/>
      <c r="P1479" s="189"/>
      <c r="Q1479" s="189"/>
      <c r="R1479" s="189"/>
    </row>
    <row r="1480" spans="1:18" ht="25.5">
      <c r="A1480" s="157">
        <v>17</v>
      </c>
      <c r="B1480" s="522" t="s">
        <v>1709</v>
      </c>
      <c r="C1480" s="203" t="s">
        <v>2137</v>
      </c>
      <c r="D1480" s="160" t="s">
        <v>70</v>
      </c>
      <c r="E1480" s="193">
        <v>3</v>
      </c>
      <c r="F1480" s="252">
        <v>3371</v>
      </c>
      <c r="G1480" s="181">
        <f>E1480*F1480</f>
        <v>10113</v>
      </c>
      <c r="H1480" s="189"/>
      <c r="I1480" s="189"/>
      <c r="J1480" s="189"/>
      <c r="K1480" s="189"/>
      <c r="L1480" s="189"/>
      <c r="M1480" s="189"/>
      <c r="N1480" s="189"/>
      <c r="O1480" s="189"/>
      <c r="P1480" s="189"/>
      <c r="Q1480" s="189"/>
      <c r="R1480" s="189"/>
    </row>
    <row r="1481" spans="1:18">
      <c r="A1481" s="157">
        <v>18</v>
      </c>
      <c r="B1481" s="523"/>
      <c r="C1481" s="202" t="s">
        <v>2138</v>
      </c>
      <c r="D1481" s="194" t="s">
        <v>70</v>
      </c>
      <c r="E1481" s="193">
        <v>7</v>
      </c>
      <c r="F1481" s="194">
        <v>4760.59</v>
      </c>
      <c r="G1481" s="181">
        <f>E1481*F1481</f>
        <v>33324.130000000005</v>
      </c>
      <c r="H1481" s="189"/>
      <c r="I1481" s="189"/>
      <c r="J1481" s="189"/>
      <c r="K1481" s="189"/>
      <c r="L1481" s="189"/>
      <c r="M1481" s="189"/>
      <c r="N1481" s="189"/>
      <c r="O1481" s="189"/>
      <c r="P1481" s="189"/>
      <c r="Q1481" s="189"/>
      <c r="R1481" s="189"/>
    </row>
    <row r="1482" spans="1:18">
      <c r="A1482" s="157">
        <v>19</v>
      </c>
      <c r="B1482" s="248" t="s">
        <v>2139</v>
      </c>
      <c r="C1482" s="202" t="s">
        <v>2140</v>
      </c>
      <c r="D1482" s="194" t="s">
        <v>70</v>
      </c>
      <c r="E1482" s="193">
        <v>7</v>
      </c>
      <c r="F1482" s="194">
        <v>5058.13</v>
      </c>
      <c r="G1482" s="181">
        <f t="shared" si="110"/>
        <v>35406.910000000003</v>
      </c>
      <c r="H1482" s="189"/>
      <c r="I1482" s="189"/>
      <c r="J1482" s="189"/>
      <c r="K1482" s="189"/>
      <c r="L1482" s="189"/>
      <c r="M1482" s="189"/>
      <c r="N1482" s="189"/>
      <c r="O1482" s="189"/>
      <c r="P1482" s="189"/>
      <c r="Q1482" s="189"/>
      <c r="R1482" s="189"/>
    </row>
    <row r="1483" spans="1:18">
      <c r="A1483" s="157">
        <v>20</v>
      </c>
      <c r="B1483" s="248" t="s">
        <v>1916</v>
      </c>
      <c r="C1483" s="202" t="s">
        <v>2141</v>
      </c>
      <c r="D1483" s="194" t="s">
        <v>70</v>
      </c>
      <c r="E1483" s="193">
        <v>10</v>
      </c>
      <c r="F1483" s="194">
        <v>699.21</v>
      </c>
      <c r="G1483" s="181">
        <f t="shared" si="110"/>
        <v>6992.1</v>
      </c>
      <c r="H1483" s="189"/>
      <c r="I1483" s="189"/>
      <c r="J1483" s="189"/>
      <c r="K1483" s="189"/>
      <c r="L1483" s="189"/>
      <c r="M1483" s="189"/>
      <c r="N1483" s="189"/>
      <c r="O1483" s="189"/>
      <c r="P1483" s="189"/>
      <c r="Q1483" s="189"/>
      <c r="R1483" s="189"/>
    </row>
    <row r="1484" spans="1:18">
      <c r="A1484" s="157">
        <v>21</v>
      </c>
      <c r="B1484" s="248" t="s">
        <v>1790</v>
      </c>
      <c r="C1484" s="202" t="s">
        <v>2142</v>
      </c>
      <c r="D1484" s="194" t="s">
        <v>70</v>
      </c>
      <c r="E1484" s="193">
        <v>123</v>
      </c>
      <c r="F1484" s="194">
        <v>967.6</v>
      </c>
      <c r="G1484" s="181">
        <f>E1484*F1484</f>
        <v>119014.8</v>
      </c>
      <c r="H1484" s="189"/>
      <c r="I1484" s="189"/>
      <c r="J1484" s="189"/>
      <c r="K1484" s="189"/>
      <c r="L1484" s="189"/>
      <c r="M1484" s="189"/>
      <c r="N1484" s="189"/>
      <c r="O1484" s="189"/>
      <c r="P1484" s="189"/>
      <c r="Q1484" s="189"/>
      <c r="R1484" s="189"/>
    </row>
    <row r="1485" spans="1:18">
      <c r="A1485" s="157">
        <v>22</v>
      </c>
      <c r="B1485" s="248" t="s">
        <v>1761</v>
      </c>
      <c r="C1485" s="203" t="s">
        <v>2143</v>
      </c>
      <c r="D1485" s="193" t="s">
        <v>70</v>
      </c>
      <c r="E1485" s="193">
        <v>3</v>
      </c>
      <c r="F1485" s="194">
        <v>8859.66</v>
      </c>
      <c r="G1485" s="181">
        <f>E1485*F1485</f>
        <v>26578.98</v>
      </c>
      <c r="H1485" s="189"/>
      <c r="I1485" s="189"/>
      <c r="J1485" s="189"/>
      <c r="K1485" s="189"/>
      <c r="L1485" s="189"/>
      <c r="M1485" s="189"/>
      <c r="N1485" s="189"/>
      <c r="O1485" s="189"/>
      <c r="P1485" s="189"/>
      <c r="Q1485" s="189"/>
      <c r="R1485" s="189"/>
    </row>
    <row r="1486" spans="1:18">
      <c r="A1486" s="157">
        <v>23</v>
      </c>
      <c r="B1486" s="248" t="s">
        <v>2144</v>
      </c>
      <c r="C1486" s="203" t="s">
        <v>2145</v>
      </c>
      <c r="D1486" s="193" t="s">
        <v>70</v>
      </c>
      <c r="E1486" s="193">
        <v>7</v>
      </c>
      <c r="F1486" s="252">
        <v>694.62</v>
      </c>
      <c r="G1486" s="181">
        <f>E1486*F1486</f>
        <v>4862.34</v>
      </c>
      <c r="H1486" s="189"/>
      <c r="I1486" s="189"/>
      <c r="J1486" s="189"/>
      <c r="K1486" s="189"/>
      <c r="L1486" s="189"/>
      <c r="M1486" s="189"/>
      <c r="N1486" s="189"/>
      <c r="O1486" s="189"/>
      <c r="P1486" s="189"/>
      <c r="Q1486" s="189"/>
      <c r="R1486" s="189"/>
    </row>
    <row r="1487" spans="1:18">
      <c r="A1487" s="157">
        <v>24</v>
      </c>
      <c r="B1487" s="248" t="s">
        <v>1955</v>
      </c>
      <c r="C1487" s="203" t="s">
        <v>2146</v>
      </c>
      <c r="D1487" s="160" t="s">
        <v>70</v>
      </c>
      <c r="E1487" s="193">
        <v>34</v>
      </c>
      <c r="F1487" s="252">
        <v>520</v>
      </c>
      <c r="G1487" s="181">
        <f t="shared" si="110"/>
        <v>17680</v>
      </c>
      <c r="H1487" s="189"/>
      <c r="I1487" s="189"/>
      <c r="J1487" s="189"/>
      <c r="K1487" s="189"/>
      <c r="L1487" s="189"/>
      <c r="M1487" s="189"/>
      <c r="N1487" s="189"/>
      <c r="O1487" s="189"/>
      <c r="P1487" s="189"/>
      <c r="Q1487" s="189"/>
      <c r="R1487" s="189"/>
    </row>
    <row r="1488" spans="1:18" ht="25.5">
      <c r="A1488" s="157">
        <v>25</v>
      </c>
      <c r="B1488" s="248" t="s">
        <v>2147</v>
      </c>
      <c r="C1488" s="203" t="s">
        <v>2148</v>
      </c>
      <c r="D1488" s="160" t="s">
        <v>70</v>
      </c>
      <c r="E1488" s="193">
        <v>21</v>
      </c>
      <c r="F1488" s="252">
        <v>2450</v>
      </c>
      <c r="G1488" s="181">
        <f>E1488*F1488</f>
        <v>51450</v>
      </c>
      <c r="H1488" s="189"/>
      <c r="I1488" s="189"/>
      <c r="J1488" s="189"/>
      <c r="K1488" s="189"/>
      <c r="L1488" s="189"/>
      <c r="M1488" s="189"/>
      <c r="N1488" s="189"/>
      <c r="O1488" s="189"/>
      <c r="P1488" s="189"/>
      <c r="Q1488" s="189"/>
      <c r="R1488" s="189"/>
    </row>
    <row r="1489" spans="1:18">
      <c r="A1489" s="157">
        <v>26</v>
      </c>
      <c r="B1489" s="248" t="s">
        <v>2149</v>
      </c>
      <c r="C1489" s="203" t="s">
        <v>2150</v>
      </c>
      <c r="D1489" s="160" t="s">
        <v>70</v>
      </c>
      <c r="E1489" s="193">
        <v>1</v>
      </c>
      <c r="F1489" s="252">
        <v>36887.5</v>
      </c>
      <c r="G1489" s="181">
        <f>E1489*F1489</f>
        <v>36887.5</v>
      </c>
      <c r="H1489" s="189"/>
      <c r="I1489" s="189"/>
      <c r="J1489" s="189"/>
      <c r="K1489" s="189"/>
      <c r="L1489" s="189"/>
      <c r="M1489" s="189"/>
      <c r="N1489" s="189"/>
      <c r="O1489" s="189"/>
      <c r="P1489" s="189"/>
      <c r="Q1489" s="189"/>
      <c r="R1489" s="189"/>
    </row>
    <row r="1490" spans="1:18">
      <c r="A1490" s="157">
        <v>27</v>
      </c>
      <c r="B1490" s="248" t="s">
        <v>2151</v>
      </c>
      <c r="C1490" s="203" t="s">
        <v>2152</v>
      </c>
      <c r="D1490" s="160" t="s">
        <v>123</v>
      </c>
      <c r="E1490" s="193">
        <v>375.4</v>
      </c>
      <c r="F1490" s="161">
        <v>78.009</v>
      </c>
      <c r="G1490" s="181">
        <f t="shared" si="110"/>
        <v>29284.578599999997</v>
      </c>
      <c r="H1490" s="189"/>
      <c r="I1490" s="189"/>
      <c r="J1490" s="193"/>
      <c r="K1490" s="264"/>
      <c r="L1490" s="189"/>
      <c r="M1490" s="189"/>
      <c r="N1490" s="189"/>
      <c r="O1490" s="189"/>
      <c r="P1490" s="189"/>
      <c r="Q1490" s="189"/>
      <c r="R1490" s="189"/>
    </row>
    <row r="1491" spans="1:18" ht="25.5">
      <c r="A1491" s="157">
        <v>28</v>
      </c>
      <c r="B1491" s="193" t="s">
        <v>2153</v>
      </c>
      <c r="C1491" s="203" t="s">
        <v>2154</v>
      </c>
      <c r="D1491" s="160" t="s">
        <v>70</v>
      </c>
      <c r="E1491" s="193">
        <v>20</v>
      </c>
      <c r="F1491" s="252">
        <v>587.64</v>
      </c>
      <c r="G1491" s="181">
        <f t="shared" si="110"/>
        <v>11752.8</v>
      </c>
      <c r="H1491" s="189"/>
      <c r="I1491" s="189"/>
      <c r="J1491" s="193"/>
      <c r="K1491" s="264"/>
      <c r="L1491" s="189"/>
      <c r="M1491" s="189"/>
      <c r="N1491" s="189"/>
      <c r="O1491" s="189"/>
      <c r="P1491" s="189"/>
      <c r="Q1491" s="189"/>
      <c r="R1491" s="189"/>
    </row>
    <row r="1492" spans="1:18">
      <c r="A1492" s="157">
        <v>29</v>
      </c>
      <c r="B1492" s="248" t="s">
        <v>382</v>
      </c>
      <c r="C1492" s="203" t="s">
        <v>2155</v>
      </c>
      <c r="D1492" s="160" t="s">
        <v>28</v>
      </c>
      <c r="E1492" s="193">
        <v>550</v>
      </c>
      <c r="F1492" s="252">
        <v>20</v>
      </c>
      <c r="G1492" s="181">
        <f>E1492*F1492</f>
        <v>11000</v>
      </c>
      <c r="H1492" s="193"/>
      <c r="I1492" s="193"/>
      <c r="J1492" s="193"/>
      <c r="K1492" s="193"/>
      <c r="L1492" s="189"/>
      <c r="M1492" s="189"/>
      <c r="N1492" s="189"/>
      <c r="O1492" s="189"/>
      <c r="P1492" s="189"/>
      <c r="Q1492" s="189"/>
      <c r="R1492" s="193"/>
    </row>
    <row r="1493" spans="1:18">
      <c r="A1493" s="157">
        <v>30</v>
      </c>
      <c r="B1493" s="248" t="s">
        <v>2156</v>
      </c>
      <c r="C1493" s="202" t="s">
        <v>2157</v>
      </c>
      <c r="D1493" s="194" t="s">
        <v>63</v>
      </c>
      <c r="E1493" s="193">
        <v>0.11</v>
      </c>
      <c r="F1493" s="194">
        <v>114902.5</v>
      </c>
      <c r="G1493" s="181">
        <f>E1493*F1493</f>
        <v>12639.275</v>
      </c>
      <c r="H1493" s="193"/>
      <c r="I1493" s="193"/>
      <c r="J1493" s="193"/>
      <c r="K1493" s="194"/>
      <c r="L1493" s="189"/>
      <c r="M1493" s="189"/>
      <c r="N1493" s="189"/>
      <c r="O1493" s="189"/>
      <c r="P1493" s="189"/>
      <c r="Q1493" s="189"/>
      <c r="R1493" s="193"/>
    </row>
    <row r="1494" spans="1:18">
      <c r="A1494" s="157">
        <v>31</v>
      </c>
      <c r="B1494" s="333" t="s">
        <v>2158</v>
      </c>
      <c r="C1494" s="154" t="s">
        <v>2159</v>
      </c>
      <c r="D1494" s="193" t="s">
        <v>70</v>
      </c>
      <c r="E1494" s="193">
        <v>8</v>
      </c>
      <c r="F1494" s="193">
        <v>1000</v>
      </c>
      <c r="G1494" s="181">
        <f>E1494*F1494</f>
        <v>8000</v>
      </c>
      <c r="H1494" s="178"/>
      <c r="I1494" s="178"/>
      <c r="J1494" s="178"/>
      <c r="K1494" s="178"/>
      <c r="L1494" s="167"/>
      <c r="M1494" s="167"/>
      <c r="N1494" s="167"/>
      <c r="O1494" s="167"/>
      <c r="P1494" s="167"/>
      <c r="Q1494" s="167"/>
      <c r="R1494" s="178"/>
    </row>
    <row r="1495" spans="1:18" ht="25.5">
      <c r="A1495" s="157">
        <v>32</v>
      </c>
      <c r="B1495" s="248" t="s">
        <v>2160</v>
      </c>
      <c r="C1495" s="203" t="s">
        <v>2161</v>
      </c>
      <c r="D1495" s="160" t="s">
        <v>70</v>
      </c>
      <c r="E1495" s="193">
        <v>2</v>
      </c>
      <c r="F1495" s="252">
        <v>259600</v>
      </c>
      <c r="G1495" s="181">
        <f t="shared" si="110"/>
        <v>519200</v>
      </c>
      <c r="H1495" s="189"/>
      <c r="I1495" s="189"/>
      <c r="J1495" s="193"/>
      <c r="K1495" s="264"/>
      <c r="L1495" s="189"/>
      <c r="M1495" s="189"/>
      <c r="N1495" s="189"/>
      <c r="O1495" s="189"/>
      <c r="P1495" s="189"/>
      <c r="Q1495" s="189"/>
      <c r="R1495" s="189"/>
    </row>
    <row r="1496" spans="1:18" ht="38.25">
      <c r="A1496" s="157">
        <v>33</v>
      </c>
      <c r="B1496" s="193" t="s">
        <v>2162</v>
      </c>
      <c r="C1496" s="203" t="s">
        <v>2163</v>
      </c>
      <c r="D1496" s="160" t="s">
        <v>70</v>
      </c>
      <c r="E1496" s="193">
        <v>5</v>
      </c>
      <c r="F1496" s="252">
        <v>3800</v>
      </c>
      <c r="G1496" s="181">
        <f t="shared" si="110"/>
        <v>19000</v>
      </c>
      <c r="H1496" s="193"/>
      <c r="I1496" s="193"/>
      <c r="J1496" s="193"/>
      <c r="K1496" s="193"/>
      <c r="L1496" s="189"/>
      <c r="M1496" s="189"/>
      <c r="N1496" s="189"/>
      <c r="O1496" s="189"/>
      <c r="P1496" s="189"/>
      <c r="Q1496" s="189"/>
      <c r="R1496" s="193"/>
    </row>
    <row r="1497" spans="1:18" ht="25.5">
      <c r="A1497" s="157">
        <v>34</v>
      </c>
      <c r="B1497" s="193" t="s">
        <v>2164</v>
      </c>
      <c r="C1497" s="203" t="s">
        <v>2165</v>
      </c>
      <c r="D1497" s="160" t="s">
        <v>70</v>
      </c>
      <c r="E1497" s="193">
        <v>2</v>
      </c>
      <c r="F1497" s="252">
        <v>7945</v>
      </c>
      <c r="G1497" s="181">
        <f>E1497*F1497</f>
        <v>15890</v>
      </c>
      <c r="H1497" s="193"/>
      <c r="I1497" s="193"/>
      <c r="J1497" s="193"/>
      <c r="K1497" s="193"/>
      <c r="L1497" s="189"/>
      <c r="M1497" s="189"/>
      <c r="N1497" s="189"/>
      <c r="O1497" s="189"/>
      <c r="P1497" s="189"/>
      <c r="Q1497" s="189"/>
      <c r="R1497" s="193"/>
    </row>
    <row r="1498" spans="1:18">
      <c r="A1498" s="157">
        <v>35</v>
      </c>
      <c r="B1498" s="248" t="s">
        <v>1931</v>
      </c>
      <c r="C1498" s="203" t="s">
        <v>2166</v>
      </c>
      <c r="D1498" s="160" t="s">
        <v>70</v>
      </c>
      <c r="E1498" s="193">
        <v>1</v>
      </c>
      <c r="F1498" s="252">
        <v>46964</v>
      </c>
      <c r="G1498" s="181">
        <f t="shared" si="110"/>
        <v>46964</v>
      </c>
      <c r="H1498" s="193"/>
      <c r="I1498" s="193"/>
      <c r="J1498" s="193"/>
      <c r="K1498" s="193"/>
      <c r="L1498" s="189"/>
      <c r="M1498" s="189"/>
      <c r="N1498" s="189"/>
      <c r="O1498" s="189"/>
      <c r="P1498" s="189"/>
      <c r="Q1498" s="189"/>
      <c r="R1498" s="193"/>
    </row>
    <row r="1499" spans="1:18">
      <c r="A1499" s="157">
        <v>36</v>
      </c>
      <c r="B1499" s="248" t="s">
        <v>2167</v>
      </c>
      <c r="C1499" s="339" t="s">
        <v>2168</v>
      </c>
      <c r="D1499" s="247" t="s">
        <v>70</v>
      </c>
      <c r="E1499" s="247">
        <v>1</v>
      </c>
      <c r="F1499" s="340">
        <v>58292</v>
      </c>
      <c r="G1499" s="181">
        <f t="shared" si="110"/>
        <v>58292</v>
      </c>
      <c r="H1499" s="193"/>
      <c r="I1499" s="193"/>
      <c r="J1499" s="193"/>
      <c r="K1499" s="193"/>
      <c r="L1499" s="189"/>
      <c r="M1499" s="189"/>
      <c r="N1499" s="189"/>
      <c r="O1499" s="189"/>
      <c r="P1499" s="189"/>
      <c r="Q1499" s="189"/>
      <c r="R1499" s="193"/>
    </row>
    <row r="1500" spans="1:18">
      <c r="A1500" s="157">
        <v>37</v>
      </c>
      <c r="B1500" s="248" t="s">
        <v>676</v>
      </c>
      <c r="C1500" s="215" t="s">
        <v>2169</v>
      </c>
      <c r="D1500" s="193" t="s">
        <v>70</v>
      </c>
      <c r="E1500" s="193">
        <v>74</v>
      </c>
      <c r="F1500" s="193">
        <v>500</v>
      </c>
      <c r="G1500" s="181">
        <f t="shared" si="110"/>
        <v>37000</v>
      </c>
      <c r="H1500" s="193"/>
      <c r="I1500" s="193"/>
      <c r="J1500" s="193"/>
      <c r="K1500" s="193"/>
      <c r="L1500" s="189"/>
      <c r="M1500" s="189"/>
      <c r="N1500" s="189"/>
      <c r="O1500" s="189"/>
      <c r="P1500" s="189"/>
      <c r="Q1500" s="189"/>
      <c r="R1500" s="193"/>
    </row>
    <row r="1501" spans="1:18">
      <c r="A1501" s="157">
        <v>38</v>
      </c>
      <c r="B1501" s="248" t="s">
        <v>2170</v>
      </c>
      <c r="C1501" s="215" t="s">
        <v>2171</v>
      </c>
      <c r="D1501" s="193" t="s">
        <v>70</v>
      </c>
      <c r="E1501" s="193">
        <v>0.06</v>
      </c>
      <c r="F1501" s="193">
        <v>266090</v>
      </c>
      <c r="G1501" s="181">
        <f t="shared" si="110"/>
        <v>15965.4</v>
      </c>
      <c r="H1501" s="193"/>
      <c r="I1501" s="193"/>
      <c r="J1501" s="193"/>
      <c r="K1501" s="193"/>
      <c r="L1501" s="189"/>
      <c r="M1501" s="189"/>
      <c r="N1501" s="189"/>
      <c r="O1501" s="189"/>
      <c r="P1501" s="189"/>
      <c r="Q1501" s="189"/>
      <c r="R1501" s="193"/>
    </row>
    <row r="1502" spans="1:18" ht="25.5">
      <c r="A1502" s="157">
        <v>39</v>
      </c>
      <c r="B1502" s="248" t="s">
        <v>2172</v>
      </c>
      <c r="C1502" s="341" t="s">
        <v>2173</v>
      </c>
      <c r="D1502" s="193" t="s">
        <v>70</v>
      </c>
      <c r="E1502" s="193">
        <v>1</v>
      </c>
      <c r="F1502" s="252">
        <v>21565</v>
      </c>
      <c r="G1502" s="181">
        <f>E1502*F1502</f>
        <v>21565</v>
      </c>
      <c r="H1502" s="193"/>
      <c r="I1502" s="193"/>
      <c r="J1502" s="193"/>
      <c r="K1502" s="193"/>
      <c r="L1502" s="189"/>
      <c r="M1502" s="189"/>
      <c r="N1502" s="189"/>
      <c r="O1502" s="189"/>
      <c r="P1502" s="189"/>
      <c r="Q1502" s="189"/>
      <c r="R1502" s="193"/>
    </row>
    <row r="1503" spans="1:18">
      <c r="A1503" s="157">
        <v>40</v>
      </c>
      <c r="B1503" s="248" t="s">
        <v>2174</v>
      </c>
      <c r="C1503" s="125" t="s">
        <v>2175</v>
      </c>
      <c r="D1503" s="194" t="s">
        <v>70</v>
      </c>
      <c r="E1503" s="193">
        <v>1</v>
      </c>
      <c r="F1503" s="194">
        <v>900117.4</v>
      </c>
      <c r="G1503" s="269"/>
      <c r="H1503" s="178">
        <v>1</v>
      </c>
      <c r="I1503" s="269">
        <f>H1503*F1503</f>
        <v>900117.4</v>
      </c>
      <c r="J1503" s="178"/>
      <c r="K1503" s="269"/>
      <c r="L1503" s="167"/>
      <c r="M1503" s="167"/>
      <c r="N1503" s="167"/>
      <c r="O1503" s="167"/>
      <c r="P1503" s="167"/>
      <c r="Q1503" s="167"/>
      <c r="R1503" s="178"/>
    </row>
    <row r="1504" spans="1:18">
      <c r="A1504" s="157">
        <v>41</v>
      </c>
      <c r="B1504" s="248" t="s">
        <v>2176</v>
      </c>
      <c r="C1504" s="125" t="s">
        <v>2177</v>
      </c>
      <c r="D1504" s="194" t="s">
        <v>70</v>
      </c>
      <c r="E1504" s="193">
        <v>1</v>
      </c>
      <c r="F1504" s="194">
        <v>358442.95</v>
      </c>
      <c r="G1504" s="269"/>
      <c r="H1504" s="193">
        <v>1</v>
      </c>
      <c r="I1504" s="269">
        <f t="shared" ref="I1504:I1505" si="111">H1504*F1504</f>
        <v>358442.95</v>
      </c>
      <c r="J1504" s="193"/>
      <c r="K1504" s="193"/>
      <c r="L1504" s="189"/>
      <c r="M1504" s="189"/>
      <c r="N1504" s="189"/>
      <c r="O1504" s="189"/>
      <c r="P1504" s="189"/>
      <c r="Q1504" s="189"/>
      <c r="R1504" s="193"/>
    </row>
    <row r="1505" spans="1:18">
      <c r="A1505" s="157">
        <v>42</v>
      </c>
      <c r="B1505" s="248" t="s">
        <v>2178</v>
      </c>
      <c r="C1505" s="125" t="s">
        <v>1552</v>
      </c>
      <c r="D1505" s="194" t="s">
        <v>158</v>
      </c>
      <c r="E1505" s="193">
        <v>0.5</v>
      </c>
      <c r="F1505" s="194">
        <v>148680</v>
      </c>
      <c r="G1505" s="269"/>
      <c r="H1505" s="193">
        <v>0.5</v>
      </c>
      <c r="I1505" s="269">
        <f t="shared" si="111"/>
        <v>74340</v>
      </c>
      <c r="J1505" s="193"/>
      <c r="K1505" s="193"/>
      <c r="L1505" s="189"/>
      <c r="M1505" s="189"/>
      <c r="N1505" s="189"/>
      <c r="O1505" s="189"/>
      <c r="P1505" s="189"/>
      <c r="Q1505" s="189"/>
      <c r="R1505" s="193"/>
    </row>
    <row r="1506" spans="1:18">
      <c r="A1506" s="157">
        <v>43</v>
      </c>
      <c r="B1506" s="248" t="s">
        <v>2179</v>
      </c>
      <c r="C1506" s="203" t="s">
        <v>279</v>
      </c>
      <c r="D1506" s="160" t="s">
        <v>59</v>
      </c>
      <c r="E1506" s="193">
        <v>115</v>
      </c>
      <c r="F1506" s="252">
        <v>120</v>
      </c>
      <c r="G1506" s="181">
        <f t="shared" si="110"/>
        <v>13800</v>
      </c>
      <c r="H1506" s="178"/>
      <c r="I1506" s="178"/>
      <c r="J1506" s="178"/>
      <c r="K1506" s="178"/>
      <c r="L1506" s="167"/>
      <c r="M1506" s="167"/>
      <c r="N1506" s="167"/>
      <c r="O1506" s="167"/>
      <c r="P1506" s="167"/>
      <c r="Q1506" s="167"/>
      <c r="R1506" s="178"/>
    </row>
    <row r="1507" spans="1:18">
      <c r="A1507" s="157">
        <v>44</v>
      </c>
      <c r="B1507" s="248" t="s">
        <v>1236</v>
      </c>
      <c r="C1507" s="203" t="s">
        <v>2180</v>
      </c>
      <c r="D1507" s="160" t="s">
        <v>70</v>
      </c>
      <c r="E1507" s="193">
        <v>10000</v>
      </c>
      <c r="F1507" s="252">
        <v>2</v>
      </c>
      <c r="G1507" s="181">
        <f t="shared" si="110"/>
        <v>20000</v>
      </c>
      <c r="H1507" s="193"/>
      <c r="I1507" s="193"/>
      <c r="J1507" s="193"/>
      <c r="K1507" s="193"/>
      <c r="L1507" s="189"/>
      <c r="M1507" s="189"/>
      <c r="N1507" s="189"/>
      <c r="O1507" s="189"/>
      <c r="P1507" s="189"/>
      <c r="Q1507" s="189"/>
      <c r="R1507" s="193"/>
    </row>
    <row r="1508" spans="1:18">
      <c r="A1508" s="157">
        <v>45</v>
      </c>
      <c r="B1508" s="248"/>
      <c r="C1508" s="203" t="s">
        <v>2181</v>
      </c>
      <c r="D1508" s="160" t="s">
        <v>70</v>
      </c>
      <c r="E1508" s="193">
        <v>1</v>
      </c>
      <c r="F1508" s="252">
        <v>767000</v>
      </c>
      <c r="G1508" s="181">
        <f>E1508*F1508</f>
        <v>767000</v>
      </c>
      <c r="H1508" s="193"/>
      <c r="I1508" s="193"/>
      <c r="J1508" s="193"/>
      <c r="K1508" s="193"/>
      <c r="L1508" s="189"/>
      <c r="M1508" s="189"/>
      <c r="N1508" s="189"/>
      <c r="O1508" s="189"/>
      <c r="P1508" s="189"/>
      <c r="Q1508" s="189"/>
      <c r="R1508" s="193"/>
    </row>
    <row r="1509" spans="1:18">
      <c r="A1509" s="157">
        <v>46</v>
      </c>
      <c r="B1509" s="248"/>
      <c r="C1509" s="203" t="s">
        <v>2182</v>
      </c>
      <c r="D1509" s="160" t="s">
        <v>70</v>
      </c>
      <c r="E1509" s="193">
        <v>2</v>
      </c>
      <c r="F1509" s="252">
        <v>5000</v>
      </c>
      <c r="G1509" s="181">
        <f>E1509*F1509</f>
        <v>10000</v>
      </c>
      <c r="H1509" s="193"/>
      <c r="I1509" s="193"/>
      <c r="J1509" s="193"/>
      <c r="K1509" s="193"/>
      <c r="L1509" s="189"/>
      <c r="M1509" s="189"/>
      <c r="N1509" s="189"/>
      <c r="O1509" s="189"/>
      <c r="P1509" s="189"/>
      <c r="Q1509" s="189"/>
      <c r="R1509" s="193"/>
    </row>
    <row r="1510" spans="1:18">
      <c r="A1510" s="157"/>
      <c r="B1510" s="248"/>
      <c r="C1510" s="203" t="s">
        <v>2183</v>
      </c>
      <c r="D1510" s="160"/>
      <c r="E1510" s="193"/>
      <c r="F1510" s="252"/>
      <c r="G1510" s="181"/>
      <c r="H1510" s="193"/>
      <c r="I1510" s="193"/>
      <c r="J1510" s="193"/>
      <c r="K1510" s="193"/>
      <c r="L1510" s="189"/>
      <c r="M1510" s="189"/>
      <c r="N1510" s="189"/>
      <c r="O1510" s="189"/>
      <c r="P1510" s="189"/>
      <c r="Q1510" s="189"/>
      <c r="R1510" s="193"/>
    </row>
    <row r="1511" spans="1:18">
      <c r="A1511" s="157">
        <v>1</v>
      </c>
      <c r="B1511" s="248" t="s">
        <v>213</v>
      </c>
      <c r="C1511" s="203" t="s">
        <v>2184</v>
      </c>
      <c r="D1511" s="193" t="s">
        <v>28</v>
      </c>
      <c r="E1511" s="193">
        <v>80</v>
      </c>
      <c r="F1511" s="194">
        <v>25</v>
      </c>
      <c r="G1511" s="181"/>
      <c r="H1511" s="193"/>
      <c r="I1511" s="193"/>
      <c r="J1511" s="193"/>
      <c r="K1511" s="193"/>
      <c r="L1511" s="189"/>
      <c r="M1511" s="189"/>
      <c r="N1511" s="189"/>
      <c r="O1511" s="189">
        <v>80</v>
      </c>
      <c r="P1511" s="189"/>
      <c r="Q1511" s="189">
        <v>80</v>
      </c>
      <c r="R1511" s="193">
        <f t="shared" ref="R1511:R1517" si="112">E1511*F1511</f>
        <v>2000</v>
      </c>
    </row>
    <row r="1512" spans="1:18" ht="25.5">
      <c r="A1512" s="157">
        <v>2</v>
      </c>
      <c r="B1512" s="248" t="s">
        <v>2179</v>
      </c>
      <c r="C1512" s="203" t="s">
        <v>2185</v>
      </c>
      <c r="D1512" s="160" t="s">
        <v>252</v>
      </c>
      <c r="E1512" s="193">
        <v>10</v>
      </c>
      <c r="F1512" s="252">
        <v>20</v>
      </c>
      <c r="G1512" s="181"/>
      <c r="H1512" s="193"/>
      <c r="I1512" s="193"/>
      <c r="J1512" s="193"/>
      <c r="K1512" s="193"/>
      <c r="L1512" s="189"/>
      <c r="M1512" s="189"/>
      <c r="N1512" s="189"/>
      <c r="O1512" s="189">
        <v>10</v>
      </c>
      <c r="P1512" s="189"/>
      <c r="Q1512" s="189">
        <v>10</v>
      </c>
      <c r="R1512" s="193">
        <f t="shared" si="112"/>
        <v>200</v>
      </c>
    </row>
    <row r="1513" spans="1:18" ht="25.5">
      <c r="A1513" s="157">
        <v>3</v>
      </c>
      <c r="B1513" s="193" t="s">
        <v>873</v>
      </c>
      <c r="C1513" s="342" t="s">
        <v>2186</v>
      </c>
      <c r="D1513" s="193" t="s">
        <v>28</v>
      </c>
      <c r="E1513" s="193">
        <v>300</v>
      </c>
      <c r="F1513" s="194">
        <v>20</v>
      </c>
      <c r="G1513" s="181"/>
      <c r="H1513" s="193"/>
      <c r="I1513" s="193"/>
      <c r="J1513" s="193"/>
      <c r="K1513" s="193"/>
      <c r="L1513" s="189"/>
      <c r="M1513" s="189"/>
      <c r="N1513" s="189"/>
      <c r="O1513" s="189">
        <v>300</v>
      </c>
      <c r="P1513" s="189"/>
      <c r="Q1513" s="189">
        <v>300</v>
      </c>
      <c r="R1513" s="193">
        <f t="shared" si="112"/>
        <v>6000</v>
      </c>
    </row>
    <row r="1514" spans="1:18">
      <c r="A1514" s="157">
        <v>4</v>
      </c>
      <c r="B1514" s="343" t="s">
        <v>868</v>
      </c>
      <c r="C1514" s="203" t="s">
        <v>2187</v>
      </c>
      <c r="D1514" s="193" t="s">
        <v>70</v>
      </c>
      <c r="E1514" s="193">
        <v>3</v>
      </c>
      <c r="F1514" s="194">
        <v>1000</v>
      </c>
      <c r="G1514" s="181"/>
      <c r="H1514" s="193"/>
      <c r="I1514" s="193"/>
      <c r="J1514" s="193"/>
      <c r="K1514" s="193"/>
      <c r="L1514" s="189"/>
      <c r="M1514" s="189"/>
      <c r="N1514" s="189">
        <v>1</v>
      </c>
      <c r="O1514" s="189">
        <v>1</v>
      </c>
      <c r="P1514" s="189">
        <v>1</v>
      </c>
      <c r="Q1514" s="189">
        <v>3</v>
      </c>
      <c r="R1514" s="193">
        <f t="shared" si="112"/>
        <v>3000</v>
      </c>
    </row>
    <row r="1515" spans="1:18" ht="25.5">
      <c r="A1515" s="157">
        <v>5</v>
      </c>
      <c r="B1515" s="343" t="s">
        <v>1985</v>
      </c>
      <c r="C1515" s="215" t="s">
        <v>2188</v>
      </c>
      <c r="D1515" s="193" t="s">
        <v>70</v>
      </c>
      <c r="E1515" s="193">
        <v>1</v>
      </c>
      <c r="F1515" s="193">
        <v>2000</v>
      </c>
      <c r="G1515" s="181"/>
      <c r="H1515" s="193"/>
      <c r="I1515" s="193"/>
      <c r="J1515" s="193"/>
      <c r="K1515" s="193"/>
      <c r="L1515" s="189"/>
      <c r="M1515" s="189"/>
      <c r="N1515" s="189">
        <v>1</v>
      </c>
      <c r="O1515" s="189"/>
      <c r="P1515" s="189"/>
      <c r="Q1515" s="189">
        <v>1</v>
      </c>
      <c r="R1515" s="193">
        <f t="shared" si="112"/>
        <v>2000</v>
      </c>
    </row>
    <row r="1516" spans="1:18">
      <c r="A1516" s="157">
        <v>6</v>
      </c>
      <c r="B1516" s="343" t="s">
        <v>1236</v>
      </c>
      <c r="C1516" s="344" t="s">
        <v>2189</v>
      </c>
      <c r="D1516" s="193" t="s">
        <v>70</v>
      </c>
      <c r="E1516" s="193">
        <v>2</v>
      </c>
      <c r="F1516" s="194">
        <v>243969</v>
      </c>
      <c r="G1516" s="181"/>
      <c r="H1516" s="193"/>
      <c r="I1516" s="194"/>
      <c r="J1516" s="193"/>
      <c r="K1516" s="193"/>
      <c r="L1516" s="189"/>
      <c r="M1516" s="189"/>
      <c r="N1516" s="189"/>
      <c r="O1516" s="189">
        <v>2</v>
      </c>
      <c r="P1516" s="189"/>
      <c r="Q1516" s="189">
        <v>2</v>
      </c>
      <c r="R1516" s="193">
        <f t="shared" si="112"/>
        <v>487938</v>
      </c>
    </row>
    <row r="1517" spans="1:18">
      <c r="A1517" s="157">
        <v>7</v>
      </c>
      <c r="B1517" s="343" t="s">
        <v>1925</v>
      </c>
      <c r="C1517" s="344" t="s">
        <v>2190</v>
      </c>
      <c r="D1517" s="193" t="s">
        <v>70</v>
      </c>
      <c r="E1517" s="193">
        <v>3</v>
      </c>
      <c r="F1517" s="194">
        <v>2000</v>
      </c>
      <c r="G1517" s="181"/>
      <c r="H1517" s="193"/>
      <c r="I1517" s="194"/>
      <c r="J1517" s="193"/>
      <c r="K1517" s="193"/>
      <c r="L1517" s="189"/>
      <c r="M1517" s="189"/>
      <c r="N1517" s="189"/>
      <c r="O1517" s="189">
        <v>3</v>
      </c>
      <c r="P1517" s="189"/>
      <c r="Q1517" s="189">
        <v>3</v>
      </c>
      <c r="R1517" s="193">
        <f t="shared" si="112"/>
        <v>6000</v>
      </c>
    </row>
    <row r="1518" spans="1:18">
      <c r="A1518" s="157">
        <v>8</v>
      </c>
      <c r="B1518" s="343" t="s">
        <v>2191</v>
      </c>
      <c r="C1518" s="344" t="s">
        <v>2192</v>
      </c>
      <c r="D1518" s="193" t="s">
        <v>70</v>
      </c>
      <c r="E1518" s="193">
        <v>2</v>
      </c>
      <c r="F1518" s="193">
        <v>1000</v>
      </c>
      <c r="G1518" s="181"/>
      <c r="H1518" s="193"/>
      <c r="I1518" s="193"/>
      <c r="J1518" s="193"/>
      <c r="K1518" s="193"/>
      <c r="L1518" s="189"/>
      <c r="M1518" s="189"/>
      <c r="N1518" s="189">
        <v>1</v>
      </c>
      <c r="O1518" s="189">
        <v>1</v>
      </c>
      <c r="P1518" s="189">
        <v>7</v>
      </c>
      <c r="Q1518" s="189">
        <v>9</v>
      </c>
      <c r="R1518" s="193">
        <v>9000</v>
      </c>
    </row>
    <row r="1519" spans="1:18" ht="25.5">
      <c r="A1519" s="157">
        <v>9</v>
      </c>
      <c r="B1519" s="343" t="s">
        <v>2139</v>
      </c>
      <c r="C1519" s="345" t="s">
        <v>2193</v>
      </c>
      <c r="D1519" s="194" t="s">
        <v>28</v>
      </c>
      <c r="E1519" s="193">
        <v>12</v>
      </c>
      <c r="F1519" s="194">
        <v>70</v>
      </c>
      <c r="G1519" s="181"/>
      <c r="H1519" s="193"/>
      <c r="I1519" s="193"/>
      <c r="J1519" s="193"/>
      <c r="K1519" s="193"/>
      <c r="L1519" s="189"/>
      <c r="M1519" s="189"/>
      <c r="N1519" s="189">
        <v>12</v>
      </c>
      <c r="O1519" s="189"/>
      <c r="P1519" s="189"/>
      <c r="Q1519" s="189">
        <v>12</v>
      </c>
      <c r="R1519" s="193">
        <f>E1519*F1519</f>
        <v>840</v>
      </c>
    </row>
    <row r="1520" spans="1:18" ht="25.5">
      <c r="A1520" s="157">
        <v>10</v>
      </c>
      <c r="B1520" s="343" t="s">
        <v>242</v>
      </c>
      <c r="C1520" s="345" t="s">
        <v>2194</v>
      </c>
      <c r="D1520" s="193" t="s">
        <v>70</v>
      </c>
      <c r="E1520" s="193">
        <v>1077</v>
      </c>
      <c r="F1520" s="194">
        <v>20</v>
      </c>
      <c r="G1520" s="181"/>
      <c r="H1520" s="193"/>
      <c r="I1520" s="193"/>
      <c r="J1520" s="193"/>
      <c r="K1520" s="193"/>
      <c r="L1520" s="189"/>
      <c r="M1520" s="189"/>
      <c r="N1520" s="189">
        <v>27</v>
      </c>
      <c r="O1520" s="189">
        <v>150</v>
      </c>
      <c r="P1520" s="189">
        <v>900</v>
      </c>
      <c r="Q1520" s="189">
        <v>1077</v>
      </c>
      <c r="R1520" s="193">
        <f>E1520*F1520</f>
        <v>21540</v>
      </c>
    </row>
    <row r="1521" spans="1:18">
      <c r="A1521" s="157">
        <v>11</v>
      </c>
      <c r="B1521" s="343" t="s">
        <v>2195</v>
      </c>
      <c r="C1521" s="206" t="s">
        <v>2196</v>
      </c>
      <c r="D1521" s="193" t="s">
        <v>70</v>
      </c>
      <c r="E1521" s="193">
        <v>2</v>
      </c>
      <c r="F1521" s="193">
        <v>100</v>
      </c>
      <c r="G1521" s="181"/>
      <c r="H1521" s="193"/>
      <c r="I1521" s="193"/>
      <c r="J1521" s="193"/>
      <c r="K1521" s="193"/>
      <c r="L1521" s="189"/>
      <c r="M1521" s="189"/>
      <c r="N1521" s="189">
        <v>2</v>
      </c>
      <c r="O1521" s="189"/>
      <c r="P1521" s="189"/>
      <c r="Q1521" s="189">
        <v>2</v>
      </c>
      <c r="R1521" s="193">
        <f>E1521*F1521</f>
        <v>200</v>
      </c>
    </row>
    <row r="1522" spans="1:18">
      <c r="A1522" s="157">
        <v>12</v>
      </c>
      <c r="B1522" s="522" t="s">
        <v>1980</v>
      </c>
      <c r="C1522" s="215" t="s">
        <v>2197</v>
      </c>
      <c r="D1522" s="193" t="s">
        <v>28</v>
      </c>
      <c r="E1522" s="193">
        <v>30.3</v>
      </c>
      <c r="F1522" s="194">
        <v>60</v>
      </c>
      <c r="G1522" s="181"/>
      <c r="H1522" s="193"/>
      <c r="I1522" s="193"/>
      <c r="J1522" s="193"/>
      <c r="K1522" s="194"/>
      <c r="L1522" s="189"/>
      <c r="M1522" s="189"/>
      <c r="N1522" s="189">
        <v>30.3</v>
      </c>
      <c r="O1522" s="189"/>
      <c r="P1522" s="189"/>
      <c r="Q1522" s="189">
        <v>30.3</v>
      </c>
      <c r="R1522" s="193">
        <f>E1522*F1522</f>
        <v>1818</v>
      </c>
    </row>
    <row r="1523" spans="1:18">
      <c r="A1523" s="157">
        <v>13</v>
      </c>
      <c r="B1523" s="524"/>
      <c r="C1523" s="203" t="s">
        <v>2198</v>
      </c>
      <c r="D1523" s="194" t="s">
        <v>28</v>
      </c>
      <c r="E1523" s="193">
        <v>9</v>
      </c>
      <c r="F1523" s="194">
        <v>15</v>
      </c>
      <c r="G1523" s="181"/>
      <c r="H1523" s="193"/>
      <c r="I1523" s="193"/>
      <c r="J1523" s="193"/>
      <c r="K1523" s="194"/>
      <c r="L1523" s="189"/>
      <c r="M1523" s="189"/>
      <c r="N1523" s="189">
        <v>9</v>
      </c>
      <c r="O1523" s="189"/>
      <c r="P1523" s="189"/>
      <c r="Q1523" s="189">
        <v>9</v>
      </c>
      <c r="R1523" s="193">
        <f>E1523*F1523</f>
        <v>135</v>
      </c>
    </row>
    <row r="1524" spans="1:18">
      <c r="A1524" s="157">
        <v>14</v>
      </c>
      <c r="B1524" s="524"/>
      <c r="C1524" s="203" t="s">
        <v>2199</v>
      </c>
      <c r="D1524" s="193" t="s">
        <v>28</v>
      </c>
      <c r="E1524" s="193">
        <v>82</v>
      </c>
      <c r="F1524" s="194">
        <v>10</v>
      </c>
      <c r="G1524" s="181"/>
      <c r="H1524" s="193"/>
      <c r="I1524" s="193"/>
      <c r="J1524" s="193"/>
      <c r="K1524" s="193"/>
      <c r="L1524" s="189"/>
      <c r="M1524" s="189"/>
      <c r="N1524" s="189">
        <v>2</v>
      </c>
      <c r="O1524" s="189">
        <v>80</v>
      </c>
      <c r="P1524" s="189">
        <v>10</v>
      </c>
      <c r="Q1524" s="189">
        <v>92</v>
      </c>
      <c r="R1524" s="193">
        <v>920</v>
      </c>
    </row>
    <row r="1525" spans="1:18">
      <c r="A1525" s="157">
        <v>15</v>
      </c>
      <c r="B1525" s="524"/>
      <c r="C1525" s="346" t="s">
        <v>2200</v>
      </c>
      <c r="D1525" s="193" t="s">
        <v>28</v>
      </c>
      <c r="E1525" s="193">
        <v>8</v>
      </c>
      <c r="F1525" s="194">
        <v>683</v>
      </c>
      <c r="G1525" s="181"/>
      <c r="H1525" s="193"/>
      <c r="I1525" s="193"/>
      <c r="J1525" s="193"/>
      <c r="K1525" s="194"/>
      <c r="L1525" s="189"/>
      <c r="M1525" s="189"/>
      <c r="N1525" s="189"/>
      <c r="O1525" s="189">
        <v>8</v>
      </c>
      <c r="P1525" s="189"/>
      <c r="Q1525" s="189">
        <v>8</v>
      </c>
      <c r="R1525" s="193">
        <f>E1525*F1525</f>
        <v>5464</v>
      </c>
    </row>
    <row r="1526" spans="1:18">
      <c r="A1526" s="157">
        <v>16</v>
      </c>
      <c r="B1526" s="523"/>
      <c r="C1526" s="346" t="s">
        <v>2201</v>
      </c>
      <c r="D1526" s="193" t="s">
        <v>28</v>
      </c>
      <c r="E1526" s="193">
        <v>16</v>
      </c>
      <c r="F1526" s="194">
        <v>315</v>
      </c>
      <c r="G1526" s="181"/>
      <c r="H1526" s="178"/>
      <c r="I1526" s="178"/>
      <c r="J1526" s="178"/>
      <c r="K1526" s="269"/>
      <c r="L1526" s="167"/>
      <c r="M1526" s="167"/>
      <c r="N1526" s="167"/>
      <c r="O1526" s="167">
        <v>16</v>
      </c>
      <c r="P1526" s="167"/>
      <c r="Q1526" s="167">
        <v>16</v>
      </c>
      <c r="R1526" s="178">
        <f>E1526*F1526</f>
        <v>5040</v>
      </c>
    </row>
    <row r="1527" spans="1:18">
      <c r="A1527" s="157">
        <v>17</v>
      </c>
      <c r="B1527" s="347" t="s">
        <v>2202</v>
      </c>
      <c r="C1527" s="341" t="s">
        <v>2203</v>
      </c>
      <c r="D1527" s="160" t="s">
        <v>70</v>
      </c>
      <c r="E1527" s="193">
        <v>55</v>
      </c>
      <c r="F1527" s="252">
        <v>16.68</v>
      </c>
      <c r="G1527" s="181"/>
      <c r="H1527" s="178"/>
      <c r="I1527" s="178"/>
      <c r="J1527" s="178"/>
      <c r="K1527" s="178"/>
      <c r="L1527" s="167"/>
      <c r="M1527" s="167"/>
      <c r="N1527" s="167"/>
      <c r="O1527" s="167">
        <v>55</v>
      </c>
      <c r="P1527" s="167"/>
      <c r="Q1527" s="167">
        <v>55</v>
      </c>
      <c r="R1527" s="178">
        <f>E1527*F1527</f>
        <v>917.4</v>
      </c>
    </row>
    <row r="1528" spans="1:18">
      <c r="A1528" s="157">
        <v>18</v>
      </c>
      <c r="B1528" s="343" t="s">
        <v>1830</v>
      </c>
      <c r="C1528" s="203" t="s">
        <v>2204</v>
      </c>
      <c r="D1528" s="193" t="s">
        <v>70</v>
      </c>
      <c r="E1528" s="193">
        <v>7</v>
      </c>
      <c r="F1528" s="194">
        <v>100</v>
      </c>
      <c r="G1528" s="181"/>
      <c r="H1528" s="193"/>
      <c r="I1528" s="193"/>
      <c r="J1528" s="193"/>
      <c r="K1528" s="193"/>
      <c r="L1528" s="189"/>
      <c r="M1528" s="189"/>
      <c r="N1528" s="189"/>
      <c r="O1528" s="189">
        <v>7</v>
      </c>
      <c r="P1528" s="189"/>
      <c r="Q1528" s="189">
        <v>7</v>
      </c>
      <c r="R1528" s="193">
        <f>E1528*F1528</f>
        <v>700</v>
      </c>
    </row>
    <row r="1529" spans="1:18">
      <c r="A1529" s="157">
        <v>19</v>
      </c>
      <c r="B1529" s="343" t="s">
        <v>2205</v>
      </c>
      <c r="C1529" s="344" t="s">
        <v>2206</v>
      </c>
      <c r="D1529" s="193" t="s">
        <v>70</v>
      </c>
      <c r="E1529" s="193">
        <v>1</v>
      </c>
      <c r="F1529" s="194">
        <v>5000</v>
      </c>
      <c r="G1529" s="181"/>
      <c r="H1529" s="193"/>
      <c r="I1529" s="193"/>
      <c r="J1529" s="193"/>
      <c r="K1529" s="193"/>
      <c r="L1529" s="189"/>
      <c r="M1529" s="189"/>
      <c r="N1529" s="189"/>
      <c r="O1529" s="189">
        <v>1</v>
      </c>
      <c r="P1529" s="189"/>
      <c r="Q1529" s="189">
        <v>1</v>
      </c>
      <c r="R1529" s="193">
        <f>E1529*F1529</f>
        <v>5000</v>
      </c>
    </row>
    <row r="1530" spans="1:18">
      <c r="A1530" s="157">
        <v>20</v>
      </c>
      <c r="B1530" s="343"/>
      <c r="C1530" s="344" t="s">
        <v>2207</v>
      </c>
      <c r="D1530" s="193" t="s">
        <v>70</v>
      </c>
      <c r="E1530" s="193"/>
      <c r="F1530" s="194">
        <v>3000</v>
      </c>
      <c r="G1530" s="181"/>
      <c r="H1530" s="193"/>
      <c r="I1530" s="193"/>
      <c r="J1530" s="193"/>
      <c r="K1530" s="193"/>
      <c r="L1530" s="189"/>
      <c r="M1530" s="189"/>
      <c r="N1530" s="189"/>
      <c r="O1530" s="189"/>
      <c r="P1530" s="189">
        <v>6</v>
      </c>
      <c r="Q1530" s="189">
        <v>6</v>
      </c>
      <c r="R1530" s="193">
        <v>18000</v>
      </c>
    </row>
    <row r="1531" spans="1:18">
      <c r="A1531" s="157">
        <v>21</v>
      </c>
      <c r="B1531" s="343"/>
      <c r="C1531" s="344" t="s">
        <v>2208</v>
      </c>
      <c r="D1531" s="193" t="s">
        <v>70</v>
      </c>
      <c r="E1531" s="193"/>
      <c r="F1531" s="194">
        <v>2000</v>
      </c>
      <c r="G1531" s="181"/>
      <c r="H1531" s="193"/>
      <c r="I1531" s="193"/>
      <c r="J1531" s="193"/>
      <c r="K1531" s="193"/>
      <c r="L1531" s="189"/>
      <c r="M1531" s="189"/>
      <c r="N1531" s="189"/>
      <c r="O1531" s="189"/>
      <c r="P1531" s="189">
        <v>9</v>
      </c>
      <c r="Q1531" s="189">
        <v>9</v>
      </c>
      <c r="R1531" s="193">
        <v>18000</v>
      </c>
    </row>
    <row r="1532" spans="1:18">
      <c r="A1532" s="157">
        <v>22</v>
      </c>
      <c r="B1532" s="343"/>
      <c r="C1532" s="344" t="s">
        <v>2209</v>
      </c>
      <c r="D1532" s="193" t="s">
        <v>70</v>
      </c>
      <c r="E1532" s="193"/>
      <c r="F1532" s="194">
        <v>3000</v>
      </c>
      <c r="G1532" s="181"/>
      <c r="H1532" s="193"/>
      <c r="I1532" s="193"/>
      <c r="J1532" s="193"/>
      <c r="K1532" s="193"/>
      <c r="L1532" s="189"/>
      <c r="M1532" s="189"/>
      <c r="N1532" s="189"/>
      <c r="O1532" s="189"/>
      <c r="P1532" s="189">
        <v>7</v>
      </c>
      <c r="Q1532" s="189">
        <v>7</v>
      </c>
      <c r="R1532" s="193">
        <v>21000</v>
      </c>
    </row>
    <row r="1533" spans="1:18">
      <c r="A1533" s="157"/>
      <c r="B1533" s="248"/>
      <c r="C1533" s="248" t="s">
        <v>2210</v>
      </c>
      <c r="D1533" s="193"/>
      <c r="E1533" s="193"/>
      <c r="F1533" s="194"/>
      <c r="G1533" s="181">
        <f>SUM(G1463:G1529)</f>
        <v>3297259.9886000003</v>
      </c>
      <c r="H1533" s="193"/>
      <c r="I1533" s="194">
        <v>1332900.3500000001</v>
      </c>
      <c r="J1533" s="193"/>
      <c r="K1533" s="193"/>
      <c r="L1533" s="189"/>
      <c r="M1533" s="189"/>
      <c r="N1533" s="189"/>
      <c r="O1533" s="189"/>
      <c r="P1533" s="189"/>
      <c r="Q1533" s="189"/>
      <c r="R1533" s="193">
        <f>SUM(R1511:R1532)</f>
        <v>615712.4</v>
      </c>
    </row>
    <row r="1534" spans="1:18">
      <c r="A1534" s="24"/>
      <c r="B1534" s="24"/>
      <c r="C1534" s="525" t="s">
        <v>2211</v>
      </c>
      <c r="D1534" s="525"/>
      <c r="E1534" s="526">
        <f>G1533+I1533+R1533</f>
        <v>5245872.7386000007</v>
      </c>
      <c r="F1534" s="526"/>
      <c r="G1534" s="526"/>
      <c r="H1534" s="24"/>
      <c r="I1534" s="24"/>
      <c r="J1534" s="24"/>
      <c r="K1534" s="24"/>
      <c r="L1534" s="24"/>
      <c r="M1534" s="24"/>
      <c r="N1534" s="24"/>
      <c r="O1534" s="24"/>
      <c r="P1534" s="24"/>
      <c r="Q1534" s="24"/>
      <c r="R1534" s="348"/>
    </row>
    <row r="1535" spans="1:18">
      <c r="A1535" s="24"/>
      <c r="B1535" s="24"/>
      <c r="C1535" s="24"/>
      <c r="D1535" s="24"/>
      <c r="E1535" s="24"/>
      <c r="F1535" s="24"/>
      <c r="G1535" s="24"/>
      <c r="H1535" s="24"/>
      <c r="I1535" s="24"/>
      <c r="J1535" s="24"/>
      <c r="K1535" s="24"/>
      <c r="L1535" s="24"/>
      <c r="M1535" s="24"/>
      <c r="N1535" s="24"/>
      <c r="O1535" s="24"/>
      <c r="P1535" s="24"/>
      <c r="Q1535" s="24"/>
      <c r="R1535" s="24"/>
    </row>
    <row r="1536" spans="1:18">
      <c r="A1536" s="246"/>
      <c r="B1536" s="246"/>
      <c r="C1536" s="246"/>
      <c r="D1536" s="246"/>
      <c r="E1536" s="246"/>
      <c r="F1536" s="246"/>
      <c r="G1536" s="246"/>
      <c r="H1536" s="246"/>
      <c r="I1536" s="246"/>
      <c r="J1536" s="246"/>
      <c r="K1536" s="246"/>
      <c r="L1536" s="246"/>
      <c r="M1536" s="246"/>
      <c r="N1536" s="246"/>
      <c r="O1536" s="246"/>
      <c r="P1536" s="246"/>
      <c r="Q1536" s="300"/>
      <c r="R1536" s="300"/>
    </row>
    <row r="1537" spans="1:18">
      <c r="A1537" s="261" t="s">
        <v>2212</v>
      </c>
      <c r="B1537" s="262"/>
      <c r="C1537" s="475" t="s">
        <v>2213</v>
      </c>
      <c r="D1537" s="475"/>
      <c r="E1537" s="475"/>
      <c r="F1537" s="475"/>
      <c r="G1537" s="261"/>
      <c r="H1537" s="261"/>
      <c r="I1537" s="261"/>
      <c r="J1537" s="261"/>
      <c r="K1537" s="261"/>
      <c r="L1537" s="261" t="s">
        <v>2214</v>
      </c>
      <c r="M1537" s="261"/>
      <c r="N1537" s="261"/>
      <c r="O1537" s="261"/>
      <c r="P1537" s="261"/>
      <c r="Q1537" s="300"/>
      <c r="R1537" s="300"/>
    </row>
    <row r="1538" spans="1:18">
      <c r="A1538" s="261" t="s">
        <v>2215</v>
      </c>
      <c r="B1538" s="262"/>
      <c r="C1538" s="475" t="s">
        <v>2216</v>
      </c>
      <c r="D1538" s="475"/>
      <c r="E1538" s="475"/>
      <c r="F1538" s="475"/>
      <c r="G1538" s="261"/>
      <c r="H1538" s="261"/>
      <c r="I1538" s="261"/>
      <c r="J1538" s="261"/>
      <c r="K1538" s="261"/>
      <c r="L1538" s="516"/>
      <c r="M1538" s="516"/>
      <c r="N1538" s="516"/>
      <c r="O1538" s="261"/>
      <c r="P1538" s="261"/>
      <c r="Q1538" s="300"/>
      <c r="R1538" s="300"/>
    </row>
    <row r="1539" spans="1:18">
      <c r="A1539" s="261" t="s">
        <v>2217</v>
      </c>
      <c r="B1539" s="262"/>
      <c r="C1539" s="475" t="s">
        <v>2218</v>
      </c>
      <c r="D1539" s="475"/>
      <c r="E1539" s="475"/>
      <c r="F1539" s="475"/>
      <c r="G1539" s="261"/>
      <c r="H1539" s="261"/>
      <c r="I1539" s="261"/>
      <c r="J1539" s="261"/>
      <c r="K1539" s="261"/>
      <c r="L1539" s="261"/>
      <c r="M1539" s="261"/>
      <c r="N1539" s="261"/>
      <c r="O1539" s="261"/>
      <c r="P1539" s="261"/>
      <c r="Q1539" s="300"/>
      <c r="R1539" s="300"/>
    </row>
    <row r="1540" spans="1:18">
      <c r="A1540" s="261" t="s">
        <v>2219</v>
      </c>
      <c r="B1540" s="262"/>
      <c r="C1540" s="475" t="s">
        <v>2220</v>
      </c>
      <c r="D1540" s="475"/>
      <c r="E1540" s="475"/>
      <c r="F1540" s="475"/>
      <c r="G1540" s="261"/>
      <c r="H1540" s="261"/>
      <c r="I1540" s="261"/>
      <c r="J1540" s="261"/>
      <c r="K1540" s="261"/>
      <c r="L1540" s="261"/>
      <c r="M1540" s="261"/>
      <c r="N1540" s="261"/>
      <c r="O1540" s="261"/>
      <c r="P1540" s="261"/>
      <c r="Q1540" s="300"/>
      <c r="R1540" s="300"/>
    </row>
    <row r="1541" spans="1:18">
      <c r="A1541" s="261"/>
      <c r="B1541" s="262"/>
      <c r="C1541" s="349"/>
      <c r="D1541" s="261"/>
      <c r="E1541" s="261"/>
      <c r="F1541" s="261"/>
      <c r="G1541" s="261"/>
      <c r="H1541" s="261"/>
      <c r="I1541" s="261"/>
      <c r="J1541" s="261"/>
      <c r="K1541" s="261"/>
      <c r="L1541" s="261"/>
      <c r="M1541" s="261"/>
      <c r="N1541" s="261"/>
      <c r="O1541" s="261"/>
      <c r="P1541" s="261"/>
      <c r="Q1541" s="300"/>
      <c r="R1541" s="300"/>
    </row>
    <row r="1542" spans="1:18">
      <c r="A1542" s="517" t="s">
        <v>2221</v>
      </c>
      <c r="B1542" s="517"/>
      <c r="C1542" s="517"/>
      <c r="D1542" s="261"/>
      <c r="E1542" s="261"/>
      <c r="F1542" s="261"/>
      <c r="G1542" s="261"/>
      <c r="H1542" s="261"/>
      <c r="I1542" s="261"/>
      <c r="J1542" s="261"/>
      <c r="K1542" s="261"/>
      <c r="L1542" s="261"/>
      <c r="M1542" s="261"/>
      <c r="N1542" s="261"/>
      <c r="O1542" s="261"/>
      <c r="P1542" s="261"/>
      <c r="Q1542" s="300"/>
      <c r="R1542" s="300"/>
    </row>
    <row r="1543" spans="1:18" ht="25.5">
      <c r="A1543" s="155" t="s">
        <v>182</v>
      </c>
      <c r="B1543" s="155" t="s">
        <v>183</v>
      </c>
      <c r="C1543" s="155" t="s">
        <v>11</v>
      </c>
      <c r="D1543" s="155" t="s">
        <v>12</v>
      </c>
      <c r="E1543" s="155" t="s">
        <v>895</v>
      </c>
      <c r="F1543" s="518" t="s">
        <v>14</v>
      </c>
      <c r="G1543" s="519"/>
      <c r="H1543" s="518" t="s">
        <v>110</v>
      </c>
      <c r="I1543" s="519"/>
      <c r="J1543" s="518" t="s">
        <v>16</v>
      </c>
      <c r="K1543" s="519"/>
      <c r="L1543" s="518" t="s">
        <v>17</v>
      </c>
      <c r="M1543" s="519"/>
      <c r="N1543" s="518" t="s">
        <v>178</v>
      </c>
      <c r="O1543" s="519"/>
      <c r="P1543" s="509" t="s">
        <v>2222</v>
      </c>
      <c r="Q1543" s="300"/>
      <c r="R1543" s="300"/>
    </row>
    <row r="1544" spans="1:18" ht="38.25">
      <c r="A1544" s="200"/>
      <c r="B1544" s="155"/>
      <c r="C1544" s="200"/>
      <c r="D1544" s="200"/>
      <c r="E1544" s="200"/>
      <c r="F1544" s="155" t="s">
        <v>113</v>
      </c>
      <c r="G1544" s="155" t="s">
        <v>22</v>
      </c>
      <c r="H1544" s="155" t="s">
        <v>113</v>
      </c>
      <c r="I1544" s="155" t="s">
        <v>22</v>
      </c>
      <c r="J1544" s="155" t="s">
        <v>113</v>
      </c>
      <c r="K1544" s="155" t="s">
        <v>22</v>
      </c>
      <c r="L1544" s="155" t="s">
        <v>113</v>
      </c>
      <c r="M1544" s="155" t="s">
        <v>22</v>
      </c>
      <c r="N1544" s="155" t="s">
        <v>113</v>
      </c>
      <c r="O1544" s="155" t="s">
        <v>22</v>
      </c>
      <c r="P1544" s="509"/>
      <c r="Q1544" s="300"/>
      <c r="R1544" s="300"/>
    </row>
    <row r="1545" spans="1:18">
      <c r="A1545" s="189"/>
      <c r="B1545" s="189"/>
      <c r="C1545" s="350" t="s">
        <v>2223</v>
      </c>
      <c r="D1545" s="157"/>
      <c r="E1545" s="157"/>
      <c r="F1545" s="160"/>
      <c r="G1545" s="351"/>
      <c r="H1545" s="181"/>
      <c r="I1545" s="181"/>
      <c r="J1545" s="181"/>
      <c r="K1545" s="181"/>
      <c r="L1545" s="181"/>
      <c r="M1545" s="181"/>
      <c r="N1545" s="189"/>
      <c r="O1545" s="181"/>
      <c r="P1545" s="105"/>
      <c r="Q1545" s="300"/>
      <c r="R1545" s="300"/>
    </row>
    <row r="1546" spans="1:18">
      <c r="A1546" s="189" t="e">
        <f ca="1">IF(D1546="","",(_xlfn.AGGREGATE(3,5,$D$10:D1546)))</f>
        <v>#NAME?</v>
      </c>
      <c r="B1546" s="352" t="s">
        <v>2224</v>
      </c>
      <c r="C1546" s="182" t="s">
        <v>2225</v>
      </c>
      <c r="D1546" s="157" t="s">
        <v>158</v>
      </c>
      <c r="E1546" s="157">
        <v>178394.54</v>
      </c>
      <c r="F1546" s="160">
        <f>0.842</f>
        <v>0.84199999999999997</v>
      </c>
      <c r="G1546" s="351">
        <f>E1546*F1546</f>
        <v>150208.20267999999</v>
      </c>
      <c r="H1546" s="181"/>
      <c r="I1546" s="181"/>
      <c r="J1546" s="181"/>
      <c r="K1546" s="181"/>
      <c r="L1546" s="181"/>
      <c r="M1546" s="181"/>
      <c r="N1546" s="189"/>
      <c r="O1546" s="181"/>
      <c r="P1546" s="105"/>
      <c r="Q1546" s="300"/>
      <c r="R1546" s="300"/>
    </row>
    <row r="1547" spans="1:18">
      <c r="A1547" s="189" t="e">
        <f ca="1">IF(D1547="","",(_xlfn.AGGREGATE(3,5,$D$10:D1547)))</f>
        <v>#NAME?</v>
      </c>
      <c r="B1547" s="352" t="s">
        <v>1259</v>
      </c>
      <c r="C1547" s="127" t="s">
        <v>2226</v>
      </c>
      <c r="D1547" s="193" t="s">
        <v>158</v>
      </c>
      <c r="E1547" s="249">
        <v>111874.56</v>
      </c>
      <c r="F1547" s="160">
        <v>1.4</v>
      </c>
      <c r="G1547" s="351">
        <f t="shared" ref="G1547:G1611" si="113">E1547*F1547</f>
        <v>156624.38399999999</v>
      </c>
      <c r="H1547" s="181"/>
      <c r="I1547" s="181"/>
      <c r="J1547" s="181"/>
      <c r="K1547" s="181"/>
      <c r="L1547" s="181"/>
      <c r="M1547" s="181"/>
      <c r="N1547" s="189"/>
      <c r="O1547" s="181"/>
      <c r="P1547" s="105"/>
      <c r="Q1547" s="300"/>
      <c r="R1547" s="300"/>
    </row>
    <row r="1548" spans="1:18">
      <c r="A1548" s="189" t="str">
        <f>IF(D1548="","",(_xlfn.AGGREGATE(3,5,$D$10:D1548)))</f>
        <v/>
      </c>
      <c r="B1548" s="189"/>
      <c r="C1548" s="353" t="s">
        <v>2227</v>
      </c>
      <c r="D1548" s="193"/>
      <c r="E1548" s="249"/>
      <c r="F1548" s="160"/>
      <c r="G1548" s="351"/>
      <c r="H1548" s="181"/>
      <c r="I1548" s="181"/>
      <c r="J1548" s="181"/>
      <c r="K1548" s="181"/>
      <c r="L1548" s="181"/>
      <c r="M1548" s="181"/>
      <c r="N1548" s="189"/>
      <c r="O1548" s="181"/>
      <c r="P1548" s="105"/>
      <c r="Q1548" s="300"/>
      <c r="R1548" s="300"/>
    </row>
    <row r="1549" spans="1:18">
      <c r="A1549" s="189" t="e">
        <f ca="1">IF(D1549="","",(_xlfn.AGGREGATE(3,5,$D$10:D1549)))</f>
        <v>#NAME?</v>
      </c>
      <c r="B1549" s="354" t="s">
        <v>711</v>
      </c>
      <c r="C1549" s="182" t="s">
        <v>2228</v>
      </c>
      <c r="D1549" s="193" t="s">
        <v>158</v>
      </c>
      <c r="E1549" s="249">
        <v>1926056.02</v>
      </c>
      <c r="F1549" s="160">
        <v>0.107</v>
      </c>
      <c r="G1549" s="351">
        <f t="shared" si="113"/>
        <v>206087.99414</v>
      </c>
      <c r="H1549" s="181"/>
      <c r="I1549" s="181"/>
      <c r="J1549" s="181"/>
      <c r="K1549" s="181"/>
      <c r="L1549" s="181"/>
      <c r="M1549" s="181"/>
      <c r="N1549" s="189"/>
      <c r="O1549" s="181"/>
      <c r="P1549" s="105"/>
      <c r="Q1549" s="300"/>
      <c r="R1549" s="300"/>
    </row>
    <row r="1550" spans="1:18">
      <c r="A1550" s="189" t="e">
        <f ca="1">IF(D1550="","",(_xlfn.AGGREGATE(3,5,$D$10:D1550)))</f>
        <v>#NAME?</v>
      </c>
      <c r="B1550" s="352" t="s">
        <v>2229</v>
      </c>
      <c r="C1550" s="182" t="s">
        <v>2230</v>
      </c>
      <c r="D1550" s="193" t="s">
        <v>158</v>
      </c>
      <c r="E1550" s="249">
        <v>426332.68</v>
      </c>
      <c r="F1550" s="160">
        <v>0.32100000000000001</v>
      </c>
      <c r="G1550" s="351">
        <f t="shared" si="113"/>
        <v>136852.79027999999</v>
      </c>
      <c r="H1550" s="181"/>
      <c r="I1550" s="181"/>
      <c r="J1550" s="181"/>
      <c r="K1550" s="181"/>
      <c r="L1550" s="181"/>
      <c r="M1550" s="181"/>
      <c r="N1550" s="189"/>
      <c r="O1550" s="181"/>
      <c r="P1550" s="105"/>
      <c r="Q1550" s="300"/>
      <c r="R1550" s="300"/>
    </row>
    <row r="1551" spans="1:18">
      <c r="A1551" s="189" t="e">
        <f ca="1">IF(D1551="","",(_xlfn.AGGREGATE(3,5,$D$10:D1551)))</f>
        <v>#NAME?</v>
      </c>
      <c r="B1551" s="352" t="s">
        <v>1261</v>
      </c>
      <c r="C1551" s="182" t="s">
        <v>2231</v>
      </c>
      <c r="D1551" s="193" t="s">
        <v>158</v>
      </c>
      <c r="E1551" s="249">
        <v>244914.53</v>
      </c>
      <c r="F1551" s="160">
        <v>0.83599999999999997</v>
      </c>
      <c r="G1551" s="351">
        <f t="shared" si="113"/>
        <v>204748.54707999999</v>
      </c>
      <c r="H1551" s="181"/>
      <c r="I1551" s="181"/>
      <c r="J1551" s="181"/>
      <c r="K1551" s="181"/>
      <c r="L1551" s="181"/>
      <c r="M1551" s="181"/>
      <c r="N1551" s="189"/>
      <c r="O1551" s="181"/>
      <c r="P1551" s="105"/>
      <c r="Q1551" s="300"/>
      <c r="R1551" s="300"/>
    </row>
    <row r="1552" spans="1:18">
      <c r="A1552" s="189" t="e">
        <f ca="1">IF(D1552="","",(_xlfn.AGGREGATE(3,5,$D$10:D1552)))</f>
        <v>#NAME?</v>
      </c>
      <c r="B1552" s="189"/>
      <c r="C1552" s="182" t="s">
        <v>2232</v>
      </c>
      <c r="D1552" s="193" t="s">
        <v>158</v>
      </c>
      <c r="E1552" s="249">
        <v>113386.37</v>
      </c>
      <c r="F1552" s="160">
        <v>2.6150000000000002</v>
      </c>
      <c r="G1552" s="351">
        <f t="shared" si="113"/>
        <v>296505.35755000002</v>
      </c>
      <c r="H1552" s="181"/>
      <c r="I1552" s="181"/>
      <c r="J1552" s="181"/>
      <c r="K1552" s="181"/>
      <c r="L1552" s="181"/>
      <c r="M1552" s="181"/>
      <c r="N1552" s="189"/>
      <c r="O1552" s="181"/>
      <c r="P1552" s="105"/>
      <c r="Q1552" s="300"/>
      <c r="R1552" s="300"/>
    </row>
    <row r="1553" spans="1:18" ht="25.5">
      <c r="A1553" s="189" t="e">
        <f ca="1">IF(D1553="","",(_xlfn.AGGREGATE(3,5,$D$10:D1553)))</f>
        <v>#NAME?</v>
      </c>
      <c r="B1553" s="352" t="s">
        <v>2233</v>
      </c>
      <c r="C1553" s="127" t="s">
        <v>2234</v>
      </c>
      <c r="D1553" s="193" t="s">
        <v>63</v>
      </c>
      <c r="E1553" s="249">
        <v>93732.74</v>
      </c>
      <c r="F1553" s="160">
        <v>0.16880000000000001</v>
      </c>
      <c r="G1553" s="351">
        <f t="shared" si="113"/>
        <v>15822.086512000002</v>
      </c>
      <c r="H1553" s="181"/>
      <c r="I1553" s="181"/>
      <c r="J1553" s="181"/>
      <c r="K1553" s="181"/>
      <c r="L1553" s="181"/>
      <c r="M1553" s="181"/>
      <c r="N1553" s="189"/>
      <c r="O1553" s="181"/>
      <c r="P1553" s="105"/>
      <c r="Q1553" s="300"/>
      <c r="R1553" s="300"/>
    </row>
    <row r="1554" spans="1:18">
      <c r="A1554" s="189" t="e">
        <f ca="1">IF(D1554="","",(_xlfn.AGGREGATE(3,5,$D$10:D1554)))</f>
        <v>#NAME?</v>
      </c>
      <c r="B1554" s="354" t="s">
        <v>791</v>
      </c>
      <c r="C1554" s="127" t="s">
        <v>2235</v>
      </c>
      <c r="D1554" s="193" t="s">
        <v>121</v>
      </c>
      <c r="E1554" s="249">
        <v>4049.54</v>
      </c>
      <c r="F1554" s="160">
        <v>22</v>
      </c>
      <c r="G1554" s="351">
        <f t="shared" si="113"/>
        <v>89089.88</v>
      </c>
      <c r="H1554" s="181"/>
      <c r="I1554" s="181"/>
      <c r="J1554" s="181"/>
      <c r="K1554" s="181"/>
      <c r="L1554" s="181"/>
      <c r="M1554" s="181"/>
      <c r="N1554" s="189"/>
      <c r="O1554" s="181"/>
      <c r="P1554" s="105"/>
      <c r="Q1554" s="300"/>
      <c r="R1554" s="300"/>
    </row>
    <row r="1555" spans="1:18">
      <c r="A1555" s="189" t="e">
        <f ca="1">IF(D1555="","",(_xlfn.AGGREGATE(3,5,$D$10:D1555)))</f>
        <v>#NAME?</v>
      </c>
      <c r="B1555" s="278" t="s">
        <v>201</v>
      </c>
      <c r="C1555" s="182" t="s">
        <v>1558</v>
      </c>
      <c r="D1555" s="193" t="s">
        <v>59</v>
      </c>
      <c r="E1555" s="249">
        <v>485.97</v>
      </c>
      <c r="F1555" s="160">
        <v>30</v>
      </c>
      <c r="G1555" s="351">
        <f t="shared" si="113"/>
        <v>14579.1</v>
      </c>
      <c r="H1555" s="181"/>
      <c r="I1555" s="181"/>
      <c r="J1555" s="181"/>
      <c r="K1555" s="181"/>
      <c r="L1555" s="181"/>
      <c r="M1555" s="181"/>
      <c r="N1555" s="189"/>
      <c r="O1555" s="181"/>
      <c r="P1555" s="105"/>
      <c r="Q1555" s="300"/>
      <c r="R1555" s="300"/>
    </row>
    <row r="1556" spans="1:18">
      <c r="A1556" s="189" t="e">
        <f ca="1">IF(D1556="","",(_xlfn.AGGREGATE(3,5,$D$10:D1556)))</f>
        <v>#NAME?</v>
      </c>
      <c r="B1556" s="355" t="s">
        <v>204</v>
      </c>
      <c r="C1556" s="182" t="s">
        <v>2236</v>
      </c>
      <c r="D1556" s="193" t="s">
        <v>59</v>
      </c>
      <c r="E1556" s="249">
        <v>1069.0999999999999</v>
      </c>
      <c r="F1556" s="160">
        <v>1.1499999999999999</v>
      </c>
      <c r="G1556" s="351">
        <f t="shared" si="113"/>
        <v>1229.4649999999997</v>
      </c>
      <c r="H1556" s="181"/>
      <c r="I1556" s="181"/>
      <c r="J1556" s="181"/>
      <c r="K1556" s="181"/>
      <c r="L1556" s="181"/>
      <c r="M1556" s="181"/>
      <c r="N1556" s="189"/>
      <c r="O1556" s="181"/>
      <c r="P1556" s="105"/>
      <c r="Q1556" s="300"/>
      <c r="R1556" s="300"/>
    </row>
    <row r="1557" spans="1:18">
      <c r="A1557" s="189" t="e">
        <f ca="1">IF(D1557="","",(_xlfn.AGGREGATE(3,5,$D$10:D1557)))</f>
        <v>#NAME?</v>
      </c>
      <c r="B1557" s="352" t="s">
        <v>242</v>
      </c>
      <c r="C1557" s="127" t="s">
        <v>2237</v>
      </c>
      <c r="D1557" s="193" t="s">
        <v>121</v>
      </c>
      <c r="E1557" s="249">
        <v>1133.9000000000001</v>
      </c>
      <c r="F1557" s="160">
        <v>208</v>
      </c>
      <c r="G1557" s="351">
        <f t="shared" si="113"/>
        <v>235851.2</v>
      </c>
      <c r="H1557" s="181"/>
      <c r="I1557" s="181"/>
      <c r="J1557" s="181"/>
      <c r="K1557" s="181"/>
      <c r="L1557" s="181"/>
      <c r="M1557" s="181"/>
      <c r="N1557" s="189"/>
      <c r="O1557" s="181"/>
      <c r="P1557" s="105"/>
      <c r="Q1557" s="300"/>
      <c r="R1557" s="300"/>
    </row>
    <row r="1558" spans="1:18">
      <c r="A1558" s="189" t="e">
        <f ca="1">IF(D1558="","",(_xlfn.AGGREGATE(3,5,$D$10:D1558)))</f>
        <v>#NAME?</v>
      </c>
      <c r="B1558" s="354" t="s">
        <v>1773</v>
      </c>
      <c r="C1558" s="154" t="s">
        <v>2238</v>
      </c>
      <c r="D1558" s="193" t="s">
        <v>63</v>
      </c>
      <c r="E1558" s="249">
        <v>64792.23</v>
      </c>
      <c r="F1558" s="160">
        <v>0.91679999999999995</v>
      </c>
      <c r="G1558" s="351">
        <f t="shared" si="113"/>
        <v>59401.516464</v>
      </c>
      <c r="H1558" s="181"/>
      <c r="I1558" s="181"/>
      <c r="J1558" s="181"/>
      <c r="K1558" s="181"/>
      <c r="L1558" s="181"/>
      <c r="M1558" s="181"/>
      <c r="N1558" s="189"/>
      <c r="O1558" s="181"/>
      <c r="P1558" s="105"/>
      <c r="Q1558" s="300"/>
      <c r="R1558" s="300"/>
    </row>
    <row r="1559" spans="1:18">
      <c r="A1559" s="189" t="e">
        <f ca="1">IF(D1559="","",(_xlfn.AGGREGATE(3,5,$D$10:D1559)))</f>
        <v>#NAME?</v>
      </c>
      <c r="B1559" s="352" t="s">
        <v>2239</v>
      </c>
      <c r="C1559" s="182" t="s">
        <v>2240</v>
      </c>
      <c r="D1559" s="193" t="s">
        <v>399</v>
      </c>
      <c r="E1559" s="249">
        <v>566931.74</v>
      </c>
      <c r="F1559" s="160">
        <v>1</v>
      </c>
      <c r="G1559" s="351">
        <f t="shared" si="113"/>
        <v>566931.74</v>
      </c>
      <c r="H1559" s="181"/>
      <c r="I1559" s="181"/>
      <c r="J1559" s="181"/>
      <c r="K1559" s="181"/>
      <c r="L1559" s="181"/>
      <c r="M1559" s="181"/>
      <c r="N1559" s="189"/>
      <c r="O1559" s="181"/>
      <c r="P1559" s="105"/>
      <c r="Q1559" s="300"/>
      <c r="R1559" s="300"/>
    </row>
    <row r="1560" spans="1:18">
      <c r="A1560" s="189" t="e">
        <f ca="1">IF(D1560="","",(_xlfn.AGGREGATE(3,5,$D$10:D1560)))</f>
        <v>#NAME?</v>
      </c>
      <c r="B1560" s="189"/>
      <c r="C1560" s="182" t="s">
        <v>2241</v>
      </c>
      <c r="D1560" s="193" t="s">
        <v>121</v>
      </c>
      <c r="E1560" s="249">
        <v>121485.4</v>
      </c>
      <c r="F1560" s="160">
        <v>1</v>
      </c>
      <c r="G1560" s="351">
        <f t="shared" si="113"/>
        <v>121485.4</v>
      </c>
      <c r="H1560" s="181"/>
      <c r="I1560" s="181"/>
      <c r="J1560" s="181"/>
      <c r="K1560" s="181"/>
      <c r="L1560" s="181"/>
      <c r="M1560" s="181"/>
      <c r="N1560" s="189"/>
      <c r="O1560" s="181"/>
      <c r="P1560" s="105"/>
      <c r="Q1560" s="300"/>
      <c r="R1560" s="300"/>
    </row>
    <row r="1561" spans="1:18">
      <c r="A1561" s="189" t="e">
        <f ca="1">IF(D1561="","",(_xlfn.AGGREGATE(3,5,$D$10:D1561)))</f>
        <v>#NAME?</v>
      </c>
      <c r="B1561" s="352" t="s">
        <v>2242</v>
      </c>
      <c r="C1561" s="182" t="s">
        <v>1350</v>
      </c>
      <c r="D1561" s="193" t="s">
        <v>158</v>
      </c>
      <c r="E1561" s="249">
        <v>242970.76</v>
      </c>
      <c r="F1561" s="160">
        <v>1.087</v>
      </c>
      <c r="G1561" s="351">
        <f t="shared" si="113"/>
        <v>264109.21612</v>
      </c>
      <c r="H1561" s="181"/>
      <c r="I1561" s="181"/>
      <c r="J1561" s="181"/>
      <c r="K1561" s="181"/>
      <c r="L1561" s="181"/>
      <c r="M1561" s="181"/>
      <c r="N1561" s="189"/>
      <c r="O1561" s="181"/>
      <c r="P1561" s="105"/>
      <c r="Q1561" s="300"/>
      <c r="R1561" s="300"/>
    </row>
    <row r="1562" spans="1:18">
      <c r="A1562" s="189" t="e">
        <f ca="1">IF(D1562="","",(_xlfn.AGGREGATE(3,5,$D$10:D1562)))</f>
        <v>#NAME?</v>
      </c>
      <c r="B1562" s="352" t="s">
        <v>2176</v>
      </c>
      <c r="C1562" s="182" t="s">
        <v>2243</v>
      </c>
      <c r="D1562" s="193" t="s">
        <v>121</v>
      </c>
      <c r="E1562" s="249">
        <v>647921.98</v>
      </c>
      <c r="F1562" s="160">
        <v>2</v>
      </c>
      <c r="G1562" s="351">
        <f t="shared" si="113"/>
        <v>1295843.96</v>
      </c>
      <c r="H1562" s="181"/>
      <c r="I1562" s="181"/>
      <c r="J1562" s="181"/>
      <c r="K1562" s="181"/>
      <c r="L1562" s="181"/>
      <c r="M1562" s="181"/>
      <c r="N1562" s="189"/>
      <c r="O1562" s="181"/>
      <c r="P1562" s="105"/>
      <c r="Q1562" s="300"/>
      <c r="R1562" s="300"/>
    </row>
    <row r="1563" spans="1:18">
      <c r="A1563" s="189" t="e">
        <f ca="1">IF(D1563="","",(_xlfn.AGGREGATE(3,5,$D$10:D1563)))</f>
        <v>#NAME?</v>
      </c>
      <c r="B1563" s="354" t="s">
        <v>2244</v>
      </c>
      <c r="C1563" s="182" t="s">
        <v>2245</v>
      </c>
      <c r="D1563" s="193" t="s">
        <v>121</v>
      </c>
      <c r="E1563" s="249">
        <v>8099.06</v>
      </c>
      <c r="F1563" s="160">
        <v>3</v>
      </c>
      <c r="G1563" s="351">
        <f t="shared" si="113"/>
        <v>24297.18</v>
      </c>
      <c r="H1563" s="181"/>
      <c r="I1563" s="181"/>
      <c r="J1563" s="181"/>
      <c r="K1563" s="181"/>
      <c r="L1563" s="181"/>
      <c r="M1563" s="181"/>
      <c r="N1563" s="189"/>
      <c r="O1563" s="181"/>
      <c r="P1563" s="105"/>
      <c r="Q1563" s="300"/>
      <c r="R1563" s="300"/>
    </row>
    <row r="1564" spans="1:18">
      <c r="A1564" s="189" t="str">
        <f>IF(D1564="","",(_xlfn.AGGREGATE(3,5,$D$10:D1564)))</f>
        <v/>
      </c>
      <c r="B1564" s="189"/>
      <c r="C1564" s="356" t="s">
        <v>2246</v>
      </c>
      <c r="D1564" s="193"/>
      <c r="E1564" s="249"/>
      <c r="F1564" s="160"/>
      <c r="G1564" s="351"/>
      <c r="H1564" s="181"/>
      <c r="I1564" s="181"/>
      <c r="J1564" s="181"/>
      <c r="K1564" s="181"/>
      <c r="L1564" s="181"/>
      <c r="M1564" s="181"/>
      <c r="N1564" s="189"/>
      <c r="O1564" s="181"/>
      <c r="P1564" s="105"/>
      <c r="Q1564" s="300"/>
      <c r="R1564" s="300"/>
    </row>
    <row r="1565" spans="1:18">
      <c r="A1565" s="189" t="str">
        <f>IF(D1565="","",(_xlfn.AGGREGATE(3,5,$D$10:D1565)))</f>
        <v/>
      </c>
      <c r="B1565" s="189"/>
      <c r="C1565" s="128" t="s">
        <v>2247</v>
      </c>
      <c r="D1565" s="193"/>
      <c r="E1565" s="249"/>
      <c r="F1565" s="160"/>
      <c r="G1565" s="351"/>
      <c r="H1565" s="181"/>
      <c r="I1565" s="181"/>
      <c r="J1565" s="181"/>
      <c r="K1565" s="181"/>
      <c r="L1565" s="181"/>
      <c r="M1565" s="181"/>
      <c r="N1565" s="189"/>
      <c r="O1565" s="181"/>
      <c r="P1565" s="105"/>
      <c r="Q1565" s="300"/>
      <c r="R1565" s="300"/>
    </row>
    <row r="1566" spans="1:18">
      <c r="A1566" s="189" t="e">
        <f ca="1">IF(D1566="","",(_xlfn.AGGREGATE(3,5,$D$10:D1566)))</f>
        <v>#NAME?</v>
      </c>
      <c r="B1566" s="352" t="s">
        <v>574</v>
      </c>
      <c r="C1566" s="185" t="s">
        <v>2248</v>
      </c>
      <c r="D1566" s="193" t="s">
        <v>121</v>
      </c>
      <c r="E1566" s="249">
        <v>306800</v>
      </c>
      <c r="F1566" s="160">
        <v>1</v>
      </c>
      <c r="G1566" s="351">
        <f t="shared" si="113"/>
        <v>306800</v>
      </c>
      <c r="H1566" s="181"/>
      <c r="I1566" s="181"/>
      <c r="J1566" s="181"/>
      <c r="K1566" s="181"/>
      <c r="L1566" s="181"/>
      <c r="M1566" s="181"/>
      <c r="N1566" s="189"/>
      <c r="O1566" s="181"/>
      <c r="P1566" s="105"/>
      <c r="Q1566" s="300"/>
      <c r="R1566" s="300"/>
    </row>
    <row r="1567" spans="1:18">
      <c r="A1567" s="189" t="e">
        <f ca="1">IF(D1567="","",(_xlfn.AGGREGATE(3,5,$D$10:D1567)))</f>
        <v>#NAME?</v>
      </c>
      <c r="B1567" s="352" t="s">
        <v>2249</v>
      </c>
      <c r="C1567" s="185" t="s">
        <v>2250</v>
      </c>
      <c r="D1567" s="193" t="s">
        <v>121</v>
      </c>
      <c r="E1567" s="249">
        <v>188800</v>
      </c>
      <c r="F1567" s="160">
        <v>1</v>
      </c>
      <c r="G1567" s="351">
        <f t="shared" si="113"/>
        <v>188800</v>
      </c>
      <c r="H1567" s="181"/>
      <c r="I1567" s="181"/>
      <c r="J1567" s="181"/>
      <c r="K1567" s="181"/>
      <c r="L1567" s="181"/>
      <c r="M1567" s="181"/>
      <c r="N1567" s="189"/>
      <c r="O1567" s="181"/>
      <c r="P1567" s="105"/>
      <c r="Q1567" s="300"/>
      <c r="R1567" s="300"/>
    </row>
    <row r="1568" spans="1:18">
      <c r="A1568" s="189" t="e">
        <f ca="1">IF(D1568="","",(_xlfn.AGGREGATE(3,5,$D$10:D1568)))</f>
        <v>#NAME?</v>
      </c>
      <c r="B1568" s="354" t="s">
        <v>2251</v>
      </c>
      <c r="C1568" s="185" t="s">
        <v>2252</v>
      </c>
      <c r="D1568" s="193" t="s">
        <v>121</v>
      </c>
      <c r="E1568" s="249">
        <v>44840</v>
      </c>
      <c r="F1568" s="160">
        <v>1</v>
      </c>
      <c r="G1568" s="351">
        <f t="shared" si="113"/>
        <v>44840</v>
      </c>
      <c r="H1568" s="181"/>
      <c r="I1568" s="181"/>
      <c r="J1568" s="181"/>
      <c r="K1568" s="181"/>
      <c r="L1568" s="181"/>
      <c r="M1568" s="181"/>
      <c r="N1568" s="189"/>
      <c r="O1568" s="181"/>
      <c r="P1568" s="105"/>
      <c r="Q1568" s="300"/>
      <c r="R1568" s="300"/>
    </row>
    <row r="1569" spans="1:18">
      <c r="A1569" s="189" t="e">
        <f ca="1">IF(D1569="","",(_xlfn.AGGREGATE(3,5,$D$10:D1569)))</f>
        <v>#NAME?</v>
      </c>
      <c r="B1569" s="352" t="s">
        <v>2253</v>
      </c>
      <c r="C1569" s="185" t="s">
        <v>2254</v>
      </c>
      <c r="D1569" s="193" t="s">
        <v>121</v>
      </c>
      <c r="E1569" s="249">
        <v>76700</v>
      </c>
      <c r="F1569" s="160">
        <v>1</v>
      </c>
      <c r="G1569" s="351">
        <f t="shared" si="113"/>
        <v>76700</v>
      </c>
      <c r="H1569" s="181"/>
      <c r="I1569" s="181"/>
      <c r="J1569" s="181"/>
      <c r="K1569" s="181"/>
      <c r="L1569" s="181"/>
      <c r="M1569" s="181"/>
      <c r="N1569" s="189"/>
      <c r="O1569" s="181"/>
      <c r="P1569" s="105"/>
      <c r="Q1569" s="300"/>
      <c r="R1569" s="300"/>
    </row>
    <row r="1570" spans="1:18">
      <c r="A1570" s="189" t="e">
        <f ca="1">IF(D1570="","",(_xlfn.AGGREGATE(3,5,$D$10:D1570)))</f>
        <v>#NAME?</v>
      </c>
      <c r="B1570" s="354" t="s">
        <v>2255</v>
      </c>
      <c r="C1570" s="185" t="s">
        <v>2256</v>
      </c>
      <c r="D1570" s="193" t="s">
        <v>121</v>
      </c>
      <c r="E1570" s="249">
        <v>76700</v>
      </c>
      <c r="F1570" s="160">
        <v>1</v>
      </c>
      <c r="G1570" s="351">
        <f t="shared" si="113"/>
        <v>76700</v>
      </c>
      <c r="H1570" s="181"/>
      <c r="I1570" s="181"/>
      <c r="J1570" s="181"/>
      <c r="K1570" s="181"/>
      <c r="L1570" s="181"/>
      <c r="M1570" s="181"/>
      <c r="N1570" s="189"/>
      <c r="O1570" s="181"/>
      <c r="P1570" s="105"/>
      <c r="Q1570" s="300"/>
      <c r="R1570" s="300"/>
    </row>
    <row r="1571" spans="1:18">
      <c r="A1571" s="189" t="e">
        <f ca="1">IF(D1571="","",(_xlfn.AGGREGATE(3,5,$D$10:D1571)))</f>
        <v>#NAME?</v>
      </c>
      <c r="B1571" s="352" t="s">
        <v>1168</v>
      </c>
      <c r="C1571" s="185" t="s">
        <v>2257</v>
      </c>
      <c r="D1571" s="193" t="s">
        <v>121</v>
      </c>
      <c r="E1571" s="249">
        <v>35400</v>
      </c>
      <c r="F1571" s="160">
        <v>1</v>
      </c>
      <c r="G1571" s="351">
        <f t="shared" si="113"/>
        <v>35400</v>
      </c>
      <c r="H1571" s="181"/>
      <c r="I1571" s="181"/>
      <c r="J1571" s="181"/>
      <c r="K1571" s="181"/>
      <c r="L1571" s="181"/>
      <c r="M1571" s="181"/>
      <c r="N1571" s="189"/>
      <c r="O1571" s="181"/>
      <c r="P1571" s="105"/>
      <c r="Q1571" s="300"/>
      <c r="R1571" s="300"/>
    </row>
    <row r="1572" spans="1:18">
      <c r="A1572" s="189" t="e">
        <f ca="1">IF(D1572="","",(_xlfn.AGGREGATE(3,5,$D$10:D1572)))</f>
        <v>#NAME?</v>
      </c>
      <c r="B1572" s="354" t="s">
        <v>2258</v>
      </c>
      <c r="C1572" s="185" t="s">
        <v>2259</v>
      </c>
      <c r="D1572" s="193" t="s">
        <v>121</v>
      </c>
      <c r="E1572" s="249">
        <v>22303.89</v>
      </c>
      <c r="F1572" s="160">
        <v>1</v>
      </c>
      <c r="G1572" s="351">
        <f t="shared" si="113"/>
        <v>22303.89</v>
      </c>
      <c r="H1572" s="181"/>
      <c r="I1572" s="181"/>
      <c r="J1572" s="181"/>
      <c r="K1572" s="181"/>
      <c r="L1572" s="181"/>
      <c r="M1572" s="181"/>
      <c r="N1572" s="189"/>
      <c r="O1572" s="181"/>
      <c r="P1572" s="105"/>
      <c r="Q1572" s="300"/>
      <c r="R1572" s="300"/>
    </row>
    <row r="1573" spans="1:18">
      <c r="A1573" s="189" t="e">
        <f ca="1">IF(D1573="","",(_xlfn.AGGREGATE(3,5,$D$10:D1573)))</f>
        <v>#NAME?</v>
      </c>
      <c r="B1573" s="189"/>
      <c r="C1573" s="185" t="s">
        <v>2260</v>
      </c>
      <c r="D1573" s="193" t="s">
        <v>121</v>
      </c>
      <c r="E1573" s="249">
        <v>34703.800000000003</v>
      </c>
      <c r="F1573" s="160">
        <v>1</v>
      </c>
      <c r="G1573" s="351">
        <f t="shared" si="113"/>
        <v>34703.800000000003</v>
      </c>
      <c r="H1573" s="181"/>
      <c r="I1573" s="181"/>
      <c r="J1573" s="181"/>
      <c r="K1573" s="181"/>
      <c r="L1573" s="181"/>
      <c r="M1573" s="181"/>
      <c r="N1573" s="189"/>
      <c r="O1573" s="181"/>
      <c r="P1573" s="105"/>
      <c r="Q1573" s="300"/>
      <c r="R1573" s="300"/>
    </row>
    <row r="1574" spans="1:18" ht="25.5">
      <c r="A1574" s="189" t="e">
        <f ca="1">IF(D1574="","",(_xlfn.AGGREGATE(3,5,$D$10:D1574)))</f>
        <v>#NAME?</v>
      </c>
      <c r="B1574" s="189"/>
      <c r="C1574" s="185" t="s">
        <v>2261</v>
      </c>
      <c r="D1574" s="193" t="s">
        <v>121</v>
      </c>
      <c r="E1574" s="249">
        <v>354000</v>
      </c>
      <c r="F1574" s="160">
        <v>1</v>
      </c>
      <c r="G1574" s="351">
        <f t="shared" si="113"/>
        <v>354000</v>
      </c>
      <c r="H1574" s="181"/>
      <c r="I1574" s="181"/>
      <c r="J1574" s="181"/>
      <c r="K1574" s="181"/>
      <c r="L1574" s="181"/>
      <c r="M1574" s="181"/>
      <c r="N1574" s="189"/>
      <c r="O1574" s="181"/>
      <c r="P1574" s="105"/>
      <c r="Q1574" s="300"/>
      <c r="R1574" s="300"/>
    </row>
    <row r="1575" spans="1:18">
      <c r="A1575" s="189" t="e">
        <f ca="1">IF(D1575="","",(_xlfn.AGGREGATE(3,5,$D$10:D1575)))</f>
        <v>#NAME?</v>
      </c>
      <c r="B1575" s="354" t="s">
        <v>2262</v>
      </c>
      <c r="C1575" s="185" t="s">
        <v>2263</v>
      </c>
      <c r="D1575" s="193" t="s">
        <v>121</v>
      </c>
      <c r="E1575" s="249">
        <v>259600</v>
      </c>
      <c r="F1575" s="160">
        <v>1</v>
      </c>
      <c r="G1575" s="351">
        <f t="shared" si="113"/>
        <v>259600</v>
      </c>
      <c r="H1575" s="181"/>
      <c r="I1575" s="181"/>
      <c r="J1575" s="181"/>
      <c r="K1575" s="181"/>
      <c r="L1575" s="181"/>
      <c r="M1575" s="181"/>
      <c r="N1575" s="189"/>
      <c r="O1575" s="181"/>
      <c r="P1575" s="105"/>
      <c r="Q1575" s="300"/>
      <c r="R1575" s="300"/>
    </row>
    <row r="1576" spans="1:18" ht="25.5">
      <c r="A1576" s="189" t="e">
        <f ca="1">IF(D1576="","",(_xlfn.AGGREGATE(3,5,$D$10:D1576)))</f>
        <v>#NAME?</v>
      </c>
      <c r="B1576" s="352" t="s">
        <v>2264</v>
      </c>
      <c r="C1576" s="185" t="s">
        <v>2265</v>
      </c>
      <c r="D1576" s="193" t="s">
        <v>121</v>
      </c>
      <c r="E1576" s="249">
        <v>30680</v>
      </c>
      <c r="F1576" s="160">
        <v>1</v>
      </c>
      <c r="G1576" s="351">
        <f t="shared" si="113"/>
        <v>30680</v>
      </c>
      <c r="H1576" s="181"/>
      <c r="I1576" s="181"/>
      <c r="J1576" s="181"/>
      <c r="K1576" s="181"/>
      <c r="L1576" s="181"/>
      <c r="M1576" s="181"/>
      <c r="N1576" s="189"/>
      <c r="O1576" s="181"/>
      <c r="P1576" s="105"/>
      <c r="Q1576" s="300"/>
      <c r="R1576" s="300"/>
    </row>
    <row r="1577" spans="1:18">
      <c r="A1577" s="189" t="e">
        <f ca="1">IF(D1577="","",(_xlfn.AGGREGATE(3,5,$D$10:D1577)))</f>
        <v>#NAME?</v>
      </c>
      <c r="B1577" s="352" t="s">
        <v>2266</v>
      </c>
      <c r="C1577" s="185" t="s">
        <v>2267</v>
      </c>
      <c r="D1577" s="193" t="s">
        <v>121</v>
      </c>
      <c r="E1577" s="249">
        <v>59059</v>
      </c>
      <c r="F1577" s="160">
        <v>1</v>
      </c>
      <c r="G1577" s="351">
        <f t="shared" si="113"/>
        <v>59059</v>
      </c>
      <c r="H1577" s="181"/>
      <c r="I1577" s="181"/>
      <c r="J1577" s="181"/>
      <c r="K1577" s="181"/>
      <c r="L1577" s="181"/>
      <c r="M1577" s="181"/>
      <c r="N1577" s="189"/>
      <c r="O1577" s="181"/>
      <c r="P1577" s="105"/>
      <c r="Q1577" s="300"/>
      <c r="R1577" s="300"/>
    </row>
    <row r="1578" spans="1:18">
      <c r="A1578" s="189" t="str">
        <f>IF(D1578="","",(_xlfn.AGGREGATE(3,5,$D$10:D1578)))</f>
        <v/>
      </c>
      <c r="B1578" s="189"/>
      <c r="C1578" s="128" t="s">
        <v>2268</v>
      </c>
      <c r="D1578" s="193"/>
      <c r="E1578" s="249"/>
      <c r="F1578" s="160"/>
      <c r="G1578" s="351"/>
      <c r="H1578" s="181"/>
      <c r="I1578" s="181"/>
      <c r="J1578" s="181"/>
      <c r="K1578" s="181"/>
      <c r="L1578" s="181"/>
      <c r="M1578" s="181"/>
      <c r="N1578" s="189"/>
      <c r="O1578" s="181"/>
      <c r="P1578" s="105"/>
      <c r="Q1578" s="300"/>
      <c r="R1578" s="300"/>
    </row>
    <row r="1579" spans="1:18">
      <c r="A1579" s="189" t="e">
        <f ca="1">IF(D1579="","",(_xlfn.AGGREGATE(3,5,$D$10:D1579)))</f>
        <v>#NAME?</v>
      </c>
      <c r="B1579" s="189"/>
      <c r="C1579" s="128" t="s">
        <v>1393</v>
      </c>
      <c r="D1579" s="193" t="s">
        <v>121</v>
      </c>
      <c r="E1579" s="249">
        <v>10442.25</v>
      </c>
      <c r="F1579" s="160">
        <v>1</v>
      </c>
      <c r="G1579" s="351">
        <f>E1579*F1579</f>
        <v>10442.25</v>
      </c>
      <c r="H1579" s="181"/>
      <c r="I1579" s="181"/>
      <c r="J1579" s="181"/>
      <c r="K1579" s="181"/>
      <c r="L1579" s="181"/>
      <c r="M1579" s="181"/>
      <c r="N1579" s="189"/>
      <c r="O1579" s="181"/>
      <c r="P1579" s="105"/>
      <c r="Q1579" s="300"/>
      <c r="R1579" s="300"/>
    </row>
    <row r="1580" spans="1:18">
      <c r="A1580" s="189" t="e">
        <f ca="1">IF(D1580="","",(_xlfn.AGGREGATE(3,5,$D$10:D1580)))</f>
        <v>#NAME?</v>
      </c>
      <c r="B1580" s="189"/>
      <c r="C1580" s="128" t="s">
        <v>1394</v>
      </c>
      <c r="D1580" s="193" t="s">
        <v>121</v>
      </c>
      <c r="E1580" s="249">
        <v>4720</v>
      </c>
      <c r="F1580" s="160">
        <v>1</v>
      </c>
      <c r="G1580" s="351">
        <f t="shared" si="113"/>
        <v>4720</v>
      </c>
      <c r="H1580" s="181"/>
      <c r="I1580" s="181"/>
      <c r="J1580" s="181"/>
      <c r="K1580" s="181"/>
      <c r="L1580" s="181"/>
      <c r="M1580" s="181"/>
      <c r="N1580" s="189"/>
      <c r="O1580" s="181"/>
      <c r="P1580" s="105"/>
      <c r="Q1580" s="300"/>
      <c r="R1580" s="300"/>
    </row>
    <row r="1581" spans="1:18">
      <c r="A1581" s="189" t="e">
        <f ca="1">IF(D1581="","",(_xlfn.AGGREGATE(3,5,$D$10:D1581)))</f>
        <v>#NAME?</v>
      </c>
      <c r="B1581" s="189" t="s">
        <v>2149</v>
      </c>
      <c r="C1581" s="185" t="s">
        <v>2252</v>
      </c>
      <c r="D1581" s="193" t="s">
        <v>121</v>
      </c>
      <c r="E1581" s="249">
        <v>6591.13</v>
      </c>
      <c r="F1581" s="160">
        <v>1</v>
      </c>
      <c r="G1581" s="351">
        <f t="shared" si="113"/>
        <v>6591.13</v>
      </c>
      <c r="H1581" s="181"/>
      <c r="I1581" s="181"/>
      <c r="J1581" s="181"/>
      <c r="K1581" s="181"/>
      <c r="L1581" s="181"/>
      <c r="M1581" s="181"/>
      <c r="N1581" s="189"/>
      <c r="O1581" s="181"/>
      <c r="P1581" s="105"/>
      <c r="Q1581" s="300"/>
      <c r="R1581" s="300"/>
    </row>
    <row r="1582" spans="1:18">
      <c r="A1582" s="189" t="e">
        <f ca="1">IF(D1582="","",(_xlfn.AGGREGATE(3,5,$D$10:D1582)))</f>
        <v>#NAME?</v>
      </c>
      <c r="B1582" s="189" t="s">
        <v>2269</v>
      </c>
      <c r="C1582" s="128" t="s">
        <v>2270</v>
      </c>
      <c r="D1582" s="193" t="s">
        <v>121</v>
      </c>
      <c r="E1582" s="249">
        <v>4130</v>
      </c>
      <c r="F1582" s="160">
        <v>1</v>
      </c>
      <c r="G1582" s="351">
        <f t="shared" si="113"/>
        <v>4130</v>
      </c>
      <c r="H1582" s="181"/>
      <c r="I1582" s="181"/>
      <c r="J1582" s="181"/>
      <c r="K1582" s="181"/>
      <c r="L1582" s="181"/>
      <c r="M1582" s="181"/>
      <c r="N1582" s="189"/>
      <c r="O1582" s="181"/>
      <c r="P1582" s="105"/>
      <c r="Q1582" s="300"/>
      <c r="R1582" s="300"/>
    </row>
    <row r="1583" spans="1:18">
      <c r="A1583" s="189" t="e">
        <f ca="1">IF(D1583="","",(_xlfn.AGGREGATE(3,5,$D$10:D1583)))</f>
        <v>#NAME?</v>
      </c>
      <c r="B1583" s="189"/>
      <c r="C1583" s="128" t="s">
        <v>1400</v>
      </c>
      <c r="D1583" s="193" t="s">
        <v>121</v>
      </c>
      <c r="E1583" s="249">
        <v>5900</v>
      </c>
      <c r="F1583" s="160">
        <v>1</v>
      </c>
      <c r="G1583" s="351">
        <f t="shared" si="113"/>
        <v>5900</v>
      </c>
      <c r="H1583" s="181"/>
      <c r="I1583" s="181"/>
      <c r="J1583" s="181"/>
      <c r="K1583" s="181"/>
      <c r="L1583" s="181"/>
      <c r="M1583" s="181"/>
      <c r="N1583" s="189"/>
      <c r="O1583" s="181"/>
      <c r="P1583" s="105"/>
      <c r="Q1583" s="300"/>
      <c r="R1583" s="300"/>
    </row>
    <row r="1584" spans="1:18">
      <c r="A1584" s="189" t="e">
        <f ca="1">IF(D1584="","",(_xlfn.AGGREGATE(3,5,$D$10:D1584)))</f>
        <v>#NAME?</v>
      </c>
      <c r="B1584" s="189"/>
      <c r="C1584" s="128" t="s">
        <v>2271</v>
      </c>
      <c r="D1584" s="193" t="s">
        <v>121</v>
      </c>
      <c r="E1584" s="249">
        <v>6012.1</v>
      </c>
      <c r="F1584" s="160">
        <v>1</v>
      </c>
      <c r="G1584" s="351">
        <f t="shared" si="113"/>
        <v>6012.1</v>
      </c>
      <c r="H1584" s="181"/>
      <c r="I1584" s="181"/>
      <c r="J1584" s="181"/>
      <c r="K1584" s="181"/>
      <c r="L1584" s="181"/>
      <c r="M1584" s="181"/>
      <c r="N1584" s="189"/>
      <c r="O1584" s="181"/>
      <c r="P1584" s="105"/>
      <c r="Q1584" s="300"/>
      <c r="R1584" s="300"/>
    </row>
    <row r="1585" spans="1:18">
      <c r="A1585" s="189" t="str">
        <f>IF(D1585="","",(_xlfn.AGGREGATE(3,5,$D$10:D1585)))</f>
        <v/>
      </c>
      <c r="B1585" s="189"/>
      <c r="C1585" s="182" t="s">
        <v>2272</v>
      </c>
      <c r="D1585" s="193"/>
      <c r="E1585" s="249"/>
      <c r="F1585" s="160"/>
      <c r="G1585" s="351"/>
      <c r="H1585" s="181"/>
      <c r="I1585" s="181"/>
      <c r="J1585" s="181"/>
      <c r="K1585" s="181"/>
      <c r="L1585" s="181"/>
      <c r="M1585" s="181"/>
      <c r="N1585" s="189"/>
      <c r="O1585" s="181"/>
      <c r="P1585" s="105"/>
      <c r="Q1585" s="300"/>
      <c r="R1585" s="300"/>
    </row>
    <row r="1586" spans="1:18" ht="51">
      <c r="A1586" s="189" t="e">
        <f ca="1">IF(D1586="","",(_xlfn.AGGREGATE(3,5,$D$10:D1586)))</f>
        <v>#NAME?</v>
      </c>
      <c r="B1586" s="352" t="s">
        <v>1826</v>
      </c>
      <c r="C1586" s="185" t="s">
        <v>2273</v>
      </c>
      <c r="D1586" s="193" t="s">
        <v>121</v>
      </c>
      <c r="E1586" s="249">
        <v>263884.23</v>
      </c>
      <c r="F1586" s="160">
        <v>1</v>
      </c>
      <c r="G1586" s="351">
        <f t="shared" si="113"/>
        <v>263884.23</v>
      </c>
      <c r="H1586" s="181"/>
      <c r="I1586" s="181"/>
      <c r="J1586" s="181"/>
      <c r="K1586" s="181"/>
      <c r="L1586" s="181"/>
      <c r="M1586" s="181"/>
      <c r="N1586" s="189"/>
      <c r="O1586" s="181"/>
      <c r="P1586" s="105"/>
      <c r="Q1586" s="300"/>
      <c r="R1586" s="300"/>
    </row>
    <row r="1587" spans="1:18">
      <c r="A1587" s="189" t="e">
        <f ca="1">IF(D1587="","",(_xlfn.AGGREGATE(3,5,$D$10:D1587)))</f>
        <v>#NAME?</v>
      </c>
      <c r="B1587" s="352" t="s">
        <v>1002</v>
      </c>
      <c r="C1587" s="185" t="s">
        <v>1638</v>
      </c>
      <c r="D1587" s="193" t="s">
        <v>28</v>
      </c>
      <c r="E1587" s="249">
        <v>236</v>
      </c>
      <c r="F1587" s="160">
        <v>19</v>
      </c>
      <c r="G1587" s="351">
        <f t="shared" si="113"/>
        <v>4484</v>
      </c>
      <c r="H1587" s="181"/>
      <c r="I1587" s="181"/>
      <c r="J1587" s="181"/>
      <c r="K1587" s="181"/>
      <c r="L1587" s="181"/>
      <c r="M1587" s="181"/>
      <c r="N1587" s="189"/>
      <c r="O1587" s="181"/>
      <c r="P1587" s="105"/>
      <c r="Q1587" s="300"/>
      <c r="R1587" s="300"/>
    </row>
    <row r="1588" spans="1:18" ht="25.5">
      <c r="A1588" s="189" t="e">
        <f ca="1">IF(D1588="","",(_xlfn.AGGREGATE(3,5,$D$10:D1588)))</f>
        <v>#NAME?</v>
      </c>
      <c r="B1588" s="352" t="s">
        <v>2274</v>
      </c>
      <c r="C1588" s="185" t="s">
        <v>2275</v>
      </c>
      <c r="D1588" s="193" t="s">
        <v>399</v>
      </c>
      <c r="E1588" s="249">
        <v>3540</v>
      </c>
      <c r="F1588" s="160">
        <v>1</v>
      </c>
      <c r="G1588" s="351">
        <f t="shared" si="113"/>
        <v>3540</v>
      </c>
      <c r="H1588" s="181"/>
      <c r="I1588" s="181"/>
      <c r="J1588" s="181"/>
      <c r="K1588" s="181"/>
      <c r="L1588" s="181"/>
      <c r="M1588" s="181"/>
      <c r="N1588" s="189"/>
      <c r="O1588" s="181"/>
      <c r="P1588" s="105"/>
      <c r="Q1588" s="300"/>
      <c r="R1588" s="300"/>
    </row>
    <row r="1589" spans="1:18">
      <c r="A1589" s="189" t="e">
        <f ca="1">IF(D1589="","",(_xlfn.AGGREGATE(3,5,$D$10:D1589)))</f>
        <v>#NAME?</v>
      </c>
      <c r="B1589" s="352" t="s">
        <v>1807</v>
      </c>
      <c r="C1589" s="185" t="s">
        <v>2276</v>
      </c>
      <c r="D1589" s="193" t="s">
        <v>121</v>
      </c>
      <c r="E1589" s="249">
        <v>4720</v>
      </c>
      <c r="F1589" s="160">
        <v>4</v>
      </c>
      <c r="G1589" s="351">
        <f t="shared" si="113"/>
        <v>18880</v>
      </c>
      <c r="H1589" s="181"/>
      <c r="I1589" s="181"/>
      <c r="J1589" s="181"/>
      <c r="K1589" s="181"/>
      <c r="L1589" s="181"/>
      <c r="M1589" s="181"/>
      <c r="N1589" s="189"/>
      <c r="O1589" s="181"/>
      <c r="P1589" s="105"/>
      <c r="Q1589" s="300"/>
      <c r="R1589" s="300"/>
    </row>
    <row r="1590" spans="1:18">
      <c r="A1590" s="189" t="e">
        <f ca="1">IF(D1590="","",(_xlfn.AGGREGATE(3,5,$D$10:D1590)))</f>
        <v>#NAME?</v>
      </c>
      <c r="B1590" s="352" t="s">
        <v>2277</v>
      </c>
      <c r="C1590" s="185" t="s">
        <v>2278</v>
      </c>
      <c r="D1590" s="193" t="s">
        <v>121</v>
      </c>
      <c r="E1590" s="249">
        <v>4720</v>
      </c>
      <c r="F1590" s="160">
        <v>4</v>
      </c>
      <c r="G1590" s="351">
        <f t="shared" si="113"/>
        <v>18880</v>
      </c>
      <c r="H1590" s="181"/>
      <c r="I1590" s="181"/>
      <c r="J1590" s="181"/>
      <c r="K1590" s="181"/>
      <c r="L1590" s="181"/>
      <c r="M1590" s="181"/>
      <c r="N1590" s="189"/>
      <c r="O1590" s="181"/>
      <c r="P1590" s="105"/>
      <c r="Q1590" s="300"/>
      <c r="R1590" s="300"/>
    </row>
    <row r="1591" spans="1:18" ht="25.5">
      <c r="A1591" s="189" t="e">
        <f ca="1">IF(D1591="","",(_xlfn.AGGREGATE(3,5,$D$10:D1591)))</f>
        <v>#NAME?</v>
      </c>
      <c r="B1591" s="352" t="s">
        <v>2279</v>
      </c>
      <c r="C1591" s="185" t="s">
        <v>2280</v>
      </c>
      <c r="D1591" s="193" t="s">
        <v>399</v>
      </c>
      <c r="E1591" s="249">
        <v>5900</v>
      </c>
      <c r="F1591" s="160">
        <v>3</v>
      </c>
      <c r="G1591" s="351">
        <f t="shared" si="113"/>
        <v>17700</v>
      </c>
      <c r="H1591" s="181"/>
      <c r="I1591" s="181"/>
      <c r="J1591" s="181"/>
      <c r="K1591" s="181"/>
      <c r="L1591" s="181"/>
      <c r="M1591" s="181"/>
      <c r="N1591" s="189"/>
      <c r="O1591" s="181"/>
      <c r="P1591" s="105"/>
      <c r="Q1591" s="300"/>
      <c r="R1591" s="300"/>
    </row>
    <row r="1592" spans="1:18" ht="25.5">
      <c r="A1592" s="189" t="e">
        <f ca="1">IF(D1592="","",(_xlfn.AGGREGATE(3,5,$D$10:D1592)))</f>
        <v>#NAME?</v>
      </c>
      <c r="B1592" s="352" t="s">
        <v>2281</v>
      </c>
      <c r="C1592" s="185" t="s">
        <v>2282</v>
      </c>
      <c r="D1592" s="193" t="s">
        <v>399</v>
      </c>
      <c r="E1592" s="249">
        <v>11800</v>
      </c>
      <c r="F1592" s="160">
        <v>1</v>
      </c>
      <c r="G1592" s="351">
        <f t="shared" si="113"/>
        <v>11800</v>
      </c>
      <c r="H1592" s="181"/>
      <c r="I1592" s="181"/>
      <c r="J1592" s="181"/>
      <c r="K1592" s="181"/>
      <c r="L1592" s="181"/>
      <c r="M1592" s="181"/>
      <c r="N1592" s="189"/>
      <c r="O1592" s="181"/>
      <c r="P1592" s="105"/>
      <c r="Q1592" s="300"/>
      <c r="R1592" s="300"/>
    </row>
    <row r="1593" spans="1:18" ht="25.5">
      <c r="A1593" s="189" t="e">
        <f ca="1">IF(D1593="","",(_xlfn.AGGREGATE(3,5,$D$10:D1593)))</f>
        <v>#NAME?</v>
      </c>
      <c r="B1593" s="354" t="s">
        <v>2283</v>
      </c>
      <c r="C1593" s="185" t="s">
        <v>2284</v>
      </c>
      <c r="D1593" s="193" t="s">
        <v>399</v>
      </c>
      <c r="E1593" s="249">
        <v>17700</v>
      </c>
      <c r="F1593" s="160">
        <v>1</v>
      </c>
      <c r="G1593" s="351">
        <f t="shared" si="113"/>
        <v>17700</v>
      </c>
      <c r="H1593" s="181"/>
      <c r="I1593" s="181"/>
      <c r="J1593" s="181"/>
      <c r="K1593" s="181"/>
      <c r="L1593" s="181"/>
      <c r="M1593" s="181"/>
      <c r="N1593" s="189"/>
      <c r="O1593" s="181"/>
      <c r="P1593" s="105"/>
      <c r="Q1593" s="300"/>
      <c r="R1593" s="300"/>
    </row>
    <row r="1594" spans="1:18">
      <c r="A1594" s="189" t="e">
        <f ca="1">IF(D1594="","",(_xlfn.AGGREGATE(3,5,$D$10:D1594)))</f>
        <v>#NAME?</v>
      </c>
      <c r="B1594" s="352" t="s">
        <v>2285</v>
      </c>
      <c r="C1594" s="185" t="s">
        <v>2286</v>
      </c>
      <c r="D1594" s="193" t="s">
        <v>121</v>
      </c>
      <c r="E1594" s="249">
        <v>7080</v>
      </c>
      <c r="F1594" s="160">
        <v>1</v>
      </c>
      <c r="G1594" s="351">
        <f t="shared" si="113"/>
        <v>7080</v>
      </c>
      <c r="H1594" s="181"/>
      <c r="I1594" s="181"/>
      <c r="J1594" s="181"/>
      <c r="K1594" s="181"/>
      <c r="L1594" s="181"/>
      <c r="M1594" s="181"/>
      <c r="N1594" s="189"/>
      <c r="O1594" s="181"/>
      <c r="P1594" s="105"/>
      <c r="Q1594" s="300"/>
      <c r="R1594" s="300"/>
    </row>
    <row r="1595" spans="1:18">
      <c r="A1595" s="189" t="e">
        <f ca="1">IF(D1595="","",(_xlfn.AGGREGATE(3,5,$D$10:D1595)))</f>
        <v>#NAME?</v>
      </c>
      <c r="B1595" s="352" t="s">
        <v>1065</v>
      </c>
      <c r="C1595" s="185" t="s">
        <v>2287</v>
      </c>
      <c r="D1595" s="193" t="s">
        <v>121</v>
      </c>
      <c r="E1595" s="249">
        <v>7080</v>
      </c>
      <c r="F1595" s="160">
        <v>1</v>
      </c>
      <c r="G1595" s="351">
        <f t="shared" si="113"/>
        <v>7080</v>
      </c>
      <c r="H1595" s="181"/>
      <c r="I1595" s="181"/>
      <c r="J1595" s="181"/>
      <c r="K1595" s="181"/>
      <c r="L1595" s="181"/>
      <c r="M1595" s="181"/>
      <c r="N1595" s="189"/>
      <c r="O1595" s="181"/>
      <c r="P1595" s="105"/>
      <c r="Q1595" s="300"/>
      <c r="R1595" s="300"/>
    </row>
    <row r="1596" spans="1:18">
      <c r="A1596" s="189" t="e">
        <f ca="1">IF(D1596="","",(_xlfn.AGGREGATE(3,5,$D$10:D1596)))</f>
        <v>#NAME?</v>
      </c>
      <c r="B1596" s="352" t="s">
        <v>2288</v>
      </c>
      <c r="C1596" s="185" t="s">
        <v>2289</v>
      </c>
      <c r="D1596" s="193" t="s">
        <v>399</v>
      </c>
      <c r="E1596" s="249">
        <v>5900</v>
      </c>
      <c r="F1596" s="160">
        <v>1</v>
      </c>
      <c r="G1596" s="351">
        <f t="shared" si="113"/>
        <v>5900</v>
      </c>
      <c r="H1596" s="181"/>
      <c r="I1596" s="181"/>
      <c r="J1596" s="181"/>
      <c r="K1596" s="181"/>
      <c r="L1596" s="181"/>
      <c r="M1596" s="181"/>
      <c r="N1596" s="189"/>
      <c r="O1596" s="181"/>
      <c r="P1596" s="105"/>
      <c r="Q1596" s="300"/>
      <c r="R1596" s="300"/>
    </row>
    <row r="1597" spans="1:18">
      <c r="A1597" s="189" t="e">
        <f ca="1">IF(D1597="","",(_xlfn.AGGREGATE(3,5,$D$10:D1597)))</f>
        <v>#NAME?</v>
      </c>
      <c r="B1597" s="189" t="s">
        <v>2290</v>
      </c>
      <c r="C1597" s="185" t="s">
        <v>2291</v>
      </c>
      <c r="D1597" s="193" t="s">
        <v>121</v>
      </c>
      <c r="E1597" s="249">
        <v>7080</v>
      </c>
      <c r="F1597" s="160">
        <v>1</v>
      </c>
      <c r="G1597" s="351">
        <f t="shared" si="113"/>
        <v>7080</v>
      </c>
      <c r="H1597" s="181"/>
      <c r="I1597" s="181"/>
      <c r="J1597" s="181"/>
      <c r="K1597" s="181"/>
      <c r="L1597" s="181"/>
      <c r="M1597" s="181"/>
      <c r="N1597" s="189"/>
      <c r="O1597" s="181"/>
      <c r="P1597" s="105"/>
      <c r="Q1597" s="300"/>
      <c r="R1597" s="300"/>
    </row>
    <row r="1598" spans="1:18">
      <c r="A1598" s="189" t="e">
        <f ca="1">IF(D1598="","",(_xlfn.AGGREGATE(3,5,$D$10:D1598)))</f>
        <v>#NAME?</v>
      </c>
      <c r="B1598" s="352" t="s">
        <v>2292</v>
      </c>
      <c r="C1598" s="185" t="s">
        <v>2293</v>
      </c>
      <c r="D1598" s="193" t="s">
        <v>399</v>
      </c>
      <c r="E1598" s="249">
        <v>25075</v>
      </c>
      <c r="F1598" s="160">
        <v>1</v>
      </c>
      <c r="G1598" s="351">
        <f t="shared" si="113"/>
        <v>25075</v>
      </c>
      <c r="H1598" s="181"/>
      <c r="I1598" s="181"/>
      <c r="J1598" s="181"/>
      <c r="K1598" s="181"/>
      <c r="L1598" s="181"/>
      <c r="M1598" s="181"/>
      <c r="N1598" s="189"/>
      <c r="O1598" s="181"/>
      <c r="P1598" s="105"/>
      <c r="Q1598" s="300"/>
      <c r="R1598" s="300"/>
    </row>
    <row r="1599" spans="1:18">
      <c r="A1599" s="189" t="e">
        <f ca="1">IF(D1599="","",(_xlfn.AGGREGATE(3,5,$D$10:D1599)))</f>
        <v>#NAME?</v>
      </c>
      <c r="B1599" s="354" t="s">
        <v>2294</v>
      </c>
      <c r="C1599" s="185" t="s">
        <v>2295</v>
      </c>
      <c r="D1599" s="193" t="s">
        <v>121</v>
      </c>
      <c r="E1599" s="249">
        <v>21240</v>
      </c>
      <c r="F1599" s="160">
        <v>2</v>
      </c>
      <c r="G1599" s="351">
        <f t="shared" si="113"/>
        <v>42480</v>
      </c>
      <c r="H1599" s="181"/>
      <c r="I1599" s="181"/>
      <c r="J1599" s="181"/>
      <c r="K1599" s="181"/>
      <c r="L1599" s="181"/>
      <c r="M1599" s="181"/>
      <c r="N1599" s="189"/>
      <c r="O1599" s="181"/>
      <c r="P1599" s="105"/>
      <c r="Q1599" s="300"/>
      <c r="R1599" s="300"/>
    </row>
    <row r="1600" spans="1:18" ht="25.5">
      <c r="A1600" s="189" t="e">
        <f ca="1">IF(D1600="","",(_xlfn.AGGREGATE(3,5,$D$10:D1600)))</f>
        <v>#NAME?</v>
      </c>
      <c r="B1600" s="189"/>
      <c r="C1600" s="185" t="s">
        <v>2296</v>
      </c>
      <c r="D1600" s="193" t="s">
        <v>399</v>
      </c>
      <c r="E1600" s="249">
        <v>123900</v>
      </c>
      <c r="F1600" s="160">
        <v>1</v>
      </c>
      <c r="G1600" s="351">
        <f t="shared" si="113"/>
        <v>123900</v>
      </c>
      <c r="H1600" s="181"/>
      <c r="I1600" s="181"/>
      <c r="J1600" s="181"/>
      <c r="K1600" s="181"/>
      <c r="L1600" s="181"/>
      <c r="M1600" s="181"/>
      <c r="N1600" s="189"/>
      <c r="O1600" s="181"/>
      <c r="P1600" s="105"/>
      <c r="Q1600" s="300"/>
      <c r="R1600" s="300"/>
    </row>
    <row r="1601" spans="1:18">
      <c r="A1601" s="189" t="str">
        <f>IF(D1601="","",(_xlfn.AGGREGATE(3,5,$D$10:D1601)))</f>
        <v/>
      </c>
      <c r="B1601" s="189"/>
      <c r="C1601" s="185" t="s">
        <v>2297</v>
      </c>
      <c r="D1601" s="193"/>
      <c r="E1601" s="249"/>
      <c r="F1601" s="160"/>
      <c r="G1601" s="351"/>
      <c r="H1601" s="181"/>
      <c r="I1601" s="181"/>
      <c r="J1601" s="181"/>
      <c r="K1601" s="181"/>
      <c r="L1601" s="181"/>
      <c r="M1601" s="181"/>
      <c r="N1601" s="189"/>
      <c r="O1601" s="181"/>
      <c r="P1601" s="105"/>
      <c r="Q1601" s="300"/>
      <c r="R1601" s="300"/>
    </row>
    <row r="1602" spans="1:18">
      <c r="A1602" s="189" t="e">
        <f ca="1">IF(D1602="","",(_xlfn.AGGREGATE(3,5,$D$10:D1602)))</f>
        <v>#NAME?</v>
      </c>
      <c r="B1602" s="352"/>
      <c r="C1602" s="185" t="s">
        <v>2298</v>
      </c>
      <c r="D1602" s="193" t="s">
        <v>121</v>
      </c>
      <c r="E1602" s="249">
        <v>1062</v>
      </c>
      <c r="F1602" s="160">
        <v>1</v>
      </c>
      <c r="G1602" s="351">
        <f t="shared" si="113"/>
        <v>1062</v>
      </c>
      <c r="H1602" s="181"/>
      <c r="I1602" s="181"/>
      <c r="J1602" s="181"/>
      <c r="K1602" s="181"/>
      <c r="L1602" s="181"/>
      <c r="M1602" s="181"/>
      <c r="N1602" s="189"/>
      <c r="O1602" s="181"/>
      <c r="P1602" s="105"/>
      <c r="Q1602" s="300"/>
      <c r="R1602" s="300"/>
    </row>
    <row r="1603" spans="1:18">
      <c r="A1603" s="189" t="e">
        <f ca="1">IF(D1603="","",(_xlfn.AGGREGATE(3,5,$D$10:D1603)))</f>
        <v>#NAME?</v>
      </c>
      <c r="B1603" s="352"/>
      <c r="C1603" s="185" t="s">
        <v>2299</v>
      </c>
      <c r="D1603" s="193" t="s">
        <v>121</v>
      </c>
      <c r="E1603" s="249">
        <v>1062</v>
      </c>
      <c r="F1603" s="160">
        <v>1</v>
      </c>
      <c r="G1603" s="351">
        <f t="shared" si="113"/>
        <v>1062</v>
      </c>
      <c r="H1603" s="181"/>
      <c r="I1603" s="181"/>
      <c r="J1603" s="181"/>
      <c r="K1603" s="181"/>
      <c r="L1603" s="181"/>
      <c r="M1603" s="181"/>
      <c r="N1603" s="189"/>
      <c r="O1603" s="181"/>
      <c r="P1603" s="105"/>
      <c r="Q1603" s="300"/>
      <c r="R1603" s="300"/>
    </row>
    <row r="1604" spans="1:18">
      <c r="A1604" s="189" t="e">
        <f ca="1">IF(D1604="","",(_xlfn.AGGREGATE(3,5,$D$10:D1604)))</f>
        <v>#NAME?</v>
      </c>
      <c r="B1604" s="352"/>
      <c r="C1604" s="185" t="s">
        <v>2300</v>
      </c>
      <c r="D1604" s="193" t="s">
        <v>121</v>
      </c>
      <c r="E1604" s="249">
        <v>295</v>
      </c>
      <c r="F1604" s="160">
        <v>1</v>
      </c>
      <c r="G1604" s="351">
        <f t="shared" si="113"/>
        <v>295</v>
      </c>
      <c r="H1604" s="181"/>
      <c r="I1604" s="181"/>
      <c r="J1604" s="181"/>
      <c r="K1604" s="181"/>
      <c r="L1604" s="181"/>
      <c r="M1604" s="181"/>
      <c r="N1604" s="189"/>
      <c r="O1604" s="181"/>
      <c r="P1604" s="105"/>
      <c r="Q1604" s="300"/>
      <c r="R1604" s="300"/>
    </row>
    <row r="1605" spans="1:18">
      <c r="A1605" s="189" t="e">
        <f ca="1">IF(D1605="","",(_xlfn.AGGREGATE(3,5,$D$10:D1605)))</f>
        <v>#NAME?</v>
      </c>
      <c r="B1605" s="352"/>
      <c r="C1605" s="185" t="s">
        <v>2301</v>
      </c>
      <c r="D1605" s="193" t="s">
        <v>121</v>
      </c>
      <c r="E1605" s="249">
        <v>295</v>
      </c>
      <c r="F1605" s="160">
        <v>1</v>
      </c>
      <c r="G1605" s="351">
        <f t="shared" si="113"/>
        <v>295</v>
      </c>
      <c r="H1605" s="181"/>
      <c r="I1605" s="181"/>
      <c r="J1605" s="181"/>
      <c r="K1605" s="181"/>
      <c r="L1605" s="181"/>
      <c r="M1605" s="181"/>
      <c r="N1605" s="189"/>
      <c r="O1605" s="181"/>
      <c r="P1605" s="105"/>
      <c r="Q1605" s="300"/>
      <c r="R1605" s="300"/>
    </row>
    <row r="1606" spans="1:18">
      <c r="A1606" s="189" t="e">
        <f ca="1">IF(D1606="","",(_xlfn.AGGREGATE(3,5,$D$10:D1606)))</f>
        <v>#NAME?</v>
      </c>
      <c r="B1606" s="352" t="s">
        <v>2302</v>
      </c>
      <c r="C1606" s="185" t="s">
        <v>2303</v>
      </c>
      <c r="D1606" s="193" t="s">
        <v>121</v>
      </c>
      <c r="E1606" s="249">
        <v>590</v>
      </c>
      <c r="F1606" s="160">
        <v>1</v>
      </c>
      <c r="G1606" s="351">
        <f t="shared" si="113"/>
        <v>590</v>
      </c>
      <c r="H1606" s="181"/>
      <c r="I1606" s="181"/>
      <c r="J1606" s="181"/>
      <c r="K1606" s="181"/>
      <c r="L1606" s="181"/>
      <c r="M1606" s="181"/>
      <c r="N1606" s="189"/>
      <c r="O1606" s="181"/>
      <c r="P1606" s="105"/>
      <c r="Q1606" s="300"/>
      <c r="R1606" s="300"/>
    </row>
    <row r="1607" spans="1:18">
      <c r="A1607" s="189" t="str">
        <f>IF(D1607="","",(_xlfn.AGGREGATE(3,5,$D$10:D1607)))</f>
        <v/>
      </c>
      <c r="B1607" s="189"/>
      <c r="C1607" s="185" t="s">
        <v>2304</v>
      </c>
      <c r="D1607" s="193"/>
      <c r="E1607" s="249"/>
      <c r="F1607" s="160"/>
      <c r="G1607" s="351"/>
      <c r="H1607" s="181"/>
      <c r="I1607" s="181"/>
      <c r="J1607" s="181"/>
      <c r="K1607" s="181"/>
      <c r="L1607" s="181"/>
      <c r="M1607" s="181"/>
      <c r="N1607" s="189"/>
      <c r="O1607" s="181"/>
      <c r="P1607" s="105"/>
      <c r="Q1607" s="300"/>
      <c r="R1607" s="300"/>
    </row>
    <row r="1608" spans="1:18">
      <c r="A1608" s="189" t="e">
        <f ca="1">IF(D1608="","",(_xlfn.AGGREGATE(3,5,$D$10:D1608)))</f>
        <v>#NAME?</v>
      </c>
      <c r="B1608" s="352" t="s">
        <v>2305</v>
      </c>
      <c r="C1608" s="185" t="s">
        <v>2306</v>
      </c>
      <c r="D1608" s="193" t="s">
        <v>121</v>
      </c>
      <c r="E1608" s="249">
        <v>236</v>
      </c>
      <c r="F1608" s="160">
        <v>1</v>
      </c>
      <c r="G1608" s="351">
        <f t="shared" si="113"/>
        <v>236</v>
      </c>
      <c r="H1608" s="181"/>
      <c r="I1608" s="181"/>
      <c r="J1608" s="181"/>
      <c r="K1608" s="181"/>
      <c r="L1608" s="181"/>
      <c r="M1608" s="181"/>
      <c r="N1608" s="189"/>
      <c r="O1608" s="181"/>
      <c r="P1608" s="105"/>
      <c r="Q1608" s="300"/>
      <c r="R1608" s="300"/>
    </row>
    <row r="1609" spans="1:18">
      <c r="A1609" s="189" t="e">
        <f ca="1">IF(D1609="","",(_xlfn.AGGREGATE(3,5,$D$10:D1609)))</f>
        <v>#NAME?</v>
      </c>
      <c r="B1609" s="352" t="s">
        <v>2307</v>
      </c>
      <c r="C1609" s="185" t="s">
        <v>2308</v>
      </c>
      <c r="D1609" s="193" t="s">
        <v>121</v>
      </c>
      <c r="E1609" s="249">
        <v>236</v>
      </c>
      <c r="F1609" s="160">
        <v>1</v>
      </c>
      <c r="G1609" s="351">
        <f t="shared" si="113"/>
        <v>236</v>
      </c>
      <c r="H1609" s="181"/>
      <c r="I1609" s="181"/>
      <c r="J1609" s="181"/>
      <c r="K1609" s="181"/>
      <c r="L1609" s="181"/>
      <c r="M1609" s="181"/>
      <c r="N1609" s="189"/>
      <c r="O1609" s="181"/>
      <c r="P1609" s="105"/>
      <c r="Q1609" s="300"/>
      <c r="R1609" s="300"/>
    </row>
    <row r="1610" spans="1:18">
      <c r="A1610" s="189" t="e">
        <f ca="1">IF(D1610="","",(_xlfn.AGGREGATE(3,5,$D$10:D1610)))</f>
        <v>#NAME?</v>
      </c>
      <c r="B1610" s="354" t="s">
        <v>2309</v>
      </c>
      <c r="C1610" s="357" t="s">
        <v>2310</v>
      </c>
      <c r="D1610" s="193" t="s">
        <v>121</v>
      </c>
      <c r="E1610" s="249">
        <v>2949.9881999999998</v>
      </c>
      <c r="F1610" s="160">
        <v>1</v>
      </c>
      <c r="G1610" s="351">
        <f t="shared" si="113"/>
        <v>2949.9881999999998</v>
      </c>
      <c r="H1610" s="181"/>
      <c r="I1610" s="181"/>
      <c r="J1610" s="181"/>
      <c r="K1610" s="181"/>
      <c r="L1610" s="181"/>
      <c r="M1610" s="181"/>
      <c r="N1610" s="189"/>
      <c r="O1610" s="181"/>
      <c r="P1610" s="105"/>
      <c r="Q1610" s="300"/>
      <c r="R1610" s="300"/>
    </row>
    <row r="1611" spans="1:18">
      <c r="A1611" s="189" t="e">
        <f ca="1">IF(D1611="","",(_xlfn.AGGREGATE(3,5,$D$10:D1611)))</f>
        <v>#NAME?</v>
      </c>
      <c r="B1611" s="189"/>
      <c r="C1611" s="357" t="s">
        <v>2311</v>
      </c>
      <c r="D1611" s="193" t="s">
        <v>121</v>
      </c>
      <c r="E1611" s="249">
        <v>2949.9881999999998</v>
      </c>
      <c r="F1611" s="160">
        <v>1</v>
      </c>
      <c r="G1611" s="351">
        <f t="shared" si="113"/>
        <v>2949.9881999999998</v>
      </c>
      <c r="H1611" s="181"/>
      <c r="I1611" s="181"/>
      <c r="J1611" s="181"/>
      <c r="K1611" s="181"/>
      <c r="L1611" s="181"/>
      <c r="M1611" s="181"/>
      <c r="N1611" s="189"/>
      <c r="O1611" s="181"/>
      <c r="P1611" s="105"/>
      <c r="Q1611" s="300"/>
      <c r="R1611" s="300"/>
    </row>
    <row r="1612" spans="1:18">
      <c r="A1612" s="189" t="str">
        <f>IF(D1612="","",(_xlfn.AGGREGATE(3,5,$D$10:D1612)))</f>
        <v/>
      </c>
      <c r="B1612" s="189"/>
      <c r="C1612" s="182" t="s">
        <v>2312</v>
      </c>
      <c r="D1612" s="193"/>
      <c r="E1612" s="249"/>
      <c r="F1612" s="160"/>
      <c r="G1612" s="351"/>
      <c r="H1612" s="181"/>
      <c r="I1612" s="181"/>
      <c r="J1612" s="181"/>
      <c r="K1612" s="181"/>
      <c r="L1612" s="181"/>
      <c r="M1612" s="181"/>
      <c r="N1612" s="189"/>
      <c r="O1612" s="181"/>
      <c r="P1612" s="105"/>
      <c r="Q1612" s="300"/>
      <c r="R1612" s="300"/>
    </row>
    <row r="1613" spans="1:18">
      <c r="A1613" s="189" t="e">
        <f ca="1">IF(D1613="","",(_xlfn.AGGREGATE(3,5,$D$10:D1613)))</f>
        <v>#NAME?</v>
      </c>
      <c r="B1613" s="352" t="s">
        <v>1172</v>
      </c>
      <c r="C1613" s="112" t="s">
        <v>2313</v>
      </c>
      <c r="D1613" s="193" t="s">
        <v>121</v>
      </c>
      <c r="E1613" s="249">
        <v>177000</v>
      </c>
      <c r="F1613" s="160">
        <v>1</v>
      </c>
      <c r="G1613" s="351">
        <f>E1613*F1613</f>
        <v>177000</v>
      </c>
      <c r="H1613" s="181"/>
      <c r="I1613" s="181"/>
      <c r="J1613" s="181"/>
      <c r="K1613" s="181"/>
      <c r="L1613" s="181"/>
      <c r="M1613" s="181"/>
      <c r="N1613" s="189"/>
      <c r="O1613" s="181"/>
      <c r="P1613" s="105"/>
      <c r="Q1613" s="300"/>
      <c r="R1613" s="300"/>
    </row>
    <row r="1614" spans="1:18">
      <c r="A1614" s="189" t="e">
        <f ca="1">IF(D1614="","",(_xlfn.AGGREGATE(3,5,$D$10:D1614)))</f>
        <v>#NAME?</v>
      </c>
      <c r="B1614" s="354" t="s">
        <v>1236</v>
      </c>
      <c r="C1614" s="358" t="s">
        <v>2314</v>
      </c>
      <c r="D1614" s="193" t="s">
        <v>121</v>
      </c>
      <c r="E1614" s="249">
        <v>188977.25</v>
      </c>
      <c r="F1614" s="160">
        <v>2</v>
      </c>
      <c r="G1614" s="351">
        <f>E1614*F1614</f>
        <v>377954.5</v>
      </c>
      <c r="H1614" s="181"/>
      <c r="I1614" s="181"/>
      <c r="J1614" s="181"/>
      <c r="K1614" s="181"/>
      <c r="L1614" s="181"/>
      <c r="M1614" s="181"/>
      <c r="N1614" s="189"/>
      <c r="O1614" s="181"/>
      <c r="P1614" s="105"/>
      <c r="Q1614" s="300"/>
      <c r="R1614" s="300"/>
    </row>
    <row r="1615" spans="1:18">
      <c r="A1615" s="189" t="str">
        <f>IF(D1615="","",(_xlfn.AGGREGATE(3,5,$D$10:D1615)))</f>
        <v/>
      </c>
      <c r="B1615" s="189"/>
      <c r="C1615" s="182" t="s">
        <v>2315</v>
      </c>
      <c r="D1615" s="193"/>
      <c r="E1615" s="249"/>
      <c r="F1615" s="160"/>
      <c r="G1615" s="351"/>
      <c r="H1615" s="181"/>
      <c r="I1615" s="181"/>
      <c r="J1615" s="181"/>
      <c r="K1615" s="181"/>
      <c r="L1615" s="181"/>
      <c r="M1615" s="181"/>
      <c r="N1615" s="189"/>
      <c r="O1615" s="181"/>
      <c r="P1615" s="105"/>
      <c r="Q1615" s="300"/>
      <c r="R1615" s="300"/>
    </row>
    <row r="1616" spans="1:18" ht="51">
      <c r="A1616" s="189" t="e">
        <f ca="1">IF(D1616="","",(_xlfn.AGGREGATE(3,5,$D$10:D1616)))</f>
        <v>#NAME?</v>
      </c>
      <c r="B1616" s="352" t="s">
        <v>2160</v>
      </c>
      <c r="C1616" s="185" t="s">
        <v>2316</v>
      </c>
      <c r="D1616" s="193" t="s">
        <v>121</v>
      </c>
      <c r="E1616" s="249">
        <v>96760</v>
      </c>
      <c r="F1616" s="160">
        <v>1</v>
      </c>
      <c r="G1616" s="351">
        <f t="shared" ref="G1616:G1624" si="114">E1616*F1616</f>
        <v>96760</v>
      </c>
      <c r="H1616" s="181"/>
      <c r="I1616" s="181"/>
      <c r="J1616" s="181"/>
      <c r="K1616" s="181"/>
      <c r="L1616" s="181"/>
      <c r="M1616" s="181"/>
      <c r="N1616" s="189"/>
      <c r="O1616" s="181"/>
      <c r="P1616" s="105"/>
      <c r="Q1616" s="300"/>
      <c r="R1616" s="300"/>
    </row>
    <row r="1617" spans="1:18" ht="25.5">
      <c r="A1617" s="189" t="e">
        <f ca="1">IF(D1617="","",(_xlfn.AGGREGATE(3,5,$D$10:D1617)))</f>
        <v>#NAME?</v>
      </c>
      <c r="B1617" s="352" t="s">
        <v>1950</v>
      </c>
      <c r="C1617" s="185" t="s">
        <v>2317</v>
      </c>
      <c r="D1617" s="193" t="s">
        <v>399</v>
      </c>
      <c r="E1617" s="249">
        <v>11210</v>
      </c>
      <c r="F1617" s="160">
        <v>2</v>
      </c>
      <c r="G1617" s="351">
        <f t="shared" si="114"/>
        <v>22420</v>
      </c>
      <c r="H1617" s="181"/>
      <c r="I1617" s="181"/>
      <c r="J1617" s="181"/>
      <c r="K1617" s="181"/>
      <c r="L1617" s="181"/>
      <c r="M1617" s="181"/>
      <c r="N1617" s="189"/>
      <c r="O1617" s="181"/>
      <c r="P1617" s="105"/>
      <c r="Q1617" s="300"/>
      <c r="R1617" s="300"/>
    </row>
    <row r="1618" spans="1:18" ht="25.5">
      <c r="A1618" s="189" t="e">
        <f ca="1">IF(D1618="","",(_xlfn.AGGREGATE(3,5,$D$10:D1618)))</f>
        <v>#NAME?</v>
      </c>
      <c r="B1618" s="189"/>
      <c r="C1618" s="185" t="s">
        <v>2318</v>
      </c>
      <c r="D1618" s="193" t="s">
        <v>121</v>
      </c>
      <c r="E1618" s="249">
        <v>5900</v>
      </c>
      <c r="F1618" s="160">
        <v>1</v>
      </c>
      <c r="G1618" s="351">
        <f t="shared" si="114"/>
        <v>5900</v>
      </c>
      <c r="H1618" s="181"/>
      <c r="I1618" s="181"/>
      <c r="J1618" s="181"/>
      <c r="K1618" s="181"/>
      <c r="L1618" s="181"/>
      <c r="M1618" s="181"/>
      <c r="N1618" s="189"/>
      <c r="O1618" s="181"/>
      <c r="P1618" s="105"/>
      <c r="Q1618" s="300"/>
      <c r="R1618" s="300"/>
    </row>
    <row r="1619" spans="1:18">
      <c r="A1619" s="189" t="e">
        <f ca="1">IF(D1619="","",(_xlfn.AGGREGATE(3,5,$D$10:D1619)))</f>
        <v>#NAME?</v>
      </c>
      <c r="B1619" s="189"/>
      <c r="C1619" s="185" t="s">
        <v>2319</v>
      </c>
      <c r="D1619" s="193" t="s">
        <v>121</v>
      </c>
      <c r="E1619" s="249">
        <v>5310</v>
      </c>
      <c r="F1619" s="160">
        <v>3</v>
      </c>
      <c r="G1619" s="351">
        <f t="shared" si="114"/>
        <v>15930</v>
      </c>
      <c r="H1619" s="181"/>
      <c r="I1619" s="181"/>
      <c r="J1619" s="181"/>
      <c r="K1619" s="181"/>
      <c r="L1619" s="181"/>
      <c r="M1619" s="181"/>
      <c r="N1619" s="189"/>
      <c r="O1619" s="181"/>
      <c r="P1619" s="105"/>
      <c r="Q1619" s="300"/>
      <c r="R1619" s="300"/>
    </row>
    <row r="1620" spans="1:18">
      <c r="A1620" s="189" t="e">
        <f ca="1">IF(D1620="","",(_xlfn.AGGREGATE(3,5,$D$10:D1620)))</f>
        <v>#NAME?</v>
      </c>
      <c r="B1620" s="352" t="s">
        <v>2320</v>
      </c>
      <c r="C1620" s="185" t="s">
        <v>2321</v>
      </c>
      <c r="D1620" s="193" t="s">
        <v>399</v>
      </c>
      <c r="E1620" s="249">
        <v>8850</v>
      </c>
      <c r="F1620" s="160">
        <v>2</v>
      </c>
      <c r="G1620" s="351">
        <f t="shared" si="114"/>
        <v>17700</v>
      </c>
      <c r="H1620" s="181"/>
      <c r="I1620" s="181"/>
      <c r="J1620" s="181"/>
      <c r="K1620" s="181"/>
      <c r="L1620" s="181"/>
      <c r="M1620" s="181"/>
      <c r="N1620" s="189"/>
      <c r="O1620" s="181"/>
      <c r="P1620" s="105"/>
      <c r="Q1620" s="300"/>
      <c r="R1620" s="300"/>
    </row>
    <row r="1621" spans="1:18">
      <c r="A1621" s="189" t="e">
        <f ca="1">IF(D1621="","",(_xlfn.AGGREGATE(3,5,$D$10:D1621)))</f>
        <v>#NAME?</v>
      </c>
      <c r="B1621" s="189"/>
      <c r="C1621" s="185" t="s">
        <v>2322</v>
      </c>
      <c r="D1621" s="193" t="s">
        <v>121</v>
      </c>
      <c r="E1621" s="249">
        <v>7257.2359999999999</v>
      </c>
      <c r="F1621" s="160">
        <v>1</v>
      </c>
      <c r="G1621" s="351">
        <f t="shared" si="114"/>
        <v>7257.2359999999999</v>
      </c>
      <c r="H1621" s="181"/>
      <c r="I1621" s="181"/>
      <c r="J1621" s="181"/>
      <c r="K1621" s="181"/>
      <c r="L1621" s="181"/>
      <c r="M1621" s="181"/>
      <c r="N1621" s="189"/>
      <c r="O1621" s="181"/>
      <c r="P1621" s="105"/>
      <c r="Q1621" s="300"/>
      <c r="R1621" s="300"/>
    </row>
    <row r="1622" spans="1:18">
      <c r="A1622" s="189" t="e">
        <f ca="1">IF(D1622="","",(_xlfn.AGGREGATE(3,5,$D$10:D1622)))</f>
        <v>#NAME?</v>
      </c>
      <c r="B1622" s="352" t="s">
        <v>566</v>
      </c>
      <c r="C1622" s="185" t="s">
        <v>1361</v>
      </c>
      <c r="D1622" s="193" t="s">
        <v>121</v>
      </c>
      <c r="E1622" s="249">
        <v>3540</v>
      </c>
      <c r="F1622" s="160">
        <v>1</v>
      </c>
      <c r="G1622" s="351">
        <f t="shared" si="114"/>
        <v>3540</v>
      </c>
      <c r="H1622" s="181"/>
      <c r="I1622" s="181"/>
      <c r="J1622" s="181"/>
      <c r="K1622" s="181"/>
      <c r="L1622" s="181"/>
      <c r="M1622" s="181"/>
      <c r="N1622" s="189"/>
      <c r="O1622" s="181"/>
      <c r="P1622" s="105"/>
      <c r="Q1622" s="300"/>
      <c r="R1622" s="300"/>
    </row>
    <row r="1623" spans="1:18">
      <c r="A1623" s="189" t="e">
        <f ca="1">IF(D1623="","",(_xlfn.AGGREGATE(3,5,$D$10:D1623)))</f>
        <v>#NAME?</v>
      </c>
      <c r="B1623" s="189"/>
      <c r="C1623" s="185" t="s">
        <v>2323</v>
      </c>
      <c r="D1623" s="193" t="s">
        <v>121</v>
      </c>
      <c r="E1623" s="249">
        <v>2360</v>
      </c>
      <c r="F1623" s="160">
        <v>5</v>
      </c>
      <c r="G1623" s="351">
        <f t="shared" si="114"/>
        <v>11800</v>
      </c>
      <c r="H1623" s="181"/>
      <c r="I1623" s="181"/>
      <c r="J1623" s="181"/>
      <c r="K1623" s="181"/>
      <c r="L1623" s="181"/>
      <c r="M1623" s="181"/>
      <c r="N1623" s="189"/>
      <c r="O1623" s="181"/>
      <c r="P1623" s="105"/>
      <c r="Q1623" s="300"/>
      <c r="R1623" s="300"/>
    </row>
    <row r="1624" spans="1:18">
      <c r="A1624" s="265" t="e">
        <f ca="1">IF(D1624="","",(_xlfn.AGGREGATE(3,5,$D$10:D1624)))</f>
        <v>#NAME?</v>
      </c>
      <c r="B1624" s="359" t="s">
        <v>1761</v>
      </c>
      <c r="C1624" s="360" t="s">
        <v>2324</v>
      </c>
      <c r="D1624" s="265" t="s">
        <v>121</v>
      </c>
      <c r="E1624" s="361">
        <v>7670</v>
      </c>
      <c r="F1624" s="362">
        <v>1</v>
      </c>
      <c r="G1624" s="363">
        <f t="shared" si="114"/>
        <v>7670</v>
      </c>
      <c r="H1624" s="364"/>
      <c r="I1624" s="364"/>
      <c r="J1624" s="364"/>
      <c r="K1624" s="364"/>
      <c r="L1624" s="364"/>
      <c r="M1624" s="364"/>
      <c r="N1624" s="265"/>
      <c r="O1624" s="364"/>
      <c r="P1624" s="365"/>
      <c r="Q1624" s="300"/>
      <c r="R1624" s="300"/>
    </row>
    <row r="1625" spans="1:18">
      <c r="A1625" s="189" t="str">
        <f>IF(D1625="","",(_xlfn.AGGREGATE(3,5,$D$10:D1625)))</f>
        <v/>
      </c>
      <c r="B1625" s="189"/>
      <c r="C1625" s="182" t="s">
        <v>2325</v>
      </c>
      <c r="D1625" s="193"/>
      <c r="E1625" s="249"/>
      <c r="F1625" s="160"/>
      <c r="G1625" s="351"/>
      <c r="H1625" s="181"/>
      <c r="I1625" s="181"/>
      <c r="J1625" s="181"/>
      <c r="K1625" s="181"/>
      <c r="L1625" s="181"/>
      <c r="M1625" s="181"/>
      <c r="N1625" s="189"/>
      <c r="O1625" s="181"/>
      <c r="P1625" s="105"/>
      <c r="Q1625" s="300"/>
      <c r="R1625" s="300"/>
    </row>
    <row r="1626" spans="1:18">
      <c r="A1626" s="189" t="e">
        <f ca="1">IF(D1626="","",(_xlfn.AGGREGATE(3,5,$D$10:D1626)))</f>
        <v>#NAME?</v>
      </c>
      <c r="B1626" s="354" t="s">
        <v>1239</v>
      </c>
      <c r="C1626" s="112" t="s">
        <v>2326</v>
      </c>
      <c r="D1626" s="193" t="s">
        <v>121</v>
      </c>
      <c r="E1626" s="249">
        <v>241557.8</v>
      </c>
      <c r="F1626" s="160">
        <v>2</v>
      </c>
      <c r="G1626" s="351">
        <f>E1626*F1626</f>
        <v>483115.6</v>
      </c>
      <c r="H1626" s="181"/>
      <c r="I1626" s="181"/>
      <c r="J1626" s="181"/>
      <c r="K1626" s="181"/>
      <c r="L1626" s="181"/>
      <c r="M1626" s="181"/>
      <c r="N1626" s="189"/>
      <c r="O1626" s="181"/>
      <c r="P1626" s="105"/>
      <c r="Q1626" s="300"/>
      <c r="R1626" s="300"/>
    </row>
    <row r="1627" spans="1:18">
      <c r="A1627" s="189" t="e">
        <f ca="1">IF(D1627="","",(_xlfn.AGGREGATE(3,5,$D$10:D1627)))</f>
        <v>#NAME?</v>
      </c>
      <c r="B1627" s="352" t="s">
        <v>2327</v>
      </c>
      <c r="C1627" s="112" t="s">
        <v>2328</v>
      </c>
      <c r="D1627" s="193" t="s">
        <v>121</v>
      </c>
      <c r="E1627" s="249">
        <v>11080.2</v>
      </c>
      <c r="F1627" s="160">
        <v>2</v>
      </c>
      <c r="G1627" s="351">
        <f>E1627*F1627</f>
        <v>22160.400000000001</v>
      </c>
      <c r="H1627" s="181"/>
      <c r="I1627" s="181"/>
      <c r="J1627" s="181"/>
      <c r="K1627" s="181"/>
      <c r="L1627" s="181"/>
      <c r="M1627" s="181"/>
      <c r="N1627" s="189"/>
      <c r="O1627" s="181"/>
      <c r="P1627" s="105"/>
      <c r="Q1627" s="300"/>
      <c r="R1627" s="300"/>
    </row>
    <row r="1628" spans="1:18">
      <c r="A1628" s="189" t="e">
        <f ca="1">IF(D1628="","",(_xlfn.AGGREGATE(3,5,$D$10:D1628)))</f>
        <v>#NAME?</v>
      </c>
      <c r="B1628" s="352" t="s">
        <v>2329</v>
      </c>
      <c r="C1628" s="112" t="s">
        <v>2330</v>
      </c>
      <c r="D1628" s="193" t="s">
        <v>121</v>
      </c>
      <c r="E1628" s="249">
        <v>11930.14</v>
      </c>
      <c r="F1628" s="160">
        <v>2</v>
      </c>
      <c r="G1628" s="351">
        <f>E1628*F1628</f>
        <v>23860.28</v>
      </c>
      <c r="H1628" s="181"/>
      <c r="I1628" s="181"/>
      <c r="J1628" s="181"/>
      <c r="K1628" s="181"/>
      <c r="L1628" s="181"/>
      <c r="M1628" s="181"/>
      <c r="N1628" s="189"/>
      <c r="O1628" s="181"/>
      <c r="P1628" s="105"/>
      <c r="Q1628" s="300"/>
      <c r="R1628" s="300"/>
    </row>
    <row r="1629" spans="1:18">
      <c r="A1629" s="189" t="str">
        <f>IF(D1629="","",(_xlfn.AGGREGATE(3,5,$D$10:D1629)))</f>
        <v/>
      </c>
      <c r="B1629" s="189"/>
      <c r="C1629" s="182" t="s">
        <v>2331</v>
      </c>
      <c r="D1629" s="193"/>
      <c r="E1629" s="249"/>
      <c r="F1629" s="160"/>
      <c r="G1629" s="351"/>
      <c r="H1629" s="181"/>
      <c r="I1629" s="181"/>
      <c r="J1629" s="181"/>
      <c r="K1629" s="181"/>
      <c r="L1629" s="181"/>
      <c r="M1629" s="181"/>
      <c r="N1629" s="189"/>
      <c r="O1629" s="181"/>
      <c r="P1629" s="105"/>
      <c r="Q1629" s="300"/>
      <c r="R1629" s="300"/>
    </row>
    <row r="1630" spans="1:18">
      <c r="A1630" s="189" t="e">
        <f ca="1">IF(D1630="","",(_xlfn.AGGREGATE(3,5,$D$10:D1630)))</f>
        <v>#NAME?</v>
      </c>
      <c r="B1630" s="366" t="s">
        <v>1946</v>
      </c>
      <c r="C1630" s="112" t="s">
        <v>2332</v>
      </c>
      <c r="D1630" s="193" t="s">
        <v>121</v>
      </c>
      <c r="E1630" s="249">
        <v>3779.56</v>
      </c>
      <c r="F1630" s="160">
        <v>1</v>
      </c>
      <c r="G1630" s="351">
        <f>E1630*F1630</f>
        <v>3779.56</v>
      </c>
      <c r="H1630" s="181"/>
      <c r="I1630" s="181"/>
      <c r="J1630" s="181"/>
      <c r="K1630" s="181"/>
      <c r="L1630" s="181"/>
      <c r="M1630" s="181"/>
      <c r="N1630" s="189"/>
      <c r="O1630" s="181"/>
      <c r="P1630" s="105"/>
      <c r="Q1630" s="300"/>
      <c r="R1630" s="300"/>
    </row>
    <row r="1631" spans="1:18">
      <c r="A1631" s="189" t="e">
        <f ca="1">IF(D1631="","",(_xlfn.AGGREGATE(3,5,$D$10:D1631)))</f>
        <v>#NAME?</v>
      </c>
      <c r="B1631" s="367" t="s">
        <v>2191</v>
      </c>
      <c r="C1631" s="112" t="s">
        <v>2333</v>
      </c>
      <c r="D1631" s="193" t="s">
        <v>121</v>
      </c>
      <c r="E1631" s="249">
        <v>3779.56</v>
      </c>
      <c r="F1631" s="160">
        <v>1</v>
      </c>
      <c r="G1631" s="351">
        <f>E1631*F1631</f>
        <v>3779.56</v>
      </c>
      <c r="H1631" s="181"/>
      <c r="I1631" s="181"/>
      <c r="J1631" s="181"/>
      <c r="K1631" s="181"/>
      <c r="L1631" s="181"/>
      <c r="M1631" s="181"/>
      <c r="N1631" s="189"/>
      <c r="O1631" s="181"/>
      <c r="P1631" s="105"/>
      <c r="Q1631" s="300"/>
      <c r="R1631" s="300"/>
    </row>
    <row r="1632" spans="1:18">
      <c r="A1632" s="189" t="str">
        <f>IF(D1632="","",(_xlfn.AGGREGATE(3,5,$D$10:D1632)))</f>
        <v/>
      </c>
      <c r="B1632" s="189"/>
      <c r="C1632" s="182" t="s">
        <v>2334</v>
      </c>
      <c r="D1632" s="193"/>
      <c r="E1632" s="249"/>
      <c r="F1632" s="160"/>
      <c r="G1632" s="351"/>
      <c r="H1632" s="181"/>
      <c r="I1632" s="181"/>
      <c r="J1632" s="181"/>
      <c r="K1632" s="181"/>
      <c r="L1632" s="181"/>
      <c r="M1632" s="181"/>
      <c r="N1632" s="189"/>
      <c r="O1632" s="181"/>
      <c r="P1632" s="105"/>
      <c r="Q1632" s="300"/>
      <c r="R1632" s="300"/>
    </row>
    <row r="1633" spans="1:18" ht="51">
      <c r="A1633" s="189" t="e">
        <f ca="1">IF(D1633="","",(_xlfn.AGGREGATE(3,5,$D$10:D1633)))</f>
        <v>#NAME?</v>
      </c>
      <c r="B1633" s="352" t="s">
        <v>2335</v>
      </c>
      <c r="C1633" s="185" t="s">
        <v>2316</v>
      </c>
      <c r="D1633" s="193" t="s">
        <v>121</v>
      </c>
      <c r="E1633" s="249">
        <v>1180</v>
      </c>
      <c r="F1633" s="160">
        <v>1</v>
      </c>
      <c r="G1633" s="351">
        <f t="shared" ref="G1633:G1641" si="115">E1633*F1633</f>
        <v>1180</v>
      </c>
      <c r="H1633" s="181"/>
      <c r="I1633" s="181"/>
      <c r="J1633" s="181"/>
      <c r="K1633" s="181"/>
      <c r="L1633" s="181"/>
      <c r="M1633" s="181"/>
      <c r="N1633" s="189"/>
      <c r="O1633" s="181"/>
      <c r="P1633" s="105"/>
      <c r="Q1633" s="300"/>
      <c r="R1633" s="300"/>
    </row>
    <row r="1634" spans="1:18" ht="25.5">
      <c r="A1634" s="189" t="e">
        <f ca="1">IF(D1634="","",(_xlfn.AGGREGATE(3,5,$D$10:D1634)))</f>
        <v>#NAME?</v>
      </c>
      <c r="B1634" s="354" t="s">
        <v>2336</v>
      </c>
      <c r="C1634" s="185" t="s">
        <v>2317</v>
      </c>
      <c r="D1634" s="193" t="s">
        <v>399</v>
      </c>
      <c r="E1634" s="249">
        <v>590</v>
      </c>
      <c r="F1634" s="160">
        <v>1</v>
      </c>
      <c r="G1634" s="351">
        <f t="shared" si="115"/>
        <v>590</v>
      </c>
      <c r="H1634" s="181"/>
      <c r="I1634" s="181"/>
      <c r="J1634" s="181"/>
      <c r="K1634" s="181"/>
      <c r="L1634" s="181"/>
      <c r="M1634" s="181"/>
      <c r="N1634" s="189"/>
      <c r="O1634" s="181"/>
      <c r="P1634" s="105"/>
      <c r="Q1634" s="300"/>
      <c r="R1634" s="300"/>
    </row>
    <row r="1635" spans="1:18" ht="25.5">
      <c r="A1635" s="189" t="e">
        <f ca="1">IF(D1635="","",(_xlfn.AGGREGATE(3,5,$D$10:D1635)))</f>
        <v>#NAME?</v>
      </c>
      <c r="B1635" s="189"/>
      <c r="C1635" s="185" t="s">
        <v>2318</v>
      </c>
      <c r="D1635" s="193" t="s">
        <v>121</v>
      </c>
      <c r="E1635" s="249">
        <v>1180</v>
      </c>
      <c r="F1635" s="160">
        <v>1</v>
      </c>
      <c r="G1635" s="351">
        <f t="shared" si="115"/>
        <v>1180</v>
      </c>
      <c r="H1635" s="181"/>
      <c r="I1635" s="181"/>
      <c r="J1635" s="181"/>
      <c r="K1635" s="181"/>
      <c r="L1635" s="181"/>
      <c r="M1635" s="181"/>
      <c r="N1635" s="189"/>
      <c r="O1635" s="181"/>
      <c r="P1635" s="105"/>
      <c r="Q1635" s="300"/>
      <c r="R1635" s="300"/>
    </row>
    <row r="1636" spans="1:18">
      <c r="A1636" s="189" t="e">
        <f ca="1">IF(D1636="","",(_xlfn.AGGREGATE(3,5,$D$10:D1636)))</f>
        <v>#NAME?</v>
      </c>
      <c r="B1636" s="189" t="s">
        <v>2337</v>
      </c>
      <c r="C1636" s="185" t="s">
        <v>2295</v>
      </c>
      <c r="D1636" s="193" t="s">
        <v>121</v>
      </c>
      <c r="E1636" s="249">
        <v>295</v>
      </c>
      <c r="F1636" s="160">
        <v>2</v>
      </c>
      <c r="G1636" s="351">
        <f t="shared" si="115"/>
        <v>590</v>
      </c>
      <c r="H1636" s="181"/>
      <c r="I1636" s="181"/>
      <c r="J1636" s="181"/>
      <c r="K1636" s="181"/>
      <c r="L1636" s="181"/>
      <c r="M1636" s="181"/>
      <c r="N1636" s="189"/>
      <c r="O1636" s="181"/>
      <c r="P1636" s="105"/>
      <c r="Q1636" s="300"/>
      <c r="R1636" s="300"/>
    </row>
    <row r="1637" spans="1:18">
      <c r="A1637" s="189" t="e">
        <f ca="1">IF(D1637="","",(_xlfn.AGGREGATE(3,5,$D$10:D1637)))</f>
        <v>#NAME?</v>
      </c>
      <c r="B1637" s="352"/>
      <c r="C1637" s="185" t="s">
        <v>2321</v>
      </c>
      <c r="D1637" s="193" t="s">
        <v>399</v>
      </c>
      <c r="E1637" s="249">
        <v>295</v>
      </c>
      <c r="F1637" s="160">
        <v>2</v>
      </c>
      <c r="G1637" s="351">
        <f t="shared" si="115"/>
        <v>590</v>
      </c>
      <c r="H1637" s="181"/>
      <c r="I1637" s="181"/>
      <c r="J1637" s="181"/>
      <c r="K1637" s="181"/>
      <c r="L1637" s="181"/>
      <c r="M1637" s="181"/>
      <c r="N1637" s="189"/>
      <c r="O1637" s="181"/>
      <c r="P1637" s="105"/>
      <c r="Q1637" s="300"/>
      <c r="R1637" s="300"/>
    </row>
    <row r="1638" spans="1:18">
      <c r="A1638" s="189" t="e">
        <f ca="1">IF(D1638="","",(_xlfn.AGGREGATE(3,5,$D$10:D1638)))</f>
        <v>#NAME?</v>
      </c>
      <c r="B1638" s="189"/>
      <c r="C1638" s="185" t="s">
        <v>2322</v>
      </c>
      <c r="D1638" s="193" t="s">
        <v>121</v>
      </c>
      <c r="E1638" s="249">
        <v>774.12</v>
      </c>
      <c r="F1638" s="160">
        <v>1</v>
      </c>
      <c r="G1638" s="351">
        <f t="shared" si="115"/>
        <v>774.12</v>
      </c>
      <c r="H1638" s="181"/>
      <c r="I1638" s="181"/>
      <c r="J1638" s="181"/>
      <c r="K1638" s="181"/>
      <c r="L1638" s="181"/>
      <c r="M1638" s="181"/>
      <c r="N1638" s="189"/>
      <c r="O1638" s="181"/>
      <c r="P1638" s="105"/>
      <c r="Q1638" s="300"/>
      <c r="R1638" s="300"/>
    </row>
    <row r="1639" spans="1:18">
      <c r="A1639" s="189" t="e">
        <f ca="1">IF(D1639="","",(_xlfn.AGGREGATE(3,5,$D$10:D1639)))</f>
        <v>#NAME?</v>
      </c>
      <c r="B1639" s="189"/>
      <c r="C1639" s="185" t="s">
        <v>1361</v>
      </c>
      <c r="D1639" s="194" t="s">
        <v>121</v>
      </c>
      <c r="E1639" s="24">
        <v>295</v>
      </c>
      <c r="F1639" s="160">
        <v>1</v>
      </c>
      <c r="G1639" s="351">
        <f t="shared" si="115"/>
        <v>295</v>
      </c>
      <c r="H1639" s="181"/>
      <c r="I1639" s="181"/>
      <c r="J1639" s="181"/>
      <c r="K1639" s="181"/>
      <c r="L1639" s="181"/>
      <c r="M1639" s="181"/>
      <c r="N1639" s="189"/>
      <c r="O1639" s="181"/>
      <c r="P1639" s="105"/>
      <c r="Q1639" s="300"/>
      <c r="R1639" s="300"/>
    </row>
    <row r="1640" spans="1:18">
      <c r="A1640" s="189" t="e">
        <f ca="1">IF(D1640="","",(_xlfn.AGGREGATE(3,5,$D$10:D1640)))</f>
        <v>#NAME?</v>
      </c>
      <c r="B1640" s="189"/>
      <c r="C1640" s="185" t="s">
        <v>2323</v>
      </c>
      <c r="D1640" s="193" t="s">
        <v>121</v>
      </c>
      <c r="E1640" s="249">
        <v>236</v>
      </c>
      <c r="F1640" s="160">
        <v>5</v>
      </c>
      <c r="G1640" s="351">
        <f t="shared" si="115"/>
        <v>1180</v>
      </c>
      <c r="H1640" s="181"/>
      <c r="I1640" s="181"/>
      <c r="J1640" s="181"/>
      <c r="K1640" s="181"/>
      <c r="L1640" s="181"/>
      <c r="M1640" s="181"/>
      <c r="N1640" s="189"/>
      <c r="O1640" s="181"/>
      <c r="P1640" s="105"/>
      <c r="Q1640" s="300"/>
      <c r="R1640" s="300"/>
    </row>
    <row r="1641" spans="1:18">
      <c r="A1641" s="265" t="e">
        <f ca="1">IF(D1641="","",(_xlfn.AGGREGATE(3,5,$D$10:D1641)))</f>
        <v>#NAME?</v>
      </c>
      <c r="B1641" s="368" t="s">
        <v>2338</v>
      </c>
      <c r="C1641" s="360" t="s">
        <v>2324</v>
      </c>
      <c r="D1641" s="265" t="s">
        <v>121</v>
      </c>
      <c r="E1641" s="361">
        <v>295</v>
      </c>
      <c r="F1641" s="362">
        <v>1</v>
      </c>
      <c r="G1641" s="363">
        <f t="shared" si="115"/>
        <v>295</v>
      </c>
      <c r="H1641" s="364"/>
      <c r="I1641" s="364"/>
      <c r="J1641" s="364"/>
      <c r="K1641" s="364"/>
      <c r="L1641" s="364"/>
      <c r="M1641" s="364"/>
      <c r="N1641" s="265"/>
      <c r="O1641" s="364"/>
      <c r="P1641" s="365"/>
      <c r="Q1641" s="300"/>
      <c r="R1641" s="300"/>
    </row>
    <row r="1642" spans="1:18">
      <c r="A1642" s="189" t="str">
        <f>IF(D1642="","",(_xlfn.AGGREGATE(3,5,$D$10:D1642)))</f>
        <v/>
      </c>
      <c r="B1642" s="189"/>
      <c r="C1642" s="127" t="s">
        <v>2339</v>
      </c>
      <c r="D1642" s="193"/>
      <c r="E1642" s="249"/>
      <c r="F1642" s="160"/>
      <c r="G1642" s="351"/>
      <c r="H1642" s="181"/>
      <c r="I1642" s="181"/>
      <c r="J1642" s="181"/>
      <c r="K1642" s="181"/>
      <c r="L1642" s="181"/>
      <c r="M1642" s="181"/>
      <c r="N1642" s="189"/>
      <c r="O1642" s="181"/>
      <c r="P1642" s="105"/>
      <c r="Q1642" s="300"/>
      <c r="R1642" s="300"/>
    </row>
    <row r="1643" spans="1:18">
      <c r="A1643" s="189" t="e">
        <f ca="1">IF(D1643="","",(_xlfn.AGGREGATE(3,5,$D$10:D1643)))</f>
        <v>#NAME?</v>
      </c>
      <c r="B1643" s="189"/>
      <c r="C1643" s="127" t="s">
        <v>2340</v>
      </c>
      <c r="D1643" s="193" t="s">
        <v>399</v>
      </c>
      <c r="E1643" s="249">
        <v>106200</v>
      </c>
      <c r="F1643" s="160">
        <v>1</v>
      </c>
      <c r="G1643" s="351">
        <f>E1643*F1643</f>
        <v>106200</v>
      </c>
      <c r="H1643" s="181"/>
      <c r="I1643" s="181"/>
      <c r="J1643" s="181"/>
      <c r="K1643" s="181"/>
      <c r="L1643" s="181"/>
      <c r="M1643" s="181"/>
      <c r="N1643" s="189"/>
      <c r="O1643" s="181"/>
      <c r="P1643" s="105"/>
      <c r="Q1643" s="300"/>
      <c r="R1643" s="300"/>
    </row>
    <row r="1644" spans="1:18">
      <c r="A1644" s="189" t="e">
        <f ca="1">IF(D1644="","",(_xlfn.AGGREGATE(3,5,$D$10:D1644)))</f>
        <v>#NAME?</v>
      </c>
      <c r="B1644" s="189"/>
      <c r="C1644" s="127" t="s">
        <v>2341</v>
      </c>
      <c r="D1644" s="193" t="s">
        <v>121</v>
      </c>
      <c r="E1644" s="249">
        <v>17747.79</v>
      </c>
      <c r="F1644" s="160">
        <v>1</v>
      </c>
      <c r="G1644" s="351">
        <f t="shared" ref="G1644:G1689" si="116">E1644*F1644</f>
        <v>17747.79</v>
      </c>
      <c r="H1644" s="181"/>
      <c r="I1644" s="181"/>
      <c r="J1644" s="181"/>
      <c r="K1644" s="181"/>
      <c r="L1644" s="181"/>
      <c r="M1644" s="181"/>
      <c r="N1644" s="189"/>
      <c r="O1644" s="181"/>
      <c r="P1644" s="105"/>
      <c r="Q1644" s="300"/>
      <c r="R1644" s="300"/>
    </row>
    <row r="1645" spans="1:18">
      <c r="A1645" s="189" t="e">
        <f ca="1">IF(D1645="","",(_xlfn.AGGREGATE(3,5,$D$10:D1645)))</f>
        <v>#NAME?</v>
      </c>
      <c r="B1645" s="189"/>
      <c r="C1645" s="127" t="s">
        <v>2342</v>
      </c>
      <c r="D1645" s="193" t="s">
        <v>399</v>
      </c>
      <c r="E1645" s="249">
        <v>345740</v>
      </c>
      <c r="F1645" s="160">
        <v>1</v>
      </c>
      <c r="G1645" s="351">
        <f t="shared" si="116"/>
        <v>345740</v>
      </c>
      <c r="H1645" s="181"/>
      <c r="I1645" s="181"/>
      <c r="J1645" s="181"/>
      <c r="K1645" s="181"/>
      <c r="L1645" s="181"/>
      <c r="M1645" s="181"/>
      <c r="N1645" s="189"/>
      <c r="O1645" s="181"/>
      <c r="P1645" s="105"/>
      <c r="Q1645" s="300"/>
      <c r="R1645" s="300"/>
    </row>
    <row r="1646" spans="1:18" ht="25.5">
      <c r="A1646" s="189" t="e">
        <f ca="1">IF(D1646="","",(_xlfn.AGGREGATE(3,5,$D$10:D1646)))</f>
        <v>#NAME?</v>
      </c>
      <c r="B1646" s="189"/>
      <c r="C1646" s="127" t="s">
        <v>2343</v>
      </c>
      <c r="D1646" s="193" t="s">
        <v>2344</v>
      </c>
      <c r="E1646" s="249">
        <v>59000</v>
      </c>
      <c r="F1646" s="160">
        <v>1</v>
      </c>
      <c r="G1646" s="351">
        <f t="shared" si="116"/>
        <v>59000</v>
      </c>
      <c r="H1646" s="181"/>
      <c r="I1646" s="181"/>
      <c r="J1646" s="181"/>
      <c r="K1646" s="181"/>
      <c r="L1646" s="181"/>
      <c r="M1646" s="181"/>
      <c r="N1646" s="189"/>
      <c r="O1646" s="181"/>
      <c r="P1646" s="105"/>
      <c r="Q1646" s="300"/>
      <c r="R1646" s="300"/>
    </row>
    <row r="1647" spans="1:18">
      <c r="A1647" s="189" t="e">
        <f ca="1">IF(D1647="","",(_xlfn.AGGREGATE(3,5,$D$10:D1647)))</f>
        <v>#NAME?</v>
      </c>
      <c r="B1647" s="189"/>
      <c r="C1647" s="127" t="s">
        <v>2345</v>
      </c>
      <c r="D1647" s="193" t="s">
        <v>2344</v>
      </c>
      <c r="E1647" s="249">
        <v>91096</v>
      </c>
      <c r="F1647" s="160">
        <v>1</v>
      </c>
      <c r="G1647" s="351">
        <f t="shared" si="116"/>
        <v>91096</v>
      </c>
      <c r="H1647" s="181"/>
      <c r="I1647" s="181"/>
      <c r="J1647" s="181"/>
      <c r="K1647" s="181"/>
      <c r="L1647" s="181"/>
      <c r="M1647" s="181"/>
      <c r="N1647" s="189"/>
      <c r="O1647" s="181"/>
      <c r="P1647" s="105"/>
      <c r="Q1647" s="300"/>
      <c r="R1647" s="300"/>
    </row>
    <row r="1648" spans="1:18">
      <c r="A1648" s="189" t="e">
        <f ca="1">IF(D1648="","",(_xlfn.AGGREGATE(3,5,$D$10:D1648)))</f>
        <v>#NAME?</v>
      </c>
      <c r="B1648" s="189"/>
      <c r="C1648" s="127" t="s">
        <v>2346</v>
      </c>
      <c r="D1648" s="193" t="s">
        <v>2344</v>
      </c>
      <c r="E1648" s="249">
        <v>20060</v>
      </c>
      <c r="F1648" s="160">
        <v>1</v>
      </c>
      <c r="G1648" s="351">
        <f t="shared" si="116"/>
        <v>20060</v>
      </c>
      <c r="H1648" s="181"/>
      <c r="I1648" s="181"/>
      <c r="J1648" s="181"/>
      <c r="K1648" s="181"/>
      <c r="L1648" s="181"/>
      <c r="M1648" s="181"/>
      <c r="N1648" s="189"/>
      <c r="O1648" s="181"/>
      <c r="P1648" s="105"/>
      <c r="Q1648" s="300"/>
      <c r="R1648" s="300"/>
    </row>
    <row r="1649" spans="1:18">
      <c r="A1649" s="189" t="e">
        <f ca="1">IF(D1649="","",(_xlfn.AGGREGATE(3,5,$D$10:D1649)))</f>
        <v>#NAME?</v>
      </c>
      <c r="B1649" s="189"/>
      <c r="C1649" s="127" t="s">
        <v>2347</v>
      </c>
      <c r="D1649" s="193" t="s">
        <v>2344</v>
      </c>
      <c r="E1649" s="249">
        <v>20060</v>
      </c>
      <c r="F1649" s="160">
        <v>1</v>
      </c>
      <c r="G1649" s="351">
        <f t="shared" si="116"/>
        <v>20060</v>
      </c>
      <c r="H1649" s="181"/>
      <c r="I1649" s="181"/>
      <c r="J1649" s="181"/>
      <c r="K1649" s="181"/>
      <c r="L1649" s="181"/>
      <c r="M1649" s="181"/>
      <c r="N1649" s="189"/>
      <c r="O1649" s="181"/>
      <c r="P1649" s="105"/>
      <c r="Q1649" s="300"/>
      <c r="R1649" s="300"/>
    </row>
    <row r="1650" spans="1:18">
      <c r="A1650" s="189" t="str">
        <f>IF(D1650="","",(_xlfn.AGGREGATE(3,5,$D$10:D1650)))</f>
        <v/>
      </c>
      <c r="B1650" s="189"/>
      <c r="C1650" s="127" t="s">
        <v>2348</v>
      </c>
      <c r="D1650" s="193"/>
      <c r="E1650" s="249"/>
      <c r="F1650" s="160"/>
      <c r="G1650" s="351"/>
      <c r="H1650" s="181"/>
      <c r="I1650" s="181"/>
      <c r="J1650" s="181"/>
      <c r="K1650" s="181"/>
      <c r="L1650" s="181"/>
      <c r="M1650" s="181"/>
      <c r="N1650" s="189"/>
      <c r="O1650" s="181"/>
      <c r="P1650" s="105"/>
      <c r="Q1650" s="300"/>
      <c r="R1650" s="300"/>
    </row>
    <row r="1651" spans="1:18">
      <c r="A1651" s="189" t="e">
        <f ca="1">IF(D1651="","",(_xlfn.AGGREGATE(3,5,$D$10:D1651)))</f>
        <v>#NAME?</v>
      </c>
      <c r="B1651" s="354" t="s">
        <v>2349</v>
      </c>
      <c r="C1651" s="369" t="s">
        <v>2350</v>
      </c>
      <c r="D1651" s="193" t="s">
        <v>2344</v>
      </c>
      <c r="E1651" s="249">
        <v>4130</v>
      </c>
      <c r="F1651" s="160">
        <v>2</v>
      </c>
      <c r="G1651" s="351">
        <f t="shared" si="116"/>
        <v>8260</v>
      </c>
      <c r="H1651" s="181"/>
      <c r="I1651" s="181"/>
      <c r="J1651" s="181"/>
      <c r="K1651" s="181"/>
      <c r="L1651" s="181"/>
      <c r="M1651" s="181"/>
      <c r="N1651" s="189"/>
      <c r="O1651" s="181"/>
      <c r="P1651" s="105"/>
      <c r="Q1651" s="300"/>
      <c r="R1651" s="300"/>
    </row>
    <row r="1652" spans="1:18">
      <c r="A1652" s="189" t="e">
        <f ca="1">IF(D1652="","",(_xlfn.AGGREGATE(3,5,$D$10:D1652)))</f>
        <v>#NAME?</v>
      </c>
      <c r="B1652" s="352" t="s">
        <v>1853</v>
      </c>
      <c r="C1652" s="185" t="s">
        <v>2351</v>
      </c>
      <c r="D1652" s="193" t="s">
        <v>2344</v>
      </c>
      <c r="E1652" s="249">
        <v>4130</v>
      </c>
      <c r="F1652" s="160">
        <v>1</v>
      </c>
      <c r="G1652" s="351">
        <f t="shared" si="116"/>
        <v>4130</v>
      </c>
      <c r="H1652" s="181"/>
      <c r="I1652" s="181"/>
      <c r="J1652" s="181"/>
      <c r="K1652" s="181"/>
      <c r="L1652" s="181"/>
      <c r="M1652" s="181"/>
      <c r="N1652" s="189"/>
      <c r="O1652" s="181"/>
      <c r="P1652" s="105"/>
      <c r="Q1652" s="300"/>
      <c r="R1652" s="300"/>
    </row>
    <row r="1653" spans="1:18">
      <c r="A1653" s="189" t="e">
        <f ca="1">IF(D1653="","",(_xlfn.AGGREGATE(3,5,$D$10:D1653)))</f>
        <v>#NAME?</v>
      </c>
      <c r="B1653" s="352" t="s">
        <v>1855</v>
      </c>
      <c r="C1653" s="185" t="s">
        <v>2352</v>
      </c>
      <c r="D1653" s="193" t="s">
        <v>2344</v>
      </c>
      <c r="E1653" s="249">
        <v>4130</v>
      </c>
      <c r="F1653" s="160">
        <v>1</v>
      </c>
      <c r="G1653" s="351">
        <f t="shared" si="116"/>
        <v>4130</v>
      </c>
      <c r="H1653" s="181"/>
      <c r="I1653" s="181"/>
      <c r="J1653" s="181"/>
      <c r="K1653" s="181"/>
      <c r="L1653" s="181"/>
      <c r="M1653" s="181"/>
      <c r="N1653" s="189"/>
      <c r="O1653" s="181"/>
      <c r="P1653" s="105"/>
      <c r="Q1653" s="300"/>
      <c r="R1653" s="300"/>
    </row>
    <row r="1654" spans="1:18">
      <c r="A1654" s="189" t="e">
        <f ca="1">IF(D1654="","",(_xlfn.AGGREGATE(3,5,$D$10:D1654)))</f>
        <v>#NAME?</v>
      </c>
      <c r="B1654" s="352" t="s">
        <v>2353</v>
      </c>
      <c r="C1654" s="185" t="s">
        <v>2354</v>
      </c>
      <c r="D1654" s="193" t="s">
        <v>2344</v>
      </c>
      <c r="E1654" s="249">
        <v>4130</v>
      </c>
      <c r="F1654" s="160">
        <v>1</v>
      </c>
      <c r="G1654" s="351">
        <f t="shared" si="116"/>
        <v>4130</v>
      </c>
      <c r="H1654" s="181"/>
      <c r="I1654" s="181"/>
      <c r="J1654" s="181"/>
      <c r="K1654" s="181"/>
      <c r="L1654" s="181"/>
      <c r="M1654" s="181"/>
      <c r="N1654" s="189"/>
      <c r="O1654" s="181"/>
      <c r="P1654" s="105"/>
      <c r="Q1654" s="300"/>
      <c r="R1654" s="300"/>
    </row>
    <row r="1655" spans="1:18">
      <c r="A1655" s="189" t="e">
        <f ca="1">IF(D1655="","",(_xlfn.AGGREGATE(3,5,$D$10:D1655)))</f>
        <v>#NAME?</v>
      </c>
      <c r="B1655" s="352" t="s">
        <v>2355</v>
      </c>
      <c r="C1655" s="185" t="s">
        <v>2356</v>
      </c>
      <c r="D1655" s="193" t="s">
        <v>2344</v>
      </c>
      <c r="E1655" s="249">
        <v>4130</v>
      </c>
      <c r="F1655" s="160">
        <v>2</v>
      </c>
      <c r="G1655" s="351">
        <f t="shared" si="116"/>
        <v>8260</v>
      </c>
      <c r="H1655" s="181"/>
      <c r="I1655" s="181"/>
      <c r="J1655" s="181"/>
      <c r="K1655" s="181"/>
      <c r="L1655" s="181"/>
      <c r="M1655" s="181"/>
      <c r="N1655" s="189"/>
      <c r="O1655" s="181"/>
      <c r="P1655" s="105"/>
      <c r="Q1655" s="300"/>
      <c r="R1655" s="300"/>
    </row>
    <row r="1656" spans="1:18">
      <c r="A1656" s="189" t="e">
        <f ca="1">IF(D1656="","",(_xlfn.AGGREGATE(3,5,$D$10:D1656)))</f>
        <v>#NAME?</v>
      </c>
      <c r="B1656" s="354" t="s">
        <v>2357</v>
      </c>
      <c r="C1656" s="185" t="s">
        <v>2358</v>
      </c>
      <c r="D1656" s="193" t="s">
        <v>2344</v>
      </c>
      <c r="E1656" s="249">
        <v>4720</v>
      </c>
      <c r="F1656" s="160">
        <v>2</v>
      </c>
      <c r="G1656" s="351">
        <f t="shared" si="116"/>
        <v>9440</v>
      </c>
      <c r="H1656" s="181"/>
      <c r="I1656" s="181"/>
      <c r="J1656" s="181"/>
      <c r="K1656" s="181"/>
      <c r="L1656" s="181"/>
      <c r="M1656" s="181"/>
      <c r="N1656" s="189"/>
      <c r="O1656" s="181"/>
      <c r="P1656" s="105"/>
      <c r="Q1656" s="300"/>
      <c r="R1656" s="300"/>
    </row>
    <row r="1657" spans="1:18">
      <c r="A1657" s="189" t="e">
        <f ca="1">IF(D1657="","",(_xlfn.AGGREGATE(3,5,$D$10:D1657)))</f>
        <v>#NAME?</v>
      </c>
      <c r="B1657" s="354" t="s">
        <v>2359</v>
      </c>
      <c r="C1657" s="185" t="s">
        <v>2360</v>
      </c>
      <c r="D1657" s="193" t="s">
        <v>2344</v>
      </c>
      <c r="E1657" s="249">
        <v>9440</v>
      </c>
      <c r="F1657" s="160">
        <v>2</v>
      </c>
      <c r="G1657" s="351">
        <f t="shared" si="116"/>
        <v>18880</v>
      </c>
      <c r="H1657" s="181"/>
      <c r="I1657" s="181"/>
      <c r="J1657" s="181"/>
      <c r="K1657" s="181"/>
      <c r="L1657" s="181"/>
      <c r="M1657" s="181"/>
      <c r="N1657" s="189"/>
      <c r="O1657" s="181"/>
      <c r="P1657" s="105"/>
      <c r="Q1657" s="300"/>
      <c r="R1657" s="300"/>
    </row>
    <row r="1658" spans="1:18">
      <c r="A1658" s="189" t="e">
        <f ca="1">IF(D1658="","",(_xlfn.AGGREGATE(3,5,$D$10:D1658)))</f>
        <v>#NAME?</v>
      </c>
      <c r="B1658" s="352" t="s">
        <v>2361</v>
      </c>
      <c r="C1658" s="185" t="s">
        <v>2362</v>
      </c>
      <c r="D1658" s="193" t="s">
        <v>2344</v>
      </c>
      <c r="E1658" s="249">
        <v>826</v>
      </c>
      <c r="F1658" s="160">
        <v>3</v>
      </c>
      <c r="G1658" s="351">
        <f t="shared" si="116"/>
        <v>2478</v>
      </c>
      <c r="H1658" s="181"/>
      <c r="I1658" s="181"/>
      <c r="J1658" s="181"/>
      <c r="K1658" s="181"/>
      <c r="L1658" s="181"/>
      <c r="M1658" s="181"/>
      <c r="N1658" s="189"/>
      <c r="O1658" s="181"/>
      <c r="P1658" s="105"/>
      <c r="Q1658" s="300"/>
      <c r="R1658" s="300"/>
    </row>
    <row r="1659" spans="1:18">
      <c r="A1659" s="189" t="e">
        <f ca="1">IF(D1659="","",(_xlfn.AGGREGATE(3,5,$D$10:D1659)))</f>
        <v>#NAME?</v>
      </c>
      <c r="B1659" s="352" t="s">
        <v>2363</v>
      </c>
      <c r="C1659" s="185" t="s">
        <v>2364</v>
      </c>
      <c r="D1659" s="193" t="s">
        <v>2344</v>
      </c>
      <c r="E1659" s="249">
        <v>826</v>
      </c>
      <c r="F1659" s="160">
        <v>3</v>
      </c>
      <c r="G1659" s="351">
        <f t="shared" si="116"/>
        <v>2478</v>
      </c>
      <c r="H1659" s="181"/>
      <c r="I1659" s="181"/>
      <c r="J1659" s="181"/>
      <c r="K1659" s="181"/>
      <c r="L1659" s="181"/>
      <c r="M1659" s="181"/>
      <c r="N1659" s="189"/>
      <c r="O1659" s="181"/>
      <c r="P1659" s="105"/>
      <c r="Q1659" s="300"/>
      <c r="R1659" s="300"/>
    </row>
    <row r="1660" spans="1:18">
      <c r="A1660" s="189" t="e">
        <f ca="1">IF(D1660="","",(_xlfn.AGGREGATE(3,5,$D$10:D1660)))</f>
        <v>#NAME?</v>
      </c>
      <c r="B1660" s="352" t="s">
        <v>2365</v>
      </c>
      <c r="C1660" s="185" t="s">
        <v>2366</v>
      </c>
      <c r="D1660" s="193" t="s">
        <v>2344</v>
      </c>
      <c r="E1660" s="249">
        <v>826</v>
      </c>
      <c r="F1660" s="160">
        <v>1</v>
      </c>
      <c r="G1660" s="351">
        <f t="shared" si="116"/>
        <v>826</v>
      </c>
      <c r="H1660" s="181"/>
      <c r="I1660" s="181"/>
      <c r="J1660" s="181"/>
      <c r="K1660" s="181"/>
      <c r="L1660" s="181"/>
      <c r="M1660" s="181"/>
      <c r="N1660" s="189"/>
      <c r="O1660" s="181"/>
      <c r="P1660" s="105"/>
      <c r="Q1660" s="300"/>
      <c r="R1660" s="300"/>
    </row>
    <row r="1661" spans="1:18">
      <c r="A1661" s="189" t="e">
        <f ca="1">IF(D1661="","",(_xlfn.AGGREGATE(3,5,$D$10:D1661)))</f>
        <v>#NAME?</v>
      </c>
      <c r="B1661" s="352" t="s">
        <v>2367</v>
      </c>
      <c r="C1661" s="185" t="s">
        <v>2368</v>
      </c>
      <c r="D1661" s="193" t="s">
        <v>2344</v>
      </c>
      <c r="E1661" s="249">
        <v>25960</v>
      </c>
      <c r="F1661" s="160">
        <v>1</v>
      </c>
      <c r="G1661" s="351">
        <f t="shared" si="116"/>
        <v>25960</v>
      </c>
      <c r="H1661" s="181"/>
      <c r="I1661" s="181"/>
      <c r="J1661" s="181"/>
      <c r="K1661" s="181"/>
      <c r="L1661" s="181"/>
      <c r="M1661" s="181"/>
      <c r="N1661" s="189"/>
      <c r="O1661" s="181"/>
      <c r="P1661" s="105"/>
      <c r="Q1661" s="300"/>
      <c r="R1661" s="300"/>
    </row>
    <row r="1662" spans="1:18">
      <c r="A1662" s="189" t="e">
        <f ca="1">IF(D1662="","",(_xlfn.AGGREGATE(3,5,$D$10:D1662)))</f>
        <v>#NAME?</v>
      </c>
      <c r="B1662" s="352" t="s">
        <v>2369</v>
      </c>
      <c r="C1662" s="185" t="s">
        <v>2370</v>
      </c>
      <c r="D1662" s="193" t="s">
        <v>2344</v>
      </c>
      <c r="E1662" s="249">
        <v>1062</v>
      </c>
      <c r="F1662" s="160">
        <v>1</v>
      </c>
      <c r="G1662" s="351">
        <f t="shared" si="116"/>
        <v>1062</v>
      </c>
      <c r="H1662" s="181"/>
      <c r="I1662" s="181"/>
      <c r="J1662" s="181"/>
      <c r="K1662" s="181"/>
      <c r="L1662" s="181"/>
      <c r="M1662" s="181"/>
      <c r="N1662" s="189"/>
      <c r="O1662" s="181"/>
      <c r="P1662" s="105"/>
      <c r="Q1662" s="300"/>
      <c r="R1662" s="300"/>
    </row>
    <row r="1663" spans="1:18">
      <c r="A1663" s="189" t="e">
        <f ca="1">IF(D1663="","",(_xlfn.AGGREGATE(3,5,$D$10:D1663)))</f>
        <v>#NAME?</v>
      </c>
      <c r="B1663" s="352" t="s">
        <v>2371</v>
      </c>
      <c r="C1663" s="185" t="s">
        <v>2372</v>
      </c>
      <c r="D1663" s="193" t="s">
        <v>2344</v>
      </c>
      <c r="E1663" s="249">
        <v>2124</v>
      </c>
      <c r="F1663" s="160">
        <v>1</v>
      </c>
      <c r="G1663" s="351">
        <f t="shared" si="116"/>
        <v>2124</v>
      </c>
      <c r="H1663" s="181"/>
      <c r="I1663" s="181"/>
      <c r="J1663" s="181"/>
      <c r="K1663" s="181"/>
      <c r="L1663" s="181"/>
      <c r="M1663" s="181"/>
      <c r="N1663" s="189"/>
      <c r="O1663" s="181"/>
      <c r="P1663" s="105"/>
      <c r="Q1663" s="300"/>
      <c r="R1663" s="300"/>
    </row>
    <row r="1664" spans="1:18">
      <c r="A1664" s="189" t="e">
        <f ca="1">IF(D1664="","",(_xlfn.AGGREGATE(3,5,$D$10:D1664)))</f>
        <v>#NAME?</v>
      </c>
      <c r="B1664" s="352" t="s">
        <v>2373</v>
      </c>
      <c r="C1664" s="185" t="s">
        <v>2374</v>
      </c>
      <c r="D1664" s="193" t="s">
        <v>2344</v>
      </c>
      <c r="E1664" s="249">
        <v>2773</v>
      </c>
      <c r="F1664" s="160">
        <v>1</v>
      </c>
      <c r="G1664" s="351">
        <f t="shared" si="116"/>
        <v>2773</v>
      </c>
      <c r="H1664" s="181"/>
      <c r="I1664" s="181"/>
      <c r="J1664" s="181"/>
      <c r="K1664" s="181"/>
      <c r="L1664" s="181"/>
      <c r="M1664" s="181"/>
      <c r="N1664" s="189"/>
      <c r="O1664" s="181"/>
      <c r="P1664" s="105"/>
      <c r="Q1664" s="300"/>
      <c r="R1664" s="300"/>
    </row>
    <row r="1665" spans="1:18">
      <c r="A1665" s="189" t="e">
        <f ca="1">IF(D1665="","",(_xlfn.AGGREGATE(3,5,$D$10:D1665)))</f>
        <v>#NAME?</v>
      </c>
      <c r="B1665" s="354" t="s">
        <v>2375</v>
      </c>
      <c r="C1665" s="185" t="s">
        <v>2376</v>
      </c>
      <c r="D1665" s="193" t="s">
        <v>2344</v>
      </c>
      <c r="E1665" s="249">
        <v>1947</v>
      </c>
      <c r="F1665" s="160">
        <v>1</v>
      </c>
      <c r="G1665" s="351">
        <f t="shared" si="116"/>
        <v>1947</v>
      </c>
      <c r="H1665" s="181"/>
      <c r="I1665" s="181"/>
      <c r="J1665" s="181"/>
      <c r="K1665" s="181"/>
      <c r="L1665" s="181"/>
      <c r="M1665" s="181"/>
      <c r="N1665" s="189"/>
      <c r="O1665" s="181"/>
      <c r="P1665" s="105"/>
      <c r="Q1665" s="300"/>
      <c r="R1665" s="300"/>
    </row>
    <row r="1666" spans="1:18">
      <c r="A1666" s="189" t="e">
        <f ca="1">IF(D1666="","",(_xlfn.AGGREGATE(3,5,$D$10:D1666)))</f>
        <v>#NAME?</v>
      </c>
      <c r="B1666" s="352" t="s">
        <v>2377</v>
      </c>
      <c r="C1666" s="185" t="s">
        <v>2378</v>
      </c>
      <c r="D1666" s="193" t="s">
        <v>2344</v>
      </c>
      <c r="E1666" s="249">
        <v>15577.92</v>
      </c>
      <c r="F1666" s="160">
        <v>1</v>
      </c>
      <c r="G1666" s="351">
        <f t="shared" si="116"/>
        <v>15577.92</v>
      </c>
      <c r="H1666" s="181"/>
      <c r="I1666" s="181"/>
      <c r="J1666" s="181"/>
      <c r="K1666" s="181"/>
      <c r="L1666" s="181"/>
      <c r="M1666" s="181"/>
      <c r="N1666" s="189"/>
      <c r="O1666" s="181"/>
      <c r="P1666" s="105"/>
      <c r="Q1666" s="300"/>
      <c r="R1666" s="300"/>
    </row>
    <row r="1667" spans="1:18">
      <c r="A1667" s="189" t="e">
        <f ca="1">IF(D1667="","",(_xlfn.AGGREGATE(3,5,$D$10:D1667)))</f>
        <v>#NAME?</v>
      </c>
      <c r="B1667" s="354" t="s">
        <v>2379</v>
      </c>
      <c r="C1667" s="185" t="s">
        <v>2380</v>
      </c>
      <c r="D1667" s="193" t="s">
        <v>2344</v>
      </c>
      <c r="E1667" s="249">
        <v>15340</v>
      </c>
      <c r="F1667" s="160">
        <v>1</v>
      </c>
      <c r="G1667" s="351">
        <f t="shared" si="116"/>
        <v>15340</v>
      </c>
      <c r="H1667" s="181"/>
      <c r="I1667" s="181"/>
      <c r="J1667" s="181"/>
      <c r="K1667" s="181"/>
      <c r="L1667" s="181"/>
      <c r="M1667" s="181"/>
      <c r="N1667" s="189"/>
      <c r="O1667" s="181"/>
      <c r="P1667" s="105"/>
      <c r="Q1667" s="300"/>
      <c r="R1667" s="300"/>
    </row>
    <row r="1668" spans="1:18">
      <c r="A1668" s="189" t="e">
        <f ca="1">IF(D1668="","",(_xlfn.AGGREGATE(3,5,$D$10:D1668)))</f>
        <v>#NAME?</v>
      </c>
      <c r="B1668" s="352" t="s">
        <v>2381</v>
      </c>
      <c r="C1668" s="185" t="s">
        <v>2382</v>
      </c>
      <c r="D1668" s="193" t="s">
        <v>2344</v>
      </c>
      <c r="E1668" s="249">
        <v>14160</v>
      </c>
      <c r="F1668" s="160">
        <v>1</v>
      </c>
      <c r="G1668" s="351">
        <f t="shared" si="116"/>
        <v>14160</v>
      </c>
      <c r="H1668" s="181"/>
      <c r="I1668" s="181"/>
      <c r="J1668" s="181"/>
      <c r="K1668" s="181"/>
      <c r="L1668" s="181"/>
      <c r="M1668" s="181"/>
      <c r="N1668" s="189"/>
      <c r="O1668" s="181"/>
      <c r="P1668" s="105"/>
      <c r="Q1668" s="300"/>
      <c r="R1668" s="300"/>
    </row>
    <row r="1669" spans="1:18">
      <c r="A1669" s="189" t="e">
        <f ca="1">IF(D1669="","",(_xlfn.AGGREGATE(3,5,$D$10:D1669)))</f>
        <v>#NAME?</v>
      </c>
      <c r="B1669" s="352"/>
      <c r="C1669" s="185" t="s">
        <v>2383</v>
      </c>
      <c r="D1669" s="193" t="s">
        <v>2344</v>
      </c>
      <c r="E1669" s="249">
        <v>434736</v>
      </c>
      <c r="F1669" s="160">
        <v>1</v>
      </c>
      <c r="G1669" s="351">
        <f t="shared" si="116"/>
        <v>434736</v>
      </c>
      <c r="H1669" s="181"/>
      <c r="I1669" s="181"/>
      <c r="J1669" s="181"/>
      <c r="K1669" s="181"/>
      <c r="L1669" s="181"/>
      <c r="M1669" s="181"/>
      <c r="N1669" s="189"/>
      <c r="O1669" s="181"/>
      <c r="P1669" s="105"/>
      <c r="Q1669" s="300"/>
      <c r="R1669" s="300"/>
    </row>
    <row r="1670" spans="1:18">
      <c r="A1670" s="189" t="e">
        <f ca="1">IF(D1670="","",(_xlfn.AGGREGATE(3,5,$D$10:D1670)))</f>
        <v>#NAME?</v>
      </c>
      <c r="B1670" s="352" t="s">
        <v>2384</v>
      </c>
      <c r="C1670" s="185" t="s">
        <v>2385</v>
      </c>
      <c r="D1670" s="193" t="s">
        <v>2344</v>
      </c>
      <c r="E1670" s="249">
        <v>327804</v>
      </c>
      <c r="F1670" s="160">
        <v>1</v>
      </c>
      <c r="G1670" s="351">
        <f t="shared" si="116"/>
        <v>327804</v>
      </c>
      <c r="H1670" s="181"/>
      <c r="I1670" s="181"/>
      <c r="J1670" s="181"/>
      <c r="K1670" s="181"/>
      <c r="L1670" s="181"/>
      <c r="M1670" s="181"/>
      <c r="N1670" s="189"/>
      <c r="O1670" s="181"/>
      <c r="P1670" s="105"/>
      <c r="Q1670" s="300"/>
      <c r="R1670" s="300"/>
    </row>
    <row r="1671" spans="1:18">
      <c r="A1671" s="189" t="str">
        <f>IF(D1671="","",(_xlfn.AGGREGATE(3,5,$D$10:D1671)))</f>
        <v/>
      </c>
      <c r="B1671" s="189"/>
      <c r="C1671" s="127" t="s">
        <v>2386</v>
      </c>
      <c r="D1671" s="193"/>
      <c r="E1671" s="249"/>
      <c r="F1671" s="160"/>
      <c r="G1671" s="351"/>
      <c r="H1671" s="181"/>
      <c r="I1671" s="181"/>
      <c r="J1671" s="181"/>
      <c r="K1671" s="181"/>
      <c r="L1671" s="181"/>
      <c r="M1671" s="181"/>
      <c r="N1671" s="189"/>
      <c r="O1671" s="181"/>
      <c r="P1671" s="105"/>
      <c r="Q1671" s="300"/>
      <c r="R1671" s="300"/>
    </row>
    <row r="1672" spans="1:18">
      <c r="A1672" s="189" t="e">
        <f ca="1">IF(D1672="","",(_xlfn.AGGREGATE(3,5,$D$10:D1672)))</f>
        <v>#NAME?</v>
      </c>
      <c r="B1672" s="354" t="s">
        <v>2162</v>
      </c>
      <c r="C1672" s="369" t="s">
        <v>2350</v>
      </c>
      <c r="D1672" s="193" t="s">
        <v>2344</v>
      </c>
      <c r="E1672" s="249">
        <v>1180</v>
      </c>
      <c r="F1672" s="160">
        <v>1</v>
      </c>
      <c r="G1672" s="351">
        <f t="shared" si="116"/>
        <v>1180</v>
      </c>
      <c r="H1672" s="181"/>
      <c r="I1672" s="181"/>
      <c r="J1672" s="181"/>
      <c r="K1672" s="181"/>
      <c r="L1672" s="181"/>
      <c r="M1672" s="181"/>
      <c r="N1672" s="189"/>
      <c r="O1672" s="181"/>
      <c r="P1672" s="105"/>
      <c r="Q1672" s="300"/>
      <c r="R1672" s="300"/>
    </row>
    <row r="1673" spans="1:18">
      <c r="A1673" s="189" t="e">
        <f ca="1">IF(D1673="","",(_xlfn.AGGREGATE(3,5,$D$10:D1673)))</f>
        <v>#NAME?</v>
      </c>
      <c r="B1673" s="352" t="s">
        <v>2387</v>
      </c>
      <c r="C1673" s="185" t="s">
        <v>2351</v>
      </c>
      <c r="D1673" s="193" t="s">
        <v>2344</v>
      </c>
      <c r="E1673" s="249">
        <v>2360</v>
      </c>
      <c r="F1673" s="160">
        <v>1</v>
      </c>
      <c r="G1673" s="351">
        <f t="shared" si="116"/>
        <v>2360</v>
      </c>
      <c r="H1673" s="181"/>
      <c r="I1673" s="181"/>
      <c r="J1673" s="181"/>
      <c r="K1673" s="181"/>
      <c r="L1673" s="181"/>
      <c r="M1673" s="181"/>
      <c r="N1673" s="189"/>
      <c r="O1673" s="181"/>
      <c r="P1673" s="105"/>
      <c r="Q1673" s="300"/>
      <c r="R1673" s="300"/>
    </row>
    <row r="1674" spans="1:18">
      <c r="A1674" s="189" t="e">
        <f ca="1">IF(D1674="","",(_xlfn.AGGREGATE(3,5,$D$10:D1674)))</f>
        <v>#NAME?</v>
      </c>
      <c r="B1674" s="352" t="s">
        <v>2388</v>
      </c>
      <c r="C1674" s="185" t="s">
        <v>2352</v>
      </c>
      <c r="D1674" s="193" t="s">
        <v>2344</v>
      </c>
      <c r="E1674" s="249">
        <v>4130</v>
      </c>
      <c r="F1674" s="160">
        <v>1</v>
      </c>
      <c r="G1674" s="351">
        <f t="shared" si="116"/>
        <v>4130</v>
      </c>
      <c r="H1674" s="181"/>
      <c r="I1674" s="181"/>
      <c r="J1674" s="181"/>
      <c r="K1674" s="181"/>
      <c r="L1674" s="181"/>
      <c r="M1674" s="181"/>
      <c r="N1674" s="189"/>
      <c r="O1674" s="181"/>
      <c r="P1674" s="105"/>
      <c r="Q1674" s="300"/>
      <c r="R1674" s="300"/>
    </row>
    <row r="1675" spans="1:18">
      <c r="A1675" s="189" t="e">
        <f ca="1">IF(D1675="","",(_xlfn.AGGREGATE(3,5,$D$10:D1675)))</f>
        <v>#NAME?</v>
      </c>
      <c r="B1675" s="352" t="s">
        <v>2389</v>
      </c>
      <c r="C1675" s="185" t="s">
        <v>2354</v>
      </c>
      <c r="D1675" s="193" t="s">
        <v>2344</v>
      </c>
      <c r="E1675" s="249">
        <v>1180</v>
      </c>
      <c r="F1675" s="160">
        <v>1</v>
      </c>
      <c r="G1675" s="351">
        <f t="shared" si="116"/>
        <v>1180</v>
      </c>
      <c r="H1675" s="181"/>
      <c r="I1675" s="181"/>
      <c r="J1675" s="181"/>
      <c r="K1675" s="181"/>
      <c r="L1675" s="181"/>
      <c r="M1675" s="181"/>
      <c r="N1675" s="189"/>
      <c r="O1675" s="181"/>
      <c r="P1675" s="105"/>
      <c r="Q1675" s="300"/>
      <c r="R1675" s="300"/>
    </row>
    <row r="1676" spans="1:18">
      <c r="A1676" s="193" t="e">
        <f ca="1">IF(D1676="","",(_xlfn.AGGREGATE(3,5,$D$10:D1676)))</f>
        <v>#NAME?</v>
      </c>
      <c r="B1676" s="367" t="s">
        <v>2390</v>
      </c>
      <c r="C1676" s="215" t="s">
        <v>2356</v>
      </c>
      <c r="D1676" s="193" t="s">
        <v>2344</v>
      </c>
      <c r="E1676" s="249">
        <v>1180</v>
      </c>
      <c r="F1676" s="160">
        <v>2</v>
      </c>
      <c r="G1676" s="351">
        <f t="shared" si="116"/>
        <v>2360</v>
      </c>
      <c r="H1676" s="194"/>
      <c r="I1676" s="194"/>
      <c r="J1676" s="194"/>
      <c r="K1676" s="194"/>
      <c r="L1676" s="194"/>
      <c r="M1676" s="194"/>
      <c r="N1676" s="193"/>
      <c r="O1676" s="194"/>
      <c r="P1676" s="201"/>
      <c r="Q1676" s="300"/>
      <c r="R1676" s="300"/>
    </row>
    <row r="1677" spans="1:18">
      <c r="A1677" s="189" t="e">
        <f ca="1">IF(D1677="","",(_xlfn.AGGREGATE(3,5,$D$10:D1677)))</f>
        <v>#NAME?</v>
      </c>
      <c r="B1677" s="354" t="s">
        <v>2391</v>
      </c>
      <c r="C1677" s="185" t="s">
        <v>2358</v>
      </c>
      <c r="D1677" s="193" t="s">
        <v>2344</v>
      </c>
      <c r="E1677" s="249">
        <v>1180</v>
      </c>
      <c r="F1677" s="160">
        <v>2</v>
      </c>
      <c r="G1677" s="351">
        <f t="shared" si="116"/>
        <v>2360</v>
      </c>
      <c r="H1677" s="181"/>
      <c r="I1677" s="181"/>
      <c r="J1677" s="181"/>
      <c r="K1677" s="181"/>
      <c r="L1677" s="181"/>
      <c r="M1677" s="181"/>
      <c r="N1677" s="189"/>
      <c r="O1677" s="181"/>
      <c r="P1677" s="105"/>
      <c r="Q1677" s="300"/>
      <c r="R1677" s="300"/>
    </row>
    <row r="1678" spans="1:18">
      <c r="A1678" s="265" t="e">
        <f ca="1">IF(D1678="","",(_xlfn.AGGREGATE(3,5,$D$10:D1678)))</f>
        <v>#NAME?</v>
      </c>
      <c r="B1678" s="368" t="s">
        <v>2359</v>
      </c>
      <c r="C1678" s="360" t="s">
        <v>2360</v>
      </c>
      <c r="D1678" s="265" t="s">
        <v>2344</v>
      </c>
      <c r="E1678" s="361">
        <v>1770</v>
      </c>
      <c r="F1678" s="362">
        <v>2</v>
      </c>
      <c r="G1678" s="363">
        <f t="shared" si="116"/>
        <v>3540</v>
      </c>
      <c r="H1678" s="364"/>
      <c r="I1678" s="364"/>
      <c r="J1678" s="364"/>
      <c r="K1678" s="364"/>
      <c r="L1678" s="364"/>
      <c r="M1678" s="364"/>
      <c r="N1678" s="265"/>
      <c r="O1678" s="364"/>
      <c r="P1678" s="365"/>
      <c r="Q1678" s="300"/>
      <c r="R1678" s="300"/>
    </row>
    <row r="1679" spans="1:18">
      <c r="A1679" s="265" t="e">
        <f ca="1">IF(D1679="","",(_xlfn.AGGREGATE(3,5,$D$10:D1679)))</f>
        <v>#NAME?</v>
      </c>
      <c r="B1679" s="359" t="s">
        <v>2361</v>
      </c>
      <c r="C1679" s="360" t="s">
        <v>2362</v>
      </c>
      <c r="D1679" s="265" t="s">
        <v>2344</v>
      </c>
      <c r="E1679" s="361">
        <v>590</v>
      </c>
      <c r="F1679" s="362">
        <v>2</v>
      </c>
      <c r="G1679" s="363">
        <f t="shared" si="116"/>
        <v>1180</v>
      </c>
      <c r="H1679" s="364"/>
      <c r="I1679" s="364"/>
      <c r="J1679" s="364"/>
      <c r="K1679" s="364"/>
      <c r="L1679" s="364"/>
      <c r="M1679" s="364"/>
      <c r="N1679" s="265"/>
      <c r="O1679" s="364"/>
      <c r="P1679" s="365"/>
      <c r="Q1679" s="300"/>
      <c r="R1679" s="300"/>
    </row>
    <row r="1680" spans="1:18">
      <c r="A1680" s="265" t="e">
        <f ca="1">IF(D1680="","",(_xlfn.AGGREGATE(3,5,$D$10:D1680)))</f>
        <v>#NAME?</v>
      </c>
      <c r="B1680" s="359" t="s">
        <v>2363</v>
      </c>
      <c r="C1680" s="360" t="s">
        <v>2364</v>
      </c>
      <c r="D1680" s="265" t="s">
        <v>2344</v>
      </c>
      <c r="E1680" s="361">
        <v>590</v>
      </c>
      <c r="F1680" s="362">
        <v>1</v>
      </c>
      <c r="G1680" s="363">
        <f t="shared" si="116"/>
        <v>590</v>
      </c>
      <c r="H1680" s="364"/>
      <c r="I1680" s="364"/>
      <c r="J1680" s="364"/>
      <c r="K1680" s="364"/>
      <c r="L1680" s="364"/>
      <c r="M1680" s="364"/>
      <c r="N1680" s="265"/>
      <c r="O1680" s="364"/>
      <c r="P1680" s="365"/>
      <c r="Q1680" s="300"/>
      <c r="R1680" s="300"/>
    </row>
    <row r="1681" spans="1:18">
      <c r="A1681" s="265" t="e">
        <f ca="1">IF(D1681="","",(_xlfn.AGGREGATE(3,5,$D$10:D1681)))</f>
        <v>#NAME?</v>
      </c>
      <c r="B1681" s="359" t="s">
        <v>2392</v>
      </c>
      <c r="C1681" s="360" t="s">
        <v>2366</v>
      </c>
      <c r="D1681" s="265" t="s">
        <v>2344</v>
      </c>
      <c r="E1681" s="361">
        <v>590</v>
      </c>
      <c r="F1681" s="362">
        <v>2</v>
      </c>
      <c r="G1681" s="363">
        <f t="shared" si="116"/>
        <v>1180</v>
      </c>
      <c r="H1681" s="364"/>
      <c r="I1681" s="364"/>
      <c r="J1681" s="364"/>
      <c r="K1681" s="364"/>
      <c r="L1681" s="364"/>
      <c r="M1681" s="364"/>
      <c r="N1681" s="265"/>
      <c r="O1681" s="364"/>
      <c r="P1681" s="365"/>
      <c r="Q1681" s="300"/>
      <c r="R1681" s="300"/>
    </row>
    <row r="1682" spans="1:18">
      <c r="A1682" s="189" t="e">
        <f ca="1">IF(D1682="","",(_xlfn.AGGREGATE(3,5,$D$10:D1682)))</f>
        <v>#NAME?</v>
      </c>
      <c r="B1682" s="189"/>
      <c r="C1682" s="185" t="s">
        <v>2393</v>
      </c>
      <c r="D1682" s="193" t="s">
        <v>2344</v>
      </c>
      <c r="E1682" s="249">
        <v>13390.75</v>
      </c>
      <c r="F1682" s="160">
        <v>1</v>
      </c>
      <c r="G1682" s="351">
        <f t="shared" si="116"/>
        <v>13390.75</v>
      </c>
      <c r="H1682" s="181"/>
      <c r="I1682" s="181"/>
      <c r="J1682" s="181"/>
      <c r="K1682" s="181"/>
      <c r="L1682" s="181"/>
      <c r="M1682" s="181"/>
      <c r="N1682" s="189"/>
      <c r="O1682" s="181"/>
      <c r="P1682" s="105"/>
      <c r="Q1682" s="300"/>
      <c r="R1682" s="300"/>
    </row>
    <row r="1683" spans="1:18">
      <c r="A1683" s="189" t="e">
        <f ca="1">IF(D1683="","",(_xlfn.AGGREGATE(3,5,$D$10:D1683)))</f>
        <v>#NAME?</v>
      </c>
      <c r="B1683" s="352" t="s">
        <v>2394</v>
      </c>
      <c r="C1683" s="185" t="s">
        <v>2370</v>
      </c>
      <c r="D1683" s="193" t="s">
        <v>2344</v>
      </c>
      <c r="E1683" s="249">
        <v>1062</v>
      </c>
      <c r="F1683" s="160">
        <v>1</v>
      </c>
      <c r="G1683" s="351">
        <f t="shared" si="116"/>
        <v>1062</v>
      </c>
      <c r="H1683" s="181"/>
      <c r="I1683" s="181"/>
      <c r="J1683" s="181"/>
      <c r="K1683" s="181"/>
      <c r="L1683" s="181"/>
      <c r="M1683" s="181"/>
      <c r="N1683" s="189"/>
      <c r="O1683" s="181"/>
      <c r="P1683" s="105"/>
      <c r="Q1683" s="300"/>
      <c r="R1683" s="300"/>
    </row>
    <row r="1684" spans="1:18">
      <c r="A1684" s="189" t="e">
        <f ca="1">IF(D1684="","",(_xlfn.AGGREGATE(3,5,$D$10:D1684)))</f>
        <v>#NAME?</v>
      </c>
      <c r="B1684" s="352" t="s">
        <v>2371</v>
      </c>
      <c r="C1684" s="185" t="s">
        <v>2372</v>
      </c>
      <c r="D1684" s="193" t="s">
        <v>2344</v>
      </c>
      <c r="E1684" s="249">
        <v>1180</v>
      </c>
      <c r="F1684" s="160">
        <v>1</v>
      </c>
      <c r="G1684" s="351">
        <f t="shared" si="116"/>
        <v>1180</v>
      </c>
      <c r="H1684" s="181"/>
      <c r="I1684" s="181"/>
      <c r="J1684" s="181"/>
      <c r="K1684" s="181"/>
      <c r="L1684" s="181"/>
      <c r="M1684" s="181"/>
      <c r="N1684" s="189"/>
      <c r="O1684" s="181"/>
      <c r="P1684" s="105"/>
      <c r="Q1684" s="300"/>
      <c r="R1684" s="300"/>
    </row>
    <row r="1685" spans="1:18">
      <c r="A1685" s="189" t="e">
        <f ca="1">IF(D1685="","",(_xlfn.AGGREGATE(3,5,$D$10:D1685)))</f>
        <v>#NAME?</v>
      </c>
      <c r="B1685" s="352"/>
      <c r="C1685" s="185" t="s">
        <v>2374</v>
      </c>
      <c r="D1685" s="193" t="s">
        <v>2344</v>
      </c>
      <c r="E1685" s="249">
        <v>2773</v>
      </c>
      <c r="F1685" s="160">
        <v>1</v>
      </c>
      <c r="G1685" s="351">
        <f t="shared" si="116"/>
        <v>2773</v>
      </c>
      <c r="H1685" s="181"/>
      <c r="I1685" s="181"/>
      <c r="J1685" s="181"/>
      <c r="K1685" s="181"/>
      <c r="L1685" s="181"/>
      <c r="M1685" s="181"/>
      <c r="N1685" s="189"/>
      <c r="O1685" s="181"/>
      <c r="P1685" s="105"/>
      <c r="Q1685" s="300"/>
      <c r="R1685" s="300"/>
    </row>
    <row r="1686" spans="1:18">
      <c r="A1686" s="189" t="e">
        <f ca="1">IF(D1686="","",(_xlfn.AGGREGATE(3,5,$D$10:D1686)))</f>
        <v>#NAME?</v>
      </c>
      <c r="B1686" s="352"/>
      <c r="C1686" s="185" t="s">
        <v>2376</v>
      </c>
      <c r="D1686" s="193" t="s">
        <v>2344</v>
      </c>
      <c r="E1686" s="249">
        <v>1947</v>
      </c>
      <c r="F1686" s="160">
        <v>1</v>
      </c>
      <c r="G1686" s="351">
        <f t="shared" si="116"/>
        <v>1947</v>
      </c>
      <c r="H1686" s="181"/>
      <c r="I1686" s="181"/>
      <c r="J1686" s="181"/>
      <c r="K1686" s="181"/>
      <c r="L1686" s="181"/>
      <c r="M1686" s="181"/>
      <c r="N1686" s="189"/>
      <c r="O1686" s="181"/>
      <c r="P1686" s="105"/>
      <c r="Q1686" s="300"/>
      <c r="R1686" s="300"/>
    </row>
    <row r="1687" spans="1:18">
      <c r="A1687" s="265" t="e">
        <f ca="1">IF(D1687="","",(_xlfn.AGGREGATE(3,5,$D$10:D1687)))</f>
        <v>#NAME?</v>
      </c>
      <c r="B1687" s="359" t="s">
        <v>2377</v>
      </c>
      <c r="C1687" s="370" t="s">
        <v>2378</v>
      </c>
      <c r="D1687" s="265" t="s">
        <v>2344</v>
      </c>
      <c r="E1687" s="361">
        <v>12980</v>
      </c>
      <c r="F1687" s="362">
        <v>1</v>
      </c>
      <c r="G1687" s="363">
        <f t="shared" si="116"/>
        <v>12980</v>
      </c>
      <c r="H1687" s="364"/>
      <c r="I1687" s="364"/>
      <c r="J1687" s="364"/>
      <c r="K1687" s="364"/>
      <c r="L1687" s="364"/>
      <c r="M1687" s="364"/>
      <c r="N1687" s="265"/>
      <c r="O1687" s="364"/>
      <c r="P1687" s="365"/>
      <c r="Q1687" s="300"/>
      <c r="R1687" s="300"/>
    </row>
    <row r="1688" spans="1:18">
      <c r="A1688" s="265" t="e">
        <f ca="1">IF(D1688="","",(_xlfn.AGGREGATE(3,5,$D$10:D1688)))</f>
        <v>#NAME?</v>
      </c>
      <c r="B1688" s="368" t="s">
        <v>2379</v>
      </c>
      <c r="C1688" s="371" t="s">
        <v>2395</v>
      </c>
      <c r="D1688" s="265" t="s">
        <v>2344</v>
      </c>
      <c r="E1688" s="361">
        <v>1770</v>
      </c>
      <c r="F1688" s="362">
        <v>1</v>
      </c>
      <c r="G1688" s="363">
        <f t="shared" si="116"/>
        <v>1770</v>
      </c>
      <c r="H1688" s="364"/>
      <c r="I1688" s="364"/>
      <c r="J1688" s="364"/>
      <c r="K1688" s="364"/>
      <c r="L1688" s="364"/>
      <c r="M1688" s="364"/>
      <c r="N1688" s="265"/>
      <c r="O1688" s="364"/>
      <c r="P1688" s="365"/>
      <c r="Q1688" s="300"/>
      <c r="R1688" s="300"/>
    </row>
    <row r="1689" spans="1:18">
      <c r="A1689" s="189" t="e">
        <f ca="1">IF(D1689="","",(_xlfn.AGGREGATE(3,5,$D$10:D1689)))</f>
        <v>#NAME?</v>
      </c>
      <c r="B1689" s="352"/>
      <c r="C1689" s="185" t="s">
        <v>2382</v>
      </c>
      <c r="D1689" s="193" t="s">
        <v>2344</v>
      </c>
      <c r="E1689" s="249">
        <v>1770</v>
      </c>
      <c r="F1689" s="160">
        <v>1</v>
      </c>
      <c r="G1689" s="351">
        <f t="shared" si="116"/>
        <v>1770</v>
      </c>
      <c r="H1689" s="181"/>
      <c r="I1689" s="181"/>
      <c r="J1689" s="181"/>
      <c r="K1689" s="181"/>
      <c r="L1689" s="181"/>
      <c r="M1689" s="181"/>
      <c r="N1689" s="189"/>
      <c r="O1689" s="181"/>
      <c r="P1689" s="105"/>
      <c r="Q1689" s="300"/>
      <c r="R1689" s="300"/>
    </row>
    <row r="1690" spans="1:18">
      <c r="A1690" s="189" t="str">
        <f>IF(D1690="","",(_xlfn.AGGREGATE(3,5,$D$10:D1690)))</f>
        <v/>
      </c>
      <c r="B1690" s="189"/>
      <c r="C1690" s="127" t="s">
        <v>2396</v>
      </c>
      <c r="D1690" s="193"/>
      <c r="E1690" s="249"/>
      <c r="F1690" s="160"/>
      <c r="G1690" s="351"/>
      <c r="H1690" s="181"/>
      <c r="I1690" s="181"/>
      <c r="J1690" s="181"/>
      <c r="K1690" s="181"/>
      <c r="L1690" s="181"/>
      <c r="M1690" s="181"/>
      <c r="N1690" s="189"/>
      <c r="O1690" s="181"/>
      <c r="P1690" s="105"/>
      <c r="Q1690" s="300"/>
      <c r="R1690" s="300"/>
    </row>
    <row r="1691" spans="1:18">
      <c r="A1691" s="189" t="e">
        <f ca="1">IF(D1691="","",(_xlfn.AGGREGATE(3,5,$D$10:D1691)))</f>
        <v>#NAME?</v>
      </c>
      <c r="B1691" s="189"/>
      <c r="C1691" s="127" t="s">
        <v>2397</v>
      </c>
      <c r="D1691" s="193" t="s">
        <v>121</v>
      </c>
      <c r="E1691" s="372">
        <v>16198.048000000001</v>
      </c>
      <c r="F1691" s="160">
        <v>3</v>
      </c>
      <c r="G1691" s="351">
        <f>E1691*F1691</f>
        <v>48594.144</v>
      </c>
      <c r="H1691" s="181"/>
      <c r="I1691" s="181"/>
      <c r="J1691" s="181"/>
      <c r="K1691" s="181"/>
      <c r="L1691" s="181"/>
      <c r="M1691" s="181"/>
      <c r="N1691" s="189"/>
      <c r="O1691" s="181"/>
      <c r="P1691" s="105"/>
      <c r="Q1691" s="300"/>
      <c r="R1691" s="300"/>
    </row>
    <row r="1692" spans="1:18">
      <c r="A1692" s="189" t="str">
        <f>IF(D1692="","",(_xlfn.AGGREGATE(3,5,$D$10:D1692)))</f>
        <v/>
      </c>
      <c r="B1692" s="189"/>
      <c r="C1692" s="127" t="s">
        <v>2398</v>
      </c>
      <c r="D1692" s="193"/>
      <c r="E1692" s="249"/>
      <c r="F1692" s="160"/>
      <c r="G1692" s="351"/>
      <c r="H1692" s="181"/>
      <c r="I1692" s="181"/>
      <c r="J1692" s="181"/>
      <c r="K1692" s="181"/>
      <c r="L1692" s="181"/>
      <c r="M1692" s="181"/>
      <c r="N1692" s="189"/>
      <c r="O1692" s="181"/>
      <c r="P1692" s="105"/>
      <c r="Q1692" s="300"/>
      <c r="R1692" s="300"/>
    </row>
    <row r="1693" spans="1:18">
      <c r="A1693" s="189" t="str">
        <f>IF(D1693="","",(_xlfn.AGGREGATE(3,5,$D$10:D1693)))</f>
        <v/>
      </c>
      <c r="B1693" s="189"/>
      <c r="C1693" s="127" t="s">
        <v>2399</v>
      </c>
      <c r="D1693" s="193"/>
      <c r="E1693" s="249"/>
      <c r="F1693" s="160"/>
      <c r="G1693" s="351"/>
      <c r="H1693" s="181"/>
      <c r="I1693" s="181"/>
      <c r="J1693" s="181"/>
      <c r="K1693" s="181"/>
      <c r="L1693" s="181"/>
      <c r="M1693" s="181"/>
      <c r="N1693" s="189"/>
      <c r="O1693" s="181"/>
      <c r="P1693" s="105"/>
      <c r="Q1693" s="300"/>
      <c r="R1693" s="300"/>
    </row>
    <row r="1694" spans="1:18">
      <c r="A1694" s="189" t="e">
        <f ca="1">IF(D1694="","",(_xlfn.AGGREGATE(3,5,$D$10:D1694)))</f>
        <v>#NAME?</v>
      </c>
      <c r="B1694" s="189"/>
      <c r="C1694" s="127" t="s">
        <v>2400</v>
      </c>
      <c r="D1694" s="193" t="s">
        <v>2344</v>
      </c>
      <c r="E1694" s="249">
        <v>295</v>
      </c>
      <c r="F1694" s="160">
        <v>1</v>
      </c>
      <c r="G1694" s="351">
        <f>E1694*F1694</f>
        <v>295</v>
      </c>
      <c r="H1694" s="181"/>
      <c r="I1694" s="181"/>
      <c r="J1694" s="181"/>
      <c r="K1694" s="181"/>
      <c r="L1694" s="181"/>
      <c r="M1694" s="181"/>
      <c r="N1694" s="189"/>
      <c r="O1694" s="181"/>
      <c r="P1694" s="105"/>
      <c r="Q1694" s="300"/>
      <c r="R1694" s="300"/>
    </row>
    <row r="1695" spans="1:18">
      <c r="A1695" s="189" t="e">
        <f ca="1">IF(D1695="","",(_xlfn.AGGREGATE(3,5,$D$10:D1695)))</f>
        <v>#NAME?</v>
      </c>
      <c r="B1695" s="189"/>
      <c r="C1695" s="127" t="s">
        <v>2401</v>
      </c>
      <c r="D1695" s="193" t="s">
        <v>2344</v>
      </c>
      <c r="E1695" s="249">
        <v>295</v>
      </c>
      <c r="F1695" s="160">
        <v>1</v>
      </c>
      <c r="G1695" s="351">
        <f t="shared" ref="G1695:G1737" si="117">E1695*F1695</f>
        <v>295</v>
      </c>
      <c r="H1695" s="24"/>
      <c r="I1695" s="181"/>
      <c r="J1695" s="181"/>
      <c r="K1695" s="181"/>
      <c r="L1695" s="181"/>
      <c r="M1695" s="181"/>
      <c r="N1695" s="189"/>
      <c r="O1695" s="181"/>
      <c r="P1695" s="105"/>
      <c r="Q1695" s="300"/>
      <c r="R1695" s="300"/>
    </row>
    <row r="1696" spans="1:18">
      <c r="A1696" s="189" t="e">
        <f ca="1">IF(D1696="","",(_xlfn.AGGREGATE(3,5,$D$10:D1696)))</f>
        <v>#NAME?</v>
      </c>
      <c r="B1696" s="189"/>
      <c r="C1696" s="127" t="s">
        <v>2402</v>
      </c>
      <c r="D1696" s="193" t="s">
        <v>2344</v>
      </c>
      <c r="E1696" s="249">
        <v>295</v>
      </c>
      <c r="F1696" s="160">
        <v>1</v>
      </c>
      <c r="G1696" s="351">
        <f t="shared" si="117"/>
        <v>295</v>
      </c>
      <c r="H1696" s="181"/>
      <c r="I1696" s="181"/>
      <c r="J1696" s="181"/>
      <c r="K1696" s="181"/>
      <c r="L1696" s="181"/>
      <c r="M1696" s="181"/>
      <c r="N1696" s="189"/>
      <c r="O1696" s="181"/>
      <c r="P1696" s="105"/>
      <c r="Q1696" s="300"/>
      <c r="R1696" s="300"/>
    </row>
    <row r="1697" spans="1:18">
      <c r="A1697" s="189" t="e">
        <f ca="1">IF(D1697="","",(_xlfn.AGGREGATE(3,5,$D$10:D1697)))</f>
        <v>#NAME?</v>
      </c>
      <c r="B1697" s="352" t="s">
        <v>2403</v>
      </c>
      <c r="C1697" s="127" t="s">
        <v>2404</v>
      </c>
      <c r="D1697" s="193" t="s">
        <v>2344</v>
      </c>
      <c r="E1697" s="249">
        <v>295</v>
      </c>
      <c r="F1697" s="160">
        <v>1</v>
      </c>
      <c r="G1697" s="351">
        <f t="shared" si="117"/>
        <v>295</v>
      </c>
      <c r="H1697" s="181"/>
      <c r="I1697" s="181"/>
      <c r="J1697" s="181"/>
      <c r="K1697" s="181"/>
      <c r="L1697" s="181"/>
      <c r="M1697" s="181"/>
      <c r="N1697" s="189"/>
      <c r="O1697" s="181"/>
      <c r="P1697" s="105"/>
      <c r="Q1697" s="300"/>
      <c r="R1697" s="300"/>
    </row>
    <row r="1698" spans="1:18">
      <c r="A1698" s="189" t="e">
        <f ca="1">IF(D1698="","",(_xlfn.AGGREGATE(3,5,$D$10:D1698)))</f>
        <v>#NAME?</v>
      </c>
      <c r="B1698" s="352" t="s">
        <v>2405</v>
      </c>
      <c r="C1698" s="127" t="s">
        <v>2406</v>
      </c>
      <c r="D1698" s="193" t="s">
        <v>2344</v>
      </c>
      <c r="E1698" s="249">
        <v>590</v>
      </c>
      <c r="F1698" s="160">
        <v>1</v>
      </c>
      <c r="G1698" s="351">
        <f t="shared" si="117"/>
        <v>590</v>
      </c>
      <c r="H1698" s="181"/>
      <c r="I1698" s="181"/>
      <c r="J1698" s="181"/>
      <c r="K1698" s="181"/>
      <c r="L1698" s="181"/>
      <c r="M1698" s="181"/>
      <c r="N1698" s="189"/>
      <c r="O1698" s="181"/>
      <c r="P1698" s="105"/>
      <c r="Q1698" s="300"/>
      <c r="R1698" s="300"/>
    </row>
    <row r="1699" spans="1:18">
      <c r="A1699" s="189" t="e">
        <f ca="1">IF(D1699="","",(_xlfn.AGGREGATE(3,5,$D$10:D1699)))</f>
        <v>#NAME?</v>
      </c>
      <c r="B1699" s="189"/>
      <c r="C1699" s="127" t="s">
        <v>2407</v>
      </c>
      <c r="D1699" s="193" t="s">
        <v>2344</v>
      </c>
      <c r="E1699" s="249">
        <v>295</v>
      </c>
      <c r="F1699" s="160">
        <v>1</v>
      </c>
      <c r="G1699" s="351">
        <f t="shared" si="117"/>
        <v>295</v>
      </c>
      <c r="H1699" s="181"/>
      <c r="I1699" s="181"/>
      <c r="J1699" s="181"/>
      <c r="K1699" s="181"/>
      <c r="L1699" s="181"/>
      <c r="M1699" s="181"/>
      <c r="N1699" s="189"/>
      <c r="O1699" s="181"/>
      <c r="P1699" s="105"/>
      <c r="Q1699" s="300"/>
      <c r="R1699" s="300"/>
    </row>
    <row r="1700" spans="1:18">
      <c r="A1700" s="189" t="e">
        <f ca="1">IF(D1700="","",(_xlfn.AGGREGATE(3,5,$D$10:D1700)))</f>
        <v>#NAME?</v>
      </c>
      <c r="B1700" s="189"/>
      <c r="C1700" s="127" t="s">
        <v>2408</v>
      </c>
      <c r="D1700" s="193" t="s">
        <v>2344</v>
      </c>
      <c r="E1700" s="249">
        <v>295</v>
      </c>
      <c r="F1700" s="160">
        <v>1</v>
      </c>
      <c r="G1700" s="351">
        <f t="shared" si="117"/>
        <v>295</v>
      </c>
      <c r="H1700" s="181"/>
      <c r="I1700" s="181"/>
      <c r="J1700" s="181"/>
      <c r="K1700" s="181"/>
      <c r="L1700" s="181"/>
      <c r="M1700" s="181"/>
      <c r="N1700" s="189"/>
      <c r="O1700" s="181"/>
      <c r="P1700" s="105"/>
      <c r="Q1700" s="300"/>
      <c r="R1700" s="300"/>
    </row>
    <row r="1701" spans="1:18">
      <c r="A1701" s="189" t="e">
        <f ca="1">IF(D1701="","",(_xlfn.AGGREGATE(3,5,$D$10:D1701)))</f>
        <v>#NAME?</v>
      </c>
      <c r="B1701" s="189"/>
      <c r="C1701" s="127" t="s">
        <v>2409</v>
      </c>
      <c r="D1701" s="193" t="s">
        <v>2344</v>
      </c>
      <c r="E1701" s="249">
        <v>295</v>
      </c>
      <c r="F1701" s="160">
        <v>1</v>
      </c>
      <c r="G1701" s="351">
        <f t="shared" si="117"/>
        <v>295</v>
      </c>
      <c r="H1701" s="181"/>
      <c r="I1701" s="181"/>
      <c r="J1701" s="181"/>
      <c r="K1701" s="181"/>
      <c r="L1701" s="181"/>
      <c r="M1701" s="181"/>
      <c r="N1701" s="189"/>
      <c r="O1701" s="181"/>
      <c r="P1701" s="105"/>
      <c r="Q1701" s="300"/>
      <c r="R1701" s="300"/>
    </row>
    <row r="1702" spans="1:18">
      <c r="A1702" s="189" t="e">
        <f ca="1">IF(D1702="","",(_xlfn.AGGREGATE(3,5,$D$10:D1702)))</f>
        <v>#NAME?</v>
      </c>
      <c r="B1702" s="189"/>
      <c r="C1702" s="127" t="s">
        <v>2410</v>
      </c>
      <c r="D1702" s="193" t="s">
        <v>2344</v>
      </c>
      <c r="E1702" s="249">
        <v>295</v>
      </c>
      <c r="F1702" s="160">
        <v>1</v>
      </c>
      <c r="G1702" s="351">
        <f t="shared" si="117"/>
        <v>295</v>
      </c>
      <c r="H1702" s="181"/>
      <c r="I1702" s="181"/>
      <c r="J1702" s="181"/>
      <c r="K1702" s="181"/>
      <c r="L1702" s="181"/>
      <c r="M1702" s="181"/>
      <c r="N1702" s="189"/>
      <c r="O1702" s="181"/>
      <c r="P1702" s="105"/>
      <c r="Q1702" s="300"/>
      <c r="R1702" s="300"/>
    </row>
    <row r="1703" spans="1:18">
      <c r="A1703" s="189" t="e">
        <f ca="1">IF(D1703="","",(_xlfn.AGGREGATE(3,5,$D$10:D1703)))</f>
        <v>#NAME?</v>
      </c>
      <c r="B1703" s="189"/>
      <c r="C1703" s="127" t="s">
        <v>2411</v>
      </c>
      <c r="D1703" s="193" t="s">
        <v>2344</v>
      </c>
      <c r="E1703" s="249">
        <v>295</v>
      </c>
      <c r="F1703" s="160">
        <v>1</v>
      </c>
      <c r="G1703" s="351">
        <f t="shared" si="117"/>
        <v>295</v>
      </c>
      <c r="H1703" s="181"/>
      <c r="I1703" s="181"/>
      <c r="J1703" s="181"/>
      <c r="K1703" s="181"/>
      <c r="L1703" s="181"/>
      <c r="M1703" s="181"/>
      <c r="N1703" s="189"/>
      <c r="O1703" s="181"/>
      <c r="P1703" s="105"/>
      <c r="Q1703" s="300"/>
      <c r="R1703" s="300"/>
    </row>
    <row r="1704" spans="1:18">
      <c r="A1704" s="189" t="e">
        <f ca="1">IF(D1704="","",(_xlfn.AGGREGATE(3,5,$D$10:D1704)))</f>
        <v>#NAME?</v>
      </c>
      <c r="B1704" s="189"/>
      <c r="C1704" s="127" t="s">
        <v>2412</v>
      </c>
      <c r="D1704" s="193" t="s">
        <v>2344</v>
      </c>
      <c r="E1704" s="249">
        <v>295</v>
      </c>
      <c r="F1704" s="160">
        <v>1</v>
      </c>
      <c r="G1704" s="351">
        <f t="shared" si="117"/>
        <v>295</v>
      </c>
      <c r="H1704" s="181"/>
      <c r="I1704" s="181"/>
      <c r="J1704" s="181"/>
      <c r="K1704" s="181"/>
      <c r="L1704" s="181"/>
      <c r="M1704" s="181"/>
      <c r="N1704" s="189"/>
      <c r="O1704" s="181"/>
      <c r="P1704" s="105"/>
      <c r="Q1704" s="300"/>
      <c r="R1704" s="300"/>
    </row>
    <row r="1705" spans="1:18">
      <c r="A1705" s="189" t="e">
        <f ca="1">IF(D1705="","",(_xlfn.AGGREGATE(3,5,$D$10:D1705)))</f>
        <v>#NAME?</v>
      </c>
      <c r="B1705" s="189"/>
      <c r="C1705" s="127" t="s">
        <v>2413</v>
      </c>
      <c r="D1705" s="193" t="s">
        <v>2344</v>
      </c>
      <c r="E1705" s="249">
        <v>295</v>
      </c>
      <c r="F1705" s="160">
        <v>1</v>
      </c>
      <c r="G1705" s="351">
        <f t="shared" si="117"/>
        <v>295</v>
      </c>
      <c r="H1705" s="181"/>
      <c r="I1705" s="181"/>
      <c r="J1705" s="181"/>
      <c r="K1705" s="181"/>
      <c r="L1705" s="181"/>
      <c r="M1705" s="181"/>
      <c r="N1705" s="189"/>
      <c r="O1705" s="181"/>
      <c r="P1705" s="105"/>
      <c r="Q1705" s="300"/>
      <c r="R1705" s="300"/>
    </row>
    <row r="1706" spans="1:18">
      <c r="A1706" s="189" t="e">
        <f ca="1">IF(D1706="","",(_xlfn.AGGREGATE(3,5,$D$10:D1706)))</f>
        <v>#NAME?</v>
      </c>
      <c r="B1706" s="189"/>
      <c r="C1706" s="127" t="s">
        <v>2414</v>
      </c>
      <c r="D1706" s="193" t="s">
        <v>2344</v>
      </c>
      <c r="E1706" s="249">
        <v>295</v>
      </c>
      <c r="F1706" s="160">
        <v>1</v>
      </c>
      <c r="G1706" s="351">
        <f t="shared" si="117"/>
        <v>295</v>
      </c>
      <c r="H1706" s="181"/>
      <c r="I1706" s="181"/>
      <c r="J1706" s="181"/>
      <c r="K1706" s="181"/>
      <c r="L1706" s="181"/>
      <c r="M1706" s="181"/>
      <c r="N1706" s="189"/>
      <c r="O1706" s="181"/>
      <c r="P1706" s="105"/>
      <c r="Q1706" s="300"/>
      <c r="R1706" s="300"/>
    </row>
    <row r="1707" spans="1:18">
      <c r="A1707" s="189" t="e">
        <f ca="1">IF(D1707="","",(_xlfn.AGGREGATE(3,5,$D$10:D1707)))</f>
        <v>#NAME?</v>
      </c>
      <c r="B1707" s="189"/>
      <c r="C1707" s="127" t="s">
        <v>2415</v>
      </c>
      <c r="D1707" s="193" t="s">
        <v>2344</v>
      </c>
      <c r="E1707" s="249">
        <v>196.66</v>
      </c>
      <c r="F1707" s="160">
        <v>1</v>
      </c>
      <c r="G1707" s="351">
        <f t="shared" si="117"/>
        <v>196.66</v>
      </c>
      <c r="H1707" s="181"/>
      <c r="I1707" s="181"/>
      <c r="J1707" s="181"/>
      <c r="K1707" s="181"/>
      <c r="L1707" s="181"/>
      <c r="M1707" s="181"/>
      <c r="N1707" s="189"/>
      <c r="O1707" s="181"/>
      <c r="P1707" s="105"/>
      <c r="Q1707" s="300"/>
      <c r="R1707" s="300"/>
    </row>
    <row r="1708" spans="1:18">
      <c r="A1708" s="189" t="e">
        <f ca="1">IF(D1708="","",(_xlfn.AGGREGATE(3,5,$D$10:D1708)))</f>
        <v>#NAME?</v>
      </c>
      <c r="B1708" s="189"/>
      <c r="C1708" s="127" t="s">
        <v>2416</v>
      </c>
      <c r="D1708" s="193" t="s">
        <v>2344</v>
      </c>
      <c r="E1708" s="249">
        <v>196.66</v>
      </c>
      <c r="F1708" s="160">
        <v>1</v>
      </c>
      <c r="G1708" s="351">
        <f t="shared" si="117"/>
        <v>196.66</v>
      </c>
      <c r="H1708" s="181"/>
      <c r="I1708" s="181"/>
      <c r="J1708" s="181"/>
      <c r="K1708" s="181"/>
      <c r="L1708" s="181"/>
      <c r="M1708" s="181"/>
      <c r="N1708" s="189"/>
      <c r="O1708" s="181"/>
      <c r="P1708" s="105"/>
      <c r="Q1708" s="300"/>
      <c r="R1708" s="300"/>
    </row>
    <row r="1709" spans="1:18">
      <c r="A1709" s="189" t="e">
        <f ca="1">IF(D1709="","",(_xlfn.AGGREGATE(3,5,$D$10:D1709)))</f>
        <v>#NAME?</v>
      </c>
      <c r="B1709" s="189"/>
      <c r="C1709" s="127" t="s">
        <v>2417</v>
      </c>
      <c r="D1709" s="193" t="s">
        <v>2344</v>
      </c>
      <c r="E1709" s="249">
        <v>1215.48</v>
      </c>
      <c r="F1709" s="160">
        <v>1</v>
      </c>
      <c r="G1709" s="351">
        <f t="shared" si="117"/>
        <v>1215.48</v>
      </c>
      <c r="H1709" s="181"/>
      <c r="I1709" s="181"/>
      <c r="J1709" s="181"/>
      <c r="K1709" s="181"/>
      <c r="L1709" s="181"/>
      <c r="M1709" s="181"/>
      <c r="N1709" s="189"/>
      <c r="O1709" s="181"/>
      <c r="P1709" s="105"/>
      <c r="Q1709" s="300"/>
      <c r="R1709" s="300"/>
    </row>
    <row r="1710" spans="1:18">
      <c r="A1710" s="189" t="e">
        <f ca="1">IF(D1710="","",(_xlfn.AGGREGATE(3,5,$D$10:D1710)))</f>
        <v>#NAME?</v>
      </c>
      <c r="B1710" s="189"/>
      <c r="C1710" s="127" t="s">
        <v>2418</v>
      </c>
      <c r="D1710" s="193" t="s">
        <v>2344</v>
      </c>
      <c r="E1710" s="249">
        <v>196.68</v>
      </c>
      <c r="F1710" s="160">
        <v>1</v>
      </c>
      <c r="G1710" s="351">
        <f t="shared" si="117"/>
        <v>196.68</v>
      </c>
      <c r="H1710" s="181"/>
      <c r="I1710" s="181"/>
      <c r="J1710" s="181"/>
      <c r="K1710" s="181"/>
      <c r="L1710" s="181"/>
      <c r="M1710" s="181"/>
      <c r="N1710" s="189"/>
      <c r="O1710" s="181"/>
      <c r="P1710" s="105"/>
      <c r="Q1710" s="300"/>
      <c r="R1710" s="300"/>
    </row>
    <row r="1711" spans="1:18">
      <c r="A1711" s="189" t="e">
        <f ca="1">IF(D1711="","",(_xlfn.AGGREGATE(3,5,$D$10:D1711)))</f>
        <v>#NAME?</v>
      </c>
      <c r="B1711" s="189"/>
      <c r="C1711" s="127" t="s">
        <v>2419</v>
      </c>
      <c r="D1711" s="193" t="s">
        <v>2344</v>
      </c>
      <c r="E1711" s="249">
        <v>590</v>
      </c>
      <c r="F1711" s="160">
        <v>6</v>
      </c>
      <c r="G1711" s="351">
        <f t="shared" si="117"/>
        <v>3540</v>
      </c>
      <c r="H1711" s="181"/>
      <c r="I1711" s="181"/>
      <c r="J1711" s="181"/>
      <c r="K1711" s="181"/>
      <c r="L1711" s="181"/>
      <c r="M1711" s="181"/>
      <c r="N1711" s="189"/>
      <c r="O1711" s="181"/>
      <c r="P1711" s="105"/>
      <c r="Q1711" s="300"/>
      <c r="R1711" s="300"/>
    </row>
    <row r="1712" spans="1:18">
      <c r="A1712" s="189" t="e">
        <f ca="1">IF(D1712="","",(_xlfn.AGGREGATE(3,5,$D$10:D1712)))</f>
        <v>#NAME?</v>
      </c>
      <c r="B1712" s="189"/>
      <c r="C1712" s="127" t="s">
        <v>2420</v>
      </c>
      <c r="D1712" s="193" t="s">
        <v>2344</v>
      </c>
      <c r="E1712" s="249">
        <v>1180</v>
      </c>
      <c r="F1712" s="160">
        <v>1</v>
      </c>
      <c r="G1712" s="351">
        <f t="shared" si="117"/>
        <v>1180</v>
      </c>
      <c r="H1712" s="181"/>
      <c r="I1712" s="181"/>
      <c r="J1712" s="181"/>
      <c r="K1712" s="181"/>
      <c r="L1712" s="181"/>
      <c r="M1712" s="181"/>
      <c r="N1712" s="189"/>
      <c r="O1712" s="181"/>
      <c r="P1712" s="105"/>
      <c r="Q1712" s="300"/>
      <c r="R1712" s="300"/>
    </row>
    <row r="1713" spans="1:18">
      <c r="A1713" s="189" t="e">
        <f ca="1">IF(D1713="","",(_xlfn.AGGREGATE(3,5,$D$10:D1713)))</f>
        <v>#NAME?</v>
      </c>
      <c r="B1713" s="189"/>
      <c r="C1713" s="127" t="s">
        <v>2421</v>
      </c>
      <c r="D1713" s="193" t="s">
        <v>2344</v>
      </c>
      <c r="E1713" s="249">
        <v>1180</v>
      </c>
      <c r="F1713" s="160">
        <v>1</v>
      </c>
      <c r="G1713" s="351">
        <f t="shared" si="117"/>
        <v>1180</v>
      </c>
      <c r="H1713" s="181"/>
      <c r="I1713" s="181"/>
      <c r="J1713" s="181"/>
      <c r="K1713" s="181"/>
      <c r="L1713" s="181"/>
      <c r="M1713" s="181"/>
      <c r="N1713" s="189"/>
      <c r="O1713" s="181"/>
      <c r="P1713" s="105"/>
      <c r="Q1713" s="300"/>
      <c r="R1713" s="300"/>
    </row>
    <row r="1714" spans="1:18">
      <c r="A1714" s="189" t="e">
        <f ca="1">IF(D1714="","",(_xlfn.AGGREGATE(3,5,$D$10:D1714)))</f>
        <v>#NAME?</v>
      </c>
      <c r="B1714" s="189"/>
      <c r="C1714" s="127" t="s">
        <v>2422</v>
      </c>
      <c r="D1714" s="193" t="s">
        <v>2344</v>
      </c>
      <c r="E1714" s="249">
        <v>590</v>
      </c>
      <c r="F1714" s="160">
        <v>2</v>
      </c>
      <c r="G1714" s="351">
        <f t="shared" si="117"/>
        <v>1180</v>
      </c>
      <c r="H1714" s="181"/>
      <c r="I1714" s="181"/>
      <c r="J1714" s="181"/>
      <c r="K1714" s="181"/>
      <c r="L1714" s="181"/>
      <c r="M1714" s="181"/>
      <c r="N1714" s="189"/>
      <c r="O1714" s="181"/>
      <c r="P1714" s="105"/>
      <c r="Q1714" s="300"/>
      <c r="R1714" s="300"/>
    </row>
    <row r="1715" spans="1:18">
      <c r="A1715" s="189" t="e">
        <f ca="1">IF(D1715="","",(_xlfn.AGGREGATE(3,5,$D$10:D1715)))</f>
        <v>#NAME?</v>
      </c>
      <c r="B1715" s="189"/>
      <c r="C1715" s="127" t="s">
        <v>2423</v>
      </c>
      <c r="D1715" s="193" t="s">
        <v>2344</v>
      </c>
      <c r="E1715" s="249">
        <v>590</v>
      </c>
      <c r="F1715" s="160">
        <v>1</v>
      </c>
      <c r="G1715" s="351">
        <f t="shared" si="117"/>
        <v>590</v>
      </c>
      <c r="H1715" s="181"/>
      <c r="I1715" s="181"/>
      <c r="J1715" s="181"/>
      <c r="K1715" s="181"/>
      <c r="L1715" s="181"/>
      <c r="M1715" s="181"/>
      <c r="N1715" s="189"/>
      <c r="O1715" s="181"/>
      <c r="P1715" s="105"/>
      <c r="Q1715" s="300"/>
      <c r="R1715" s="300"/>
    </row>
    <row r="1716" spans="1:18">
      <c r="A1716" s="189" t="e">
        <f ca="1">IF(D1716="","",(_xlfn.AGGREGATE(3,5,$D$10:D1716)))</f>
        <v>#NAME?</v>
      </c>
      <c r="B1716" s="189"/>
      <c r="C1716" s="127" t="s">
        <v>2424</v>
      </c>
      <c r="D1716" s="193" t="s">
        <v>2344</v>
      </c>
      <c r="E1716" s="249">
        <v>295</v>
      </c>
      <c r="F1716" s="160">
        <v>1</v>
      </c>
      <c r="G1716" s="351">
        <f t="shared" si="117"/>
        <v>295</v>
      </c>
      <c r="H1716" s="181"/>
      <c r="I1716" s="181"/>
      <c r="J1716" s="181"/>
      <c r="K1716" s="181"/>
      <c r="L1716" s="181"/>
      <c r="M1716" s="181"/>
      <c r="N1716" s="189"/>
      <c r="O1716" s="181"/>
      <c r="P1716" s="105"/>
      <c r="Q1716" s="300"/>
      <c r="R1716" s="300"/>
    </row>
    <row r="1717" spans="1:18">
      <c r="A1717" s="189" t="e">
        <f ca="1">IF(D1717="","",(_xlfn.AGGREGATE(3,5,$D$10:D1717)))</f>
        <v>#NAME?</v>
      </c>
      <c r="B1717" s="189"/>
      <c r="C1717" s="127" t="s">
        <v>2425</v>
      </c>
      <c r="D1717" s="193" t="s">
        <v>2344</v>
      </c>
      <c r="E1717" s="249">
        <v>295</v>
      </c>
      <c r="F1717" s="160">
        <v>1</v>
      </c>
      <c r="G1717" s="351">
        <f t="shared" si="117"/>
        <v>295</v>
      </c>
      <c r="H1717" s="181"/>
      <c r="I1717" s="181"/>
      <c r="J1717" s="181"/>
      <c r="K1717" s="181"/>
      <c r="L1717" s="181"/>
      <c r="M1717" s="181"/>
      <c r="N1717" s="189"/>
      <c r="O1717" s="181"/>
      <c r="P1717" s="105"/>
      <c r="Q1717" s="300"/>
      <c r="R1717" s="300"/>
    </row>
    <row r="1718" spans="1:18">
      <c r="A1718" s="189" t="e">
        <f ca="1">IF(D1718="","",(_xlfn.AGGREGATE(3,5,$D$10:D1718)))</f>
        <v>#NAME?</v>
      </c>
      <c r="B1718" s="189"/>
      <c r="C1718" s="127" t="s">
        <v>2426</v>
      </c>
      <c r="D1718" s="193" t="s">
        <v>2344</v>
      </c>
      <c r="E1718" s="249">
        <v>295</v>
      </c>
      <c r="F1718" s="160">
        <v>1</v>
      </c>
      <c r="G1718" s="351">
        <f t="shared" si="117"/>
        <v>295</v>
      </c>
      <c r="H1718" s="181"/>
      <c r="I1718" s="181"/>
      <c r="J1718" s="181"/>
      <c r="K1718" s="181"/>
      <c r="L1718" s="181"/>
      <c r="M1718" s="181"/>
      <c r="N1718" s="189"/>
      <c r="O1718" s="181"/>
      <c r="P1718" s="105"/>
      <c r="Q1718" s="300"/>
      <c r="R1718" s="300"/>
    </row>
    <row r="1719" spans="1:18">
      <c r="A1719" s="189" t="e">
        <f ca="1">IF(D1719="","",(_xlfn.AGGREGATE(3,5,$D$10:D1719)))</f>
        <v>#NAME?</v>
      </c>
      <c r="B1719" s="189"/>
      <c r="C1719" s="127" t="s">
        <v>2427</v>
      </c>
      <c r="D1719" s="193" t="s">
        <v>2344</v>
      </c>
      <c r="E1719" s="249">
        <v>295</v>
      </c>
      <c r="F1719" s="160">
        <v>1</v>
      </c>
      <c r="G1719" s="351">
        <f t="shared" si="117"/>
        <v>295</v>
      </c>
      <c r="H1719" s="181"/>
      <c r="I1719" s="181"/>
      <c r="J1719" s="181"/>
      <c r="K1719" s="181"/>
      <c r="L1719" s="181"/>
      <c r="M1719" s="181"/>
      <c r="N1719" s="189"/>
      <c r="O1719" s="181"/>
      <c r="P1719" s="105"/>
      <c r="Q1719" s="300"/>
      <c r="R1719" s="300"/>
    </row>
    <row r="1720" spans="1:18">
      <c r="A1720" s="189" t="e">
        <f ca="1">IF(D1720="","",(_xlfn.AGGREGATE(3,5,$D$10:D1720)))</f>
        <v>#NAME?</v>
      </c>
      <c r="B1720" s="189"/>
      <c r="C1720" s="127" t="s">
        <v>2428</v>
      </c>
      <c r="D1720" s="193" t="s">
        <v>2344</v>
      </c>
      <c r="E1720" s="249">
        <v>190</v>
      </c>
      <c r="F1720" s="160">
        <v>2</v>
      </c>
      <c r="G1720" s="351">
        <f t="shared" si="117"/>
        <v>380</v>
      </c>
      <c r="H1720" s="181"/>
      <c r="I1720" s="181"/>
      <c r="J1720" s="181"/>
      <c r="K1720" s="181"/>
      <c r="L1720" s="181"/>
      <c r="M1720" s="181"/>
      <c r="N1720" s="189"/>
      <c r="O1720" s="181"/>
      <c r="P1720" s="105"/>
      <c r="Q1720" s="300"/>
      <c r="R1720" s="300"/>
    </row>
    <row r="1721" spans="1:18">
      <c r="A1721" s="189" t="e">
        <f ca="1">IF(D1721="","",(_xlfn.AGGREGATE(3,5,$D$10:D1721)))</f>
        <v>#NAME?</v>
      </c>
      <c r="B1721" s="189"/>
      <c r="C1721" s="127" t="s">
        <v>2429</v>
      </c>
      <c r="D1721" s="193" t="s">
        <v>2344</v>
      </c>
      <c r="E1721" s="249">
        <v>105</v>
      </c>
      <c r="F1721" s="160">
        <v>1</v>
      </c>
      <c r="G1721" s="351">
        <f t="shared" si="117"/>
        <v>105</v>
      </c>
      <c r="H1721" s="181"/>
      <c r="I1721" s="181"/>
      <c r="J1721" s="181"/>
      <c r="K1721" s="181"/>
      <c r="L1721" s="181"/>
      <c r="M1721" s="181"/>
      <c r="N1721" s="189"/>
      <c r="O1721" s="181"/>
      <c r="P1721" s="105"/>
      <c r="Q1721" s="300"/>
      <c r="R1721" s="300"/>
    </row>
    <row r="1722" spans="1:18">
      <c r="A1722" s="189" t="e">
        <f ca="1">IF(D1722="","",(_xlfn.AGGREGATE(3,5,$D$10:D1722)))</f>
        <v>#NAME?</v>
      </c>
      <c r="B1722" s="352"/>
      <c r="C1722" s="127" t="s">
        <v>2430</v>
      </c>
      <c r="D1722" s="193" t="s">
        <v>2344</v>
      </c>
      <c r="E1722" s="249">
        <v>811.298</v>
      </c>
      <c r="F1722" s="160">
        <v>5</v>
      </c>
      <c r="G1722" s="351">
        <f t="shared" si="117"/>
        <v>4056.49</v>
      </c>
      <c r="H1722" s="181"/>
      <c r="I1722" s="181"/>
      <c r="J1722" s="181"/>
      <c r="K1722" s="181"/>
      <c r="L1722" s="181"/>
      <c r="M1722" s="181"/>
      <c r="N1722" s="189"/>
      <c r="O1722" s="181"/>
      <c r="P1722" s="105"/>
      <c r="Q1722" s="300"/>
      <c r="R1722" s="300"/>
    </row>
    <row r="1723" spans="1:18">
      <c r="A1723" s="189" t="e">
        <f ca="1">IF(D1723="","",(_xlfn.AGGREGATE(3,5,$D$10:D1723)))</f>
        <v>#NAME?</v>
      </c>
      <c r="B1723" s="352" t="s">
        <v>2431</v>
      </c>
      <c r="C1723" s="127" t="s">
        <v>2432</v>
      </c>
      <c r="D1723" s="193" t="s">
        <v>2344</v>
      </c>
      <c r="E1723" s="249">
        <v>73.75</v>
      </c>
      <c r="F1723" s="160">
        <v>5</v>
      </c>
      <c r="G1723" s="351">
        <f t="shared" si="117"/>
        <v>368.75</v>
      </c>
      <c r="H1723" s="181"/>
      <c r="I1723" s="181"/>
      <c r="J1723" s="181"/>
      <c r="K1723" s="181"/>
      <c r="L1723" s="181"/>
      <c r="M1723" s="181"/>
      <c r="N1723" s="189"/>
      <c r="O1723" s="181"/>
      <c r="P1723" s="105"/>
      <c r="Q1723" s="300"/>
      <c r="R1723" s="300"/>
    </row>
    <row r="1724" spans="1:18">
      <c r="A1724" s="189" t="e">
        <f ca="1">IF(D1724="","",(_xlfn.AGGREGATE(3,5,$D$10:D1724)))</f>
        <v>#NAME?</v>
      </c>
      <c r="B1724" s="352" t="s">
        <v>2433</v>
      </c>
      <c r="C1724" s="127" t="s">
        <v>2434</v>
      </c>
      <c r="D1724" s="193" t="s">
        <v>2344</v>
      </c>
      <c r="E1724" s="249">
        <v>73.75</v>
      </c>
      <c r="F1724" s="160">
        <v>5</v>
      </c>
      <c r="G1724" s="351">
        <f t="shared" si="117"/>
        <v>368.75</v>
      </c>
      <c r="H1724" s="181"/>
      <c r="I1724" s="181"/>
      <c r="J1724" s="181"/>
      <c r="K1724" s="181"/>
      <c r="L1724" s="181"/>
      <c r="M1724" s="181"/>
      <c r="N1724" s="189"/>
      <c r="O1724" s="181"/>
      <c r="P1724" s="105"/>
      <c r="Q1724" s="300"/>
      <c r="R1724" s="300"/>
    </row>
    <row r="1725" spans="1:18">
      <c r="A1725" s="189" t="str">
        <f>IF(D1725="","",(_xlfn.AGGREGATE(3,5,$D$10:D1725)))</f>
        <v/>
      </c>
      <c r="B1725" s="189"/>
      <c r="C1725" s="127" t="s">
        <v>2435</v>
      </c>
      <c r="D1725" s="193"/>
      <c r="E1725" s="249"/>
      <c r="F1725" s="160"/>
      <c r="G1725" s="351"/>
      <c r="H1725" s="181"/>
      <c r="I1725" s="181"/>
      <c r="J1725" s="181"/>
      <c r="K1725" s="181"/>
      <c r="L1725" s="181"/>
      <c r="M1725" s="181"/>
      <c r="N1725" s="189"/>
      <c r="O1725" s="181"/>
      <c r="P1725" s="105"/>
      <c r="Q1725" s="300"/>
      <c r="R1725" s="300"/>
    </row>
    <row r="1726" spans="1:18">
      <c r="A1726" s="189" t="e">
        <f ca="1">IF(D1726="","",(_xlfn.AGGREGATE(3,5,$D$10:D1726)))</f>
        <v>#NAME?</v>
      </c>
      <c r="B1726" s="189"/>
      <c r="C1726" s="127" t="s">
        <v>2400</v>
      </c>
      <c r="D1726" s="193" t="s">
        <v>2344</v>
      </c>
      <c r="E1726" s="249">
        <v>295</v>
      </c>
      <c r="F1726" s="160">
        <v>1</v>
      </c>
      <c r="G1726" s="351">
        <f t="shared" si="117"/>
        <v>295</v>
      </c>
      <c r="H1726" s="181"/>
      <c r="I1726" s="181"/>
      <c r="J1726" s="181"/>
      <c r="K1726" s="181"/>
      <c r="L1726" s="181"/>
      <c r="M1726" s="181"/>
      <c r="N1726" s="189"/>
      <c r="O1726" s="181"/>
      <c r="P1726" s="105"/>
      <c r="Q1726" s="300"/>
      <c r="R1726" s="300"/>
    </row>
    <row r="1727" spans="1:18">
      <c r="A1727" s="189" t="e">
        <f ca="1">IF(D1727="","",(_xlfn.AGGREGATE(3,5,$D$10:D1727)))</f>
        <v>#NAME?</v>
      </c>
      <c r="B1727" s="189"/>
      <c r="C1727" s="127" t="s">
        <v>2401</v>
      </c>
      <c r="D1727" s="193" t="s">
        <v>2344</v>
      </c>
      <c r="E1727" s="249">
        <v>295</v>
      </c>
      <c r="F1727" s="160">
        <v>1</v>
      </c>
      <c r="G1727" s="351">
        <f t="shared" si="117"/>
        <v>295</v>
      </c>
      <c r="H1727" s="181"/>
      <c r="I1727" s="181"/>
      <c r="J1727" s="181"/>
      <c r="K1727" s="181"/>
      <c r="L1727" s="181"/>
      <c r="M1727" s="181"/>
      <c r="N1727" s="189"/>
      <c r="O1727" s="181"/>
      <c r="P1727" s="105"/>
      <c r="Q1727" s="300"/>
      <c r="R1727" s="300"/>
    </row>
    <row r="1728" spans="1:18">
      <c r="A1728" s="189" t="e">
        <f ca="1">IF(D1728="","",(_xlfn.AGGREGATE(3,5,$D$10:D1728)))</f>
        <v>#NAME?</v>
      </c>
      <c r="B1728" s="189"/>
      <c r="C1728" s="127" t="s">
        <v>2402</v>
      </c>
      <c r="D1728" s="193" t="s">
        <v>2344</v>
      </c>
      <c r="E1728" s="249">
        <v>295</v>
      </c>
      <c r="F1728" s="160">
        <v>1</v>
      </c>
      <c r="G1728" s="351">
        <f t="shared" si="117"/>
        <v>295</v>
      </c>
      <c r="H1728" s="181"/>
      <c r="I1728" s="181"/>
      <c r="J1728" s="181"/>
      <c r="K1728" s="181"/>
      <c r="L1728" s="181"/>
      <c r="M1728" s="181"/>
      <c r="N1728" s="189"/>
      <c r="O1728" s="181"/>
      <c r="P1728" s="105"/>
      <c r="Q1728" s="300"/>
      <c r="R1728" s="300"/>
    </row>
    <row r="1729" spans="1:18">
      <c r="A1729" s="189" t="e">
        <f ca="1">IF(D1729="","",(_xlfn.AGGREGATE(3,5,$D$10:D1729)))</f>
        <v>#NAME?</v>
      </c>
      <c r="B1729" s="352"/>
      <c r="C1729" s="127" t="s">
        <v>2404</v>
      </c>
      <c r="D1729" s="193" t="s">
        <v>2344</v>
      </c>
      <c r="E1729" s="249">
        <v>295</v>
      </c>
      <c r="F1729" s="160">
        <v>1</v>
      </c>
      <c r="G1729" s="351">
        <f t="shared" si="117"/>
        <v>295</v>
      </c>
      <c r="H1729" s="181"/>
      <c r="I1729" s="181"/>
      <c r="J1729" s="181"/>
      <c r="K1729" s="181"/>
      <c r="L1729" s="181"/>
      <c r="M1729" s="181"/>
      <c r="N1729" s="189"/>
      <c r="O1729" s="181"/>
      <c r="P1729" s="105"/>
      <c r="Q1729" s="300"/>
      <c r="R1729" s="300"/>
    </row>
    <row r="1730" spans="1:18">
      <c r="A1730" s="189" t="e">
        <f ca="1">IF(D1730="","",(_xlfn.AGGREGATE(3,5,$D$10:D1730)))</f>
        <v>#NAME?</v>
      </c>
      <c r="B1730" s="352" t="s">
        <v>2436</v>
      </c>
      <c r="C1730" s="127" t="s">
        <v>2406</v>
      </c>
      <c r="D1730" s="193" t="s">
        <v>2344</v>
      </c>
      <c r="E1730" s="249">
        <v>590</v>
      </c>
      <c r="F1730" s="160">
        <v>1</v>
      </c>
      <c r="G1730" s="351">
        <f t="shared" si="117"/>
        <v>590</v>
      </c>
      <c r="H1730" s="181"/>
      <c r="I1730" s="181"/>
      <c r="J1730" s="181"/>
      <c r="K1730" s="181"/>
      <c r="L1730" s="181"/>
      <c r="M1730" s="181"/>
      <c r="N1730" s="189"/>
      <c r="O1730" s="181"/>
      <c r="P1730" s="105"/>
      <c r="Q1730" s="300"/>
      <c r="R1730" s="300"/>
    </row>
    <row r="1731" spans="1:18">
      <c r="A1731" s="189" t="e">
        <f ca="1">IF(D1731="","",(_xlfn.AGGREGATE(3,5,$D$10:D1731)))</f>
        <v>#NAME?</v>
      </c>
      <c r="B1731" s="189"/>
      <c r="C1731" s="127" t="s">
        <v>2407</v>
      </c>
      <c r="D1731" s="193" t="s">
        <v>2344</v>
      </c>
      <c r="E1731" s="249">
        <v>295</v>
      </c>
      <c r="F1731" s="160">
        <v>1</v>
      </c>
      <c r="G1731" s="351">
        <f t="shared" si="117"/>
        <v>295</v>
      </c>
      <c r="H1731" s="181"/>
      <c r="I1731" s="181"/>
      <c r="J1731" s="181"/>
      <c r="K1731" s="181"/>
      <c r="L1731" s="181"/>
      <c r="M1731" s="181"/>
      <c r="N1731" s="189"/>
      <c r="O1731" s="181"/>
      <c r="P1731" s="105"/>
      <c r="Q1731" s="300"/>
      <c r="R1731" s="300"/>
    </row>
    <row r="1732" spans="1:18">
      <c r="A1732" s="189" t="e">
        <f ca="1">IF(D1732="","",(_xlfn.AGGREGATE(3,5,$D$10:D1732)))</f>
        <v>#NAME?</v>
      </c>
      <c r="B1732" s="352"/>
      <c r="C1732" s="127" t="s">
        <v>2408</v>
      </c>
      <c r="D1732" s="193" t="s">
        <v>2344</v>
      </c>
      <c r="E1732" s="249">
        <v>295</v>
      </c>
      <c r="F1732" s="160">
        <v>1</v>
      </c>
      <c r="G1732" s="351">
        <f t="shared" si="117"/>
        <v>295</v>
      </c>
      <c r="H1732" s="181"/>
      <c r="I1732" s="181"/>
      <c r="J1732" s="181"/>
      <c r="K1732" s="181"/>
      <c r="L1732" s="181"/>
      <c r="M1732" s="181"/>
      <c r="N1732" s="189"/>
      <c r="O1732" s="181"/>
      <c r="P1732" s="105"/>
      <c r="Q1732" s="300"/>
      <c r="R1732" s="300"/>
    </row>
    <row r="1733" spans="1:18">
      <c r="A1733" s="189" t="e">
        <f ca="1">IF(D1733="","",(_xlfn.AGGREGATE(3,5,$D$10:D1733)))</f>
        <v>#NAME?</v>
      </c>
      <c r="B1733" s="189"/>
      <c r="C1733" s="127" t="s">
        <v>2409</v>
      </c>
      <c r="D1733" s="193" t="s">
        <v>2344</v>
      </c>
      <c r="E1733" s="249">
        <v>295</v>
      </c>
      <c r="F1733" s="160">
        <v>1</v>
      </c>
      <c r="G1733" s="351">
        <f t="shared" si="117"/>
        <v>295</v>
      </c>
      <c r="H1733" s="181"/>
      <c r="I1733" s="181"/>
      <c r="J1733" s="181"/>
      <c r="K1733" s="181"/>
      <c r="L1733" s="181"/>
      <c r="M1733" s="181"/>
      <c r="N1733" s="189"/>
      <c r="O1733" s="181"/>
      <c r="P1733" s="105"/>
      <c r="Q1733" s="300"/>
      <c r="R1733" s="300"/>
    </row>
    <row r="1734" spans="1:18">
      <c r="A1734" s="189" t="e">
        <f ca="1">IF(D1734="","",(_xlfn.AGGREGATE(3,5,$D$10:D1734)))</f>
        <v>#NAME?</v>
      </c>
      <c r="B1734" s="189"/>
      <c r="C1734" s="127" t="s">
        <v>2410</v>
      </c>
      <c r="D1734" s="193" t="s">
        <v>2344</v>
      </c>
      <c r="E1734" s="249">
        <v>295</v>
      </c>
      <c r="F1734" s="160">
        <v>1</v>
      </c>
      <c r="G1734" s="351">
        <f t="shared" si="117"/>
        <v>295</v>
      </c>
      <c r="H1734" s="181"/>
      <c r="I1734" s="181"/>
      <c r="J1734" s="181"/>
      <c r="K1734" s="181"/>
      <c r="L1734" s="181"/>
      <c r="M1734" s="181"/>
      <c r="N1734" s="189"/>
      <c r="O1734" s="181"/>
      <c r="P1734" s="105"/>
      <c r="Q1734" s="300"/>
      <c r="R1734" s="300"/>
    </row>
    <row r="1735" spans="1:18">
      <c r="A1735" s="189" t="e">
        <f ca="1">IF(D1735="","",(_xlfn.AGGREGATE(3,5,$D$10:D1735)))</f>
        <v>#NAME?</v>
      </c>
      <c r="B1735" s="189"/>
      <c r="C1735" s="127" t="s">
        <v>2411</v>
      </c>
      <c r="D1735" s="193" t="s">
        <v>2344</v>
      </c>
      <c r="E1735" s="249">
        <v>295</v>
      </c>
      <c r="F1735" s="160">
        <v>1</v>
      </c>
      <c r="G1735" s="351">
        <f t="shared" si="117"/>
        <v>295</v>
      </c>
      <c r="H1735" s="181"/>
      <c r="I1735" s="181"/>
      <c r="J1735" s="181"/>
      <c r="K1735" s="181"/>
      <c r="L1735" s="181"/>
      <c r="M1735" s="181"/>
      <c r="N1735" s="189"/>
      <c r="O1735" s="181"/>
      <c r="P1735" s="105"/>
      <c r="Q1735" s="300"/>
      <c r="R1735" s="300"/>
    </row>
    <row r="1736" spans="1:18">
      <c r="A1736" s="189" t="e">
        <f ca="1">IF(D1736="","",(_xlfn.AGGREGATE(3,5,$D$10:D1736)))</f>
        <v>#NAME?</v>
      </c>
      <c r="B1736" s="189"/>
      <c r="C1736" s="127" t="s">
        <v>2412</v>
      </c>
      <c r="D1736" s="193" t="s">
        <v>2344</v>
      </c>
      <c r="E1736" s="249">
        <v>295</v>
      </c>
      <c r="F1736" s="160">
        <v>1</v>
      </c>
      <c r="G1736" s="351">
        <f t="shared" si="117"/>
        <v>295</v>
      </c>
      <c r="H1736" s="181"/>
      <c r="I1736" s="181"/>
      <c r="J1736" s="181"/>
      <c r="K1736" s="181"/>
      <c r="L1736" s="181"/>
      <c r="M1736" s="181"/>
      <c r="N1736" s="189"/>
      <c r="O1736" s="181"/>
      <c r="P1736" s="105"/>
      <c r="Q1736" s="300"/>
      <c r="R1736" s="300"/>
    </row>
    <row r="1737" spans="1:18">
      <c r="A1737" s="189" t="e">
        <f ca="1">IF(D1737="","",(_xlfn.AGGREGATE(3,5,$D$10:D1737)))</f>
        <v>#NAME?</v>
      </c>
      <c r="B1737" s="189"/>
      <c r="C1737" s="127" t="s">
        <v>2413</v>
      </c>
      <c r="D1737" s="193" t="s">
        <v>2344</v>
      </c>
      <c r="E1737" s="249">
        <v>295</v>
      </c>
      <c r="F1737" s="160">
        <v>1</v>
      </c>
      <c r="G1737" s="351">
        <f t="shared" si="117"/>
        <v>295</v>
      </c>
      <c r="H1737" s="181"/>
      <c r="I1737" s="181"/>
      <c r="J1737" s="181"/>
      <c r="K1737" s="181"/>
      <c r="L1737" s="181"/>
      <c r="M1737" s="181"/>
      <c r="N1737" s="189"/>
      <c r="O1737" s="181"/>
      <c r="P1737" s="105"/>
      <c r="Q1737" s="300"/>
      <c r="R1737" s="300"/>
    </row>
    <row r="1738" spans="1:18">
      <c r="A1738" s="189" t="e">
        <f ca="1">IF(D1738="","",(_xlfn.AGGREGATE(3,5,$D$10:D1738)))</f>
        <v>#NAME?</v>
      </c>
      <c r="B1738" s="189"/>
      <c r="C1738" s="127" t="s">
        <v>2414</v>
      </c>
      <c r="D1738" s="193" t="s">
        <v>2344</v>
      </c>
      <c r="E1738" s="249">
        <v>295</v>
      </c>
      <c r="F1738" s="160">
        <v>1</v>
      </c>
      <c r="G1738" s="351">
        <f>E1739*F1738</f>
        <v>295</v>
      </c>
      <c r="H1738" s="181"/>
      <c r="I1738" s="181"/>
      <c r="J1738" s="181"/>
      <c r="K1738" s="181"/>
      <c r="L1738" s="181"/>
      <c r="M1738" s="181"/>
      <c r="N1738" s="189"/>
      <c r="O1738" s="181"/>
      <c r="P1738" s="105"/>
      <c r="Q1738" s="300"/>
      <c r="R1738" s="300"/>
    </row>
    <row r="1739" spans="1:18">
      <c r="A1739" s="189" t="e">
        <f ca="1">IF(D1739="","",(_xlfn.AGGREGATE(3,5,$D$10:D1739)))</f>
        <v>#NAME?</v>
      </c>
      <c r="B1739" s="189"/>
      <c r="C1739" s="127" t="s">
        <v>2415</v>
      </c>
      <c r="D1739" s="193" t="s">
        <v>2344</v>
      </c>
      <c r="E1739" s="249">
        <v>295</v>
      </c>
      <c r="F1739" s="160">
        <v>1</v>
      </c>
      <c r="G1739" s="351">
        <f>E1739*F1739</f>
        <v>295</v>
      </c>
      <c r="H1739" s="181"/>
      <c r="I1739" s="181"/>
      <c r="J1739" s="181"/>
      <c r="K1739" s="181"/>
      <c r="L1739" s="181"/>
      <c r="M1739" s="181"/>
      <c r="N1739" s="189"/>
      <c r="O1739" s="181"/>
      <c r="P1739" s="105"/>
      <c r="Q1739" s="300"/>
      <c r="R1739" s="300"/>
    </row>
    <row r="1740" spans="1:18">
      <c r="A1740" s="189" t="e">
        <f ca="1">IF(D1740="","",(_xlfn.AGGREGATE(3,5,$D$10:D1740)))</f>
        <v>#NAME?</v>
      </c>
      <c r="B1740" s="189"/>
      <c r="C1740" s="127" t="s">
        <v>2416</v>
      </c>
      <c r="D1740" s="193" t="s">
        <v>2344</v>
      </c>
      <c r="E1740" s="249">
        <v>393.33</v>
      </c>
      <c r="F1740" s="160">
        <v>1</v>
      </c>
      <c r="G1740" s="351">
        <f t="shared" ref="G1740:G1769" si="118">E1740*F1740</f>
        <v>393.33</v>
      </c>
      <c r="H1740" s="181"/>
      <c r="I1740" s="181"/>
      <c r="J1740" s="181"/>
      <c r="K1740" s="181"/>
      <c r="L1740" s="181"/>
      <c r="M1740" s="181"/>
      <c r="N1740" s="189"/>
      <c r="O1740" s="181"/>
      <c r="P1740" s="105"/>
      <c r="Q1740" s="300"/>
      <c r="R1740" s="300"/>
    </row>
    <row r="1741" spans="1:18">
      <c r="A1741" s="189" t="e">
        <f ca="1">IF(D1741="","",(_xlfn.AGGREGATE(3,5,$D$10:D1741)))</f>
        <v>#NAME?</v>
      </c>
      <c r="B1741" s="189"/>
      <c r="C1741" s="127" t="s">
        <v>2417</v>
      </c>
      <c r="D1741" s="193" t="s">
        <v>2344</v>
      </c>
      <c r="E1741" s="249">
        <v>393.33</v>
      </c>
      <c r="F1741" s="160">
        <v>1</v>
      </c>
      <c r="G1741" s="351">
        <f t="shared" si="118"/>
        <v>393.33</v>
      </c>
      <c r="H1741" s="181"/>
      <c r="I1741" s="181"/>
      <c r="J1741" s="181"/>
      <c r="K1741" s="181"/>
      <c r="L1741" s="181"/>
      <c r="M1741" s="181"/>
      <c r="N1741" s="189"/>
      <c r="O1741" s="181"/>
      <c r="P1741" s="105"/>
      <c r="Q1741" s="300"/>
      <c r="R1741" s="300"/>
    </row>
    <row r="1742" spans="1:18">
      <c r="A1742" s="189" t="e">
        <f ca="1">IF(D1742="","",(_xlfn.AGGREGATE(3,5,$D$10:D1742)))</f>
        <v>#NAME?</v>
      </c>
      <c r="B1742" s="189"/>
      <c r="C1742" s="127" t="s">
        <v>2418</v>
      </c>
      <c r="D1742" s="193" t="s">
        <v>2344</v>
      </c>
      <c r="E1742" s="249">
        <v>393.34</v>
      </c>
      <c r="F1742" s="160">
        <v>1</v>
      </c>
      <c r="G1742" s="351">
        <f t="shared" si="118"/>
        <v>393.34</v>
      </c>
      <c r="H1742" s="181"/>
      <c r="I1742" s="181"/>
      <c r="J1742" s="181"/>
      <c r="K1742" s="181"/>
      <c r="L1742" s="181"/>
      <c r="M1742" s="181"/>
      <c r="N1742" s="189"/>
      <c r="O1742" s="181"/>
      <c r="P1742" s="105"/>
      <c r="Q1742" s="300"/>
      <c r="R1742" s="300"/>
    </row>
    <row r="1743" spans="1:18">
      <c r="A1743" s="189" t="e">
        <f ca="1">IF(D1743="","",(_xlfn.AGGREGATE(3,5,$D$10:D1743)))</f>
        <v>#NAME?</v>
      </c>
      <c r="B1743" s="189"/>
      <c r="C1743" s="127" t="s">
        <v>2419</v>
      </c>
      <c r="D1743" s="193" t="s">
        <v>2344</v>
      </c>
      <c r="E1743" s="249">
        <v>98.33</v>
      </c>
      <c r="F1743" s="160">
        <v>6</v>
      </c>
      <c r="G1743" s="351">
        <f t="shared" si="118"/>
        <v>589.98</v>
      </c>
      <c r="H1743" s="181"/>
      <c r="I1743" s="181"/>
      <c r="J1743" s="181"/>
      <c r="K1743" s="181"/>
      <c r="L1743" s="181"/>
      <c r="M1743" s="181"/>
      <c r="N1743" s="189"/>
      <c r="O1743" s="181"/>
      <c r="P1743" s="105"/>
      <c r="Q1743" s="300"/>
      <c r="R1743" s="300"/>
    </row>
    <row r="1744" spans="1:18">
      <c r="A1744" s="189" t="e">
        <f ca="1">IF(D1744="","",(_xlfn.AGGREGATE(3,5,$D$10:D1744)))</f>
        <v>#NAME?</v>
      </c>
      <c r="B1744" s="189"/>
      <c r="C1744" s="127" t="s">
        <v>2420</v>
      </c>
      <c r="D1744" s="193" t="s">
        <v>2344</v>
      </c>
      <c r="E1744" s="249">
        <v>590</v>
      </c>
      <c r="F1744" s="160">
        <v>1</v>
      </c>
      <c r="G1744" s="351">
        <f t="shared" si="118"/>
        <v>590</v>
      </c>
      <c r="H1744" s="181"/>
      <c r="I1744" s="181"/>
      <c r="J1744" s="181"/>
      <c r="K1744" s="181"/>
      <c r="L1744" s="181"/>
      <c r="M1744" s="181"/>
      <c r="N1744" s="189"/>
      <c r="O1744" s="181"/>
      <c r="P1744" s="105"/>
      <c r="Q1744" s="300"/>
      <c r="R1744" s="300"/>
    </row>
    <row r="1745" spans="1:18">
      <c r="A1745" s="189" t="e">
        <f ca="1">IF(D1745="","",(_xlfn.AGGREGATE(3,5,$D$10:D1745)))</f>
        <v>#NAME?</v>
      </c>
      <c r="B1745" s="189"/>
      <c r="C1745" s="127" t="s">
        <v>2421</v>
      </c>
      <c r="D1745" s="193" t="s">
        <v>2344</v>
      </c>
      <c r="E1745" s="249">
        <v>590</v>
      </c>
      <c r="F1745" s="160">
        <v>1</v>
      </c>
      <c r="G1745" s="351">
        <f t="shared" si="118"/>
        <v>590</v>
      </c>
      <c r="H1745" s="181"/>
      <c r="I1745" s="181"/>
      <c r="J1745" s="181"/>
      <c r="K1745" s="181"/>
      <c r="L1745" s="181"/>
      <c r="M1745" s="181"/>
      <c r="N1745" s="189"/>
      <c r="O1745" s="181"/>
      <c r="P1745" s="105"/>
      <c r="Q1745" s="300"/>
      <c r="R1745" s="300"/>
    </row>
    <row r="1746" spans="1:18">
      <c r="A1746" s="189" t="e">
        <f ca="1">IF(D1746="","",(_xlfn.AGGREGATE(3,5,$D$10:D1746)))</f>
        <v>#NAME?</v>
      </c>
      <c r="B1746" s="189"/>
      <c r="C1746" s="127" t="s">
        <v>2423</v>
      </c>
      <c r="D1746" s="193" t="s">
        <v>2344</v>
      </c>
      <c r="E1746" s="249">
        <v>590</v>
      </c>
      <c r="F1746" s="160">
        <v>1</v>
      </c>
      <c r="G1746" s="351">
        <f t="shared" si="118"/>
        <v>590</v>
      </c>
      <c r="H1746" s="181"/>
      <c r="I1746" s="181"/>
      <c r="J1746" s="181"/>
      <c r="K1746" s="181"/>
      <c r="L1746" s="181"/>
      <c r="M1746" s="181"/>
      <c r="N1746" s="189"/>
      <c r="O1746" s="181"/>
      <c r="P1746" s="105"/>
      <c r="Q1746" s="300"/>
      <c r="R1746" s="300"/>
    </row>
    <row r="1747" spans="1:18">
      <c r="A1747" s="189" t="e">
        <f ca="1">IF(D1747="","",(_xlfn.AGGREGATE(3,5,$D$10:D1747)))</f>
        <v>#NAME?</v>
      </c>
      <c r="B1747" s="189"/>
      <c r="C1747" s="127" t="s">
        <v>2424</v>
      </c>
      <c r="D1747" s="193" t="s">
        <v>2344</v>
      </c>
      <c r="E1747" s="249">
        <v>295</v>
      </c>
      <c r="F1747" s="160">
        <v>1</v>
      </c>
      <c r="G1747" s="351">
        <f t="shared" si="118"/>
        <v>295</v>
      </c>
      <c r="H1747" s="181"/>
      <c r="I1747" s="181"/>
      <c r="J1747" s="181"/>
      <c r="K1747" s="181"/>
      <c r="L1747" s="181"/>
      <c r="M1747" s="181"/>
      <c r="N1747" s="189"/>
      <c r="O1747" s="181"/>
      <c r="P1747" s="105"/>
      <c r="Q1747" s="300"/>
      <c r="R1747" s="300"/>
    </row>
    <row r="1748" spans="1:18">
      <c r="A1748" s="189" t="e">
        <f ca="1">IF(D1748="","",(_xlfn.AGGREGATE(3,5,$D$10:D1748)))</f>
        <v>#NAME?</v>
      </c>
      <c r="B1748" s="189"/>
      <c r="C1748" s="127" t="s">
        <v>2425</v>
      </c>
      <c r="D1748" s="193" t="s">
        <v>2344</v>
      </c>
      <c r="E1748" s="249">
        <v>295</v>
      </c>
      <c r="F1748" s="160">
        <v>1</v>
      </c>
      <c r="G1748" s="351">
        <f t="shared" si="118"/>
        <v>295</v>
      </c>
      <c r="H1748" s="181"/>
      <c r="I1748" s="181"/>
      <c r="J1748" s="181"/>
      <c r="K1748" s="181"/>
      <c r="L1748" s="181"/>
      <c r="M1748" s="181"/>
      <c r="N1748" s="189"/>
      <c r="O1748" s="181"/>
      <c r="P1748" s="105"/>
      <c r="Q1748" s="300"/>
      <c r="R1748" s="300"/>
    </row>
    <row r="1749" spans="1:18">
      <c r="A1749" s="189" t="e">
        <f ca="1">IF(D1749="","",(_xlfn.AGGREGATE(3,5,$D$10:D1749)))</f>
        <v>#NAME?</v>
      </c>
      <c r="B1749" s="189"/>
      <c r="C1749" s="127" t="s">
        <v>2426</v>
      </c>
      <c r="D1749" s="193" t="s">
        <v>2344</v>
      </c>
      <c r="E1749" s="249">
        <v>295</v>
      </c>
      <c r="F1749" s="160">
        <v>1</v>
      </c>
      <c r="G1749" s="351">
        <f t="shared" si="118"/>
        <v>295</v>
      </c>
      <c r="H1749" s="181"/>
      <c r="I1749" s="181"/>
      <c r="J1749" s="181"/>
      <c r="K1749" s="181"/>
      <c r="L1749" s="181"/>
      <c r="M1749" s="181"/>
      <c r="N1749" s="189"/>
      <c r="O1749" s="181"/>
      <c r="P1749" s="105"/>
      <c r="Q1749" s="300"/>
      <c r="R1749" s="300"/>
    </row>
    <row r="1750" spans="1:18">
      <c r="A1750" s="189" t="e">
        <f ca="1">IF(D1750="","",(_xlfn.AGGREGATE(3,5,$D$10:D1750)))</f>
        <v>#NAME?</v>
      </c>
      <c r="B1750" s="189"/>
      <c r="C1750" s="127" t="s">
        <v>2427</v>
      </c>
      <c r="D1750" s="193" t="s">
        <v>2344</v>
      </c>
      <c r="E1750" s="249">
        <v>295</v>
      </c>
      <c r="F1750" s="160">
        <v>1</v>
      </c>
      <c r="G1750" s="351">
        <f t="shared" si="118"/>
        <v>295</v>
      </c>
      <c r="H1750" s="181"/>
      <c r="I1750" s="181"/>
      <c r="J1750" s="181"/>
      <c r="K1750" s="181"/>
      <c r="L1750" s="181"/>
      <c r="M1750" s="181"/>
      <c r="N1750" s="189"/>
      <c r="O1750" s="181"/>
      <c r="P1750" s="105"/>
      <c r="Q1750" s="300"/>
      <c r="R1750" s="300"/>
    </row>
    <row r="1751" spans="1:18">
      <c r="A1751" s="189" t="e">
        <f ca="1">IF(D1751="","",(_xlfn.AGGREGATE(3,5,$D$10:D1751)))</f>
        <v>#NAME?</v>
      </c>
      <c r="B1751" s="189"/>
      <c r="C1751" s="127" t="s">
        <v>2429</v>
      </c>
      <c r="D1751" s="193" t="s">
        <v>2344</v>
      </c>
      <c r="E1751" s="249">
        <v>105</v>
      </c>
      <c r="F1751" s="160">
        <v>1</v>
      </c>
      <c r="G1751" s="351">
        <f t="shared" si="118"/>
        <v>105</v>
      </c>
      <c r="H1751" s="181"/>
      <c r="I1751" s="181"/>
      <c r="J1751" s="181"/>
      <c r="K1751" s="181"/>
      <c r="L1751" s="181"/>
      <c r="M1751" s="181"/>
      <c r="N1751" s="189"/>
      <c r="O1751" s="181"/>
      <c r="P1751" s="105"/>
      <c r="Q1751" s="300"/>
      <c r="R1751" s="300"/>
    </row>
    <row r="1752" spans="1:18">
      <c r="A1752" s="189" t="e">
        <f ca="1">IF(D1752="","",(_xlfn.AGGREGATE(3,5,$D$10:D1752)))</f>
        <v>#NAME?</v>
      </c>
      <c r="B1752" s="352"/>
      <c r="C1752" s="127" t="s">
        <v>2437</v>
      </c>
      <c r="D1752" s="193" t="s">
        <v>2344</v>
      </c>
      <c r="E1752" s="249">
        <v>835.86599999999999</v>
      </c>
      <c r="F1752" s="160">
        <v>5</v>
      </c>
      <c r="G1752" s="351">
        <f t="shared" si="118"/>
        <v>4179.33</v>
      </c>
      <c r="H1752" s="181"/>
      <c r="I1752" s="181"/>
      <c r="J1752" s="181"/>
      <c r="K1752" s="181"/>
      <c r="L1752" s="181"/>
      <c r="M1752" s="181"/>
      <c r="N1752" s="189"/>
      <c r="O1752" s="181"/>
      <c r="P1752" s="105"/>
      <c r="Q1752" s="300"/>
      <c r="R1752" s="300"/>
    </row>
    <row r="1753" spans="1:18">
      <c r="A1753" s="189" t="e">
        <f ca="1">IF(D1753="","",(_xlfn.AGGREGATE(3,5,$D$10:D1753)))</f>
        <v>#NAME?</v>
      </c>
      <c r="B1753" s="352" t="s">
        <v>2438</v>
      </c>
      <c r="C1753" s="127" t="s">
        <v>2439</v>
      </c>
      <c r="D1753" s="193" t="s">
        <v>2344</v>
      </c>
      <c r="E1753" s="249">
        <v>98.317499999999995</v>
      </c>
      <c r="F1753" s="160">
        <v>8</v>
      </c>
      <c r="G1753" s="351">
        <f t="shared" si="118"/>
        <v>786.54</v>
      </c>
      <c r="H1753" s="181"/>
      <c r="I1753" s="181"/>
      <c r="J1753" s="181"/>
      <c r="K1753" s="181"/>
      <c r="L1753" s="181"/>
      <c r="M1753" s="181"/>
      <c r="N1753" s="189"/>
      <c r="O1753" s="181"/>
      <c r="P1753" s="105"/>
      <c r="Q1753" s="300"/>
      <c r="R1753" s="300"/>
    </row>
    <row r="1754" spans="1:18">
      <c r="A1754" s="265" t="e">
        <f ca="1">IF(D1754="","",(_xlfn.AGGREGATE(3,5,$D$10:D1754)))</f>
        <v>#NAME?</v>
      </c>
      <c r="B1754" s="359" t="s">
        <v>2433</v>
      </c>
      <c r="C1754" s="373" t="s">
        <v>2434</v>
      </c>
      <c r="D1754" s="265" t="s">
        <v>2344</v>
      </c>
      <c r="E1754" s="361">
        <v>98.317999999999998</v>
      </c>
      <c r="F1754" s="362">
        <v>5</v>
      </c>
      <c r="G1754" s="363">
        <f t="shared" si="118"/>
        <v>491.59</v>
      </c>
      <c r="H1754" s="364"/>
      <c r="I1754" s="364"/>
      <c r="J1754" s="364"/>
      <c r="K1754" s="364"/>
      <c r="L1754" s="364"/>
      <c r="M1754" s="364"/>
      <c r="N1754" s="265"/>
      <c r="O1754" s="364"/>
      <c r="P1754" s="365"/>
      <c r="Q1754" s="300"/>
      <c r="R1754" s="300"/>
    </row>
    <row r="1755" spans="1:18">
      <c r="A1755" s="189" t="str">
        <f>IF(D1755="","",(_xlfn.AGGREGATE(3,5,$D$10:D1755)))</f>
        <v/>
      </c>
      <c r="B1755" s="189"/>
      <c r="C1755" s="127" t="s">
        <v>2440</v>
      </c>
      <c r="D1755" s="193"/>
      <c r="E1755" s="249"/>
      <c r="F1755" s="160"/>
      <c r="G1755" s="351"/>
      <c r="H1755" s="181"/>
      <c r="I1755" s="181"/>
      <c r="J1755" s="181"/>
      <c r="K1755" s="181"/>
      <c r="L1755" s="181"/>
      <c r="M1755" s="181"/>
      <c r="N1755" s="189"/>
      <c r="O1755" s="181"/>
      <c r="P1755" s="105"/>
      <c r="Q1755" s="300"/>
      <c r="R1755" s="300"/>
    </row>
    <row r="1756" spans="1:18">
      <c r="A1756" s="189" t="str">
        <f>IF(D1756="","",(_xlfn.AGGREGATE(3,5,$D$10:D1756)))</f>
        <v/>
      </c>
      <c r="B1756" s="189"/>
      <c r="C1756" s="185" t="s">
        <v>2441</v>
      </c>
      <c r="D1756" s="193"/>
      <c r="E1756" s="249"/>
      <c r="F1756" s="160"/>
      <c r="G1756" s="351"/>
      <c r="H1756" s="181"/>
      <c r="I1756" s="181"/>
      <c r="J1756" s="181"/>
      <c r="K1756" s="181"/>
      <c r="L1756" s="181"/>
      <c r="M1756" s="181"/>
      <c r="N1756" s="189"/>
      <c r="O1756" s="181"/>
      <c r="P1756" s="105"/>
      <c r="Q1756" s="300"/>
      <c r="R1756" s="300"/>
    </row>
    <row r="1757" spans="1:18">
      <c r="A1757" s="189" t="e">
        <f ca="1">IF(D1757="","",(_xlfn.AGGREGATE(3,5,$D$10:D1757)))</f>
        <v>#NAME?</v>
      </c>
      <c r="B1757" s="189"/>
      <c r="C1757" s="185" t="s">
        <v>2442</v>
      </c>
      <c r="D1757" s="193" t="s">
        <v>2344</v>
      </c>
      <c r="E1757" s="249">
        <v>1180</v>
      </c>
      <c r="F1757" s="160">
        <v>1</v>
      </c>
      <c r="G1757" s="351">
        <f t="shared" si="118"/>
        <v>1180</v>
      </c>
      <c r="H1757" s="181"/>
      <c r="I1757" s="181"/>
      <c r="J1757" s="181"/>
      <c r="K1757" s="181"/>
      <c r="L1757" s="181"/>
      <c r="M1757" s="181"/>
      <c r="N1757" s="189"/>
      <c r="O1757" s="181"/>
      <c r="P1757" s="105"/>
      <c r="Q1757" s="300"/>
      <c r="R1757" s="300"/>
    </row>
    <row r="1758" spans="1:18">
      <c r="A1758" s="189" t="e">
        <f ca="1">IF(D1758="","",(_xlfn.AGGREGATE(3,5,$D$10:D1758)))</f>
        <v>#NAME?</v>
      </c>
      <c r="B1758" s="189" t="s">
        <v>2443</v>
      </c>
      <c r="C1758" s="185" t="s">
        <v>2444</v>
      </c>
      <c r="D1758" s="193" t="s">
        <v>2344</v>
      </c>
      <c r="E1758" s="249">
        <v>1770</v>
      </c>
      <c r="F1758" s="160">
        <v>1</v>
      </c>
      <c r="G1758" s="351">
        <f t="shared" si="118"/>
        <v>1770</v>
      </c>
      <c r="H1758" s="181"/>
      <c r="I1758" s="181"/>
      <c r="J1758" s="181"/>
      <c r="K1758" s="181"/>
      <c r="L1758" s="181"/>
      <c r="M1758" s="181"/>
      <c r="N1758" s="189"/>
      <c r="O1758" s="181"/>
      <c r="P1758" s="105"/>
      <c r="Q1758" s="300"/>
      <c r="R1758" s="300"/>
    </row>
    <row r="1759" spans="1:18" ht="25.5">
      <c r="A1759" s="189" t="e">
        <f ca="1">IF(D1759="","",(_xlfn.AGGREGATE(3,5,$D$10:D1759)))</f>
        <v>#NAME?</v>
      </c>
      <c r="B1759" s="189" t="s">
        <v>2445</v>
      </c>
      <c r="C1759" s="185" t="s">
        <v>2446</v>
      </c>
      <c r="D1759" s="193" t="s">
        <v>2344</v>
      </c>
      <c r="E1759" s="249">
        <v>1770</v>
      </c>
      <c r="F1759" s="160">
        <v>1</v>
      </c>
      <c r="G1759" s="351">
        <f t="shared" si="118"/>
        <v>1770</v>
      </c>
      <c r="H1759" s="181"/>
      <c r="I1759" s="181"/>
      <c r="J1759" s="181"/>
      <c r="K1759" s="181"/>
      <c r="L1759" s="181"/>
      <c r="M1759" s="181"/>
      <c r="N1759" s="189"/>
      <c r="O1759" s="181"/>
      <c r="P1759" s="105"/>
      <c r="Q1759" s="300"/>
      <c r="R1759" s="300"/>
    </row>
    <row r="1760" spans="1:18" ht="25.5">
      <c r="A1760" s="189" t="e">
        <f ca="1">IF(D1760="","",(_xlfn.AGGREGATE(3,5,$D$10:D1760)))</f>
        <v>#NAME?</v>
      </c>
      <c r="B1760" s="189" t="s">
        <v>2447</v>
      </c>
      <c r="C1760" s="185" t="s">
        <v>2448</v>
      </c>
      <c r="D1760" s="193" t="s">
        <v>2344</v>
      </c>
      <c r="E1760" s="249">
        <v>1180</v>
      </c>
      <c r="F1760" s="160">
        <v>1</v>
      </c>
      <c r="G1760" s="351">
        <f t="shared" si="118"/>
        <v>1180</v>
      </c>
      <c r="H1760" s="181"/>
      <c r="I1760" s="181"/>
      <c r="J1760" s="181"/>
      <c r="K1760" s="181"/>
      <c r="L1760" s="181"/>
      <c r="M1760" s="181"/>
      <c r="N1760" s="189"/>
      <c r="O1760" s="181"/>
      <c r="P1760" s="105"/>
      <c r="Q1760" s="300"/>
      <c r="R1760" s="300"/>
    </row>
    <row r="1761" spans="1:18">
      <c r="A1761" s="189" t="e">
        <f ca="1">IF(D1761="","",(_xlfn.AGGREGATE(3,5,$D$10:D1761)))</f>
        <v>#NAME?</v>
      </c>
      <c r="B1761" s="189" t="s">
        <v>2449</v>
      </c>
      <c r="C1761" s="185" t="s">
        <v>2450</v>
      </c>
      <c r="D1761" s="193" t="s">
        <v>2344</v>
      </c>
      <c r="E1761" s="249">
        <v>1180</v>
      </c>
      <c r="F1761" s="160">
        <v>1</v>
      </c>
      <c r="G1761" s="351">
        <f t="shared" si="118"/>
        <v>1180</v>
      </c>
      <c r="H1761" s="181"/>
      <c r="I1761" s="181"/>
      <c r="J1761" s="181"/>
      <c r="K1761" s="181"/>
      <c r="L1761" s="181"/>
      <c r="M1761" s="181"/>
      <c r="N1761" s="189"/>
      <c r="O1761" s="181"/>
      <c r="P1761" s="105"/>
      <c r="Q1761" s="300"/>
      <c r="R1761" s="300"/>
    </row>
    <row r="1762" spans="1:18">
      <c r="A1762" s="189" t="e">
        <f ca="1">IF(D1762="","",(_xlfn.AGGREGATE(3,5,$D$10:D1762)))</f>
        <v>#NAME?</v>
      </c>
      <c r="B1762" s="189"/>
      <c r="C1762" s="185" t="s">
        <v>2451</v>
      </c>
      <c r="D1762" s="193" t="s">
        <v>2344</v>
      </c>
      <c r="E1762" s="249">
        <v>1180</v>
      </c>
      <c r="F1762" s="160">
        <v>1</v>
      </c>
      <c r="G1762" s="351">
        <f t="shared" si="118"/>
        <v>1180</v>
      </c>
      <c r="H1762" s="181"/>
      <c r="I1762" s="181"/>
      <c r="J1762" s="181"/>
      <c r="K1762" s="181"/>
      <c r="L1762" s="181"/>
      <c r="M1762" s="181"/>
      <c r="N1762" s="189"/>
      <c r="O1762" s="181"/>
      <c r="P1762" s="105"/>
      <c r="Q1762" s="300"/>
      <c r="R1762" s="300"/>
    </row>
    <row r="1763" spans="1:18">
      <c r="A1763" s="189" t="e">
        <f ca="1">IF(D1763="","",(_xlfn.AGGREGATE(3,5,$D$10:D1763)))</f>
        <v>#NAME?</v>
      </c>
      <c r="B1763" s="189" t="s">
        <v>2452</v>
      </c>
      <c r="C1763" s="185" t="s">
        <v>2453</v>
      </c>
      <c r="D1763" s="193" t="s">
        <v>2344</v>
      </c>
      <c r="E1763" s="249">
        <v>1180</v>
      </c>
      <c r="F1763" s="160">
        <v>1</v>
      </c>
      <c r="G1763" s="351">
        <f t="shared" si="118"/>
        <v>1180</v>
      </c>
      <c r="H1763" s="181"/>
      <c r="I1763" s="181"/>
      <c r="J1763" s="181"/>
      <c r="K1763" s="181"/>
      <c r="L1763" s="181"/>
      <c r="M1763" s="181"/>
      <c r="N1763" s="189"/>
      <c r="O1763" s="181"/>
      <c r="P1763" s="105"/>
      <c r="Q1763" s="300"/>
      <c r="R1763" s="300"/>
    </row>
    <row r="1764" spans="1:18">
      <c r="A1764" s="189" t="e">
        <f ca="1">IF(D1764="","",(_xlfn.AGGREGATE(3,5,$D$10:D1764)))</f>
        <v>#NAME?</v>
      </c>
      <c r="B1764" s="352" t="s">
        <v>2454</v>
      </c>
      <c r="C1764" s="185" t="s">
        <v>2455</v>
      </c>
      <c r="D1764" s="193" t="s">
        <v>2344</v>
      </c>
      <c r="E1764" s="249">
        <v>1180</v>
      </c>
      <c r="F1764" s="160">
        <v>1</v>
      </c>
      <c r="G1764" s="351">
        <f t="shared" si="118"/>
        <v>1180</v>
      </c>
      <c r="H1764" s="181"/>
      <c r="I1764" s="181"/>
      <c r="J1764" s="181"/>
      <c r="K1764" s="181"/>
      <c r="L1764" s="181"/>
      <c r="M1764" s="181"/>
      <c r="N1764" s="189"/>
      <c r="O1764" s="181"/>
      <c r="P1764" s="105"/>
      <c r="Q1764" s="300"/>
      <c r="R1764" s="300"/>
    </row>
    <row r="1765" spans="1:18">
      <c r="A1765" s="189" t="e">
        <f ca="1">IF(D1765="","",(_xlfn.AGGREGATE(3,5,$D$10:D1765)))</f>
        <v>#NAME?</v>
      </c>
      <c r="B1765" s="189"/>
      <c r="C1765" s="185" t="s">
        <v>2456</v>
      </c>
      <c r="D1765" s="193" t="s">
        <v>2344</v>
      </c>
      <c r="E1765" s="249">
        <v>1180</v>
      </c>
      <c r="F1765" s="160">
        <v>1</v>
      </c>
      <c r="G1765" s="351">
        <f t="shared" si="118"/>
        <v>1180</v>
      </c>
      <c r="H1765" s="181"/>
      <c r="I1765" s="181"/>
      <c r="J1765" s="181"/>
      <c r="K1765" s="181"/>
      <c r="L1765" s="181"/>
      <c r="M1765" s="181"/>
      <c r="N1765" s="189"/>
      <c r="O1765" s="181"/>
      <c r="P1765" s="105"/>
      <c r="Q1765" s="300"/>
      <c r="R1765" s="300"/>
    </row>
    <row r="1766" spans="1:18">
      <c r="A1766" s="189" t="e">
        <f ca="1">IF(D1766="","",(_xlfn.AGGREGATE(3,5,$D$10:D1766)))</f>
        <v>#NAME?</v>
      </c>
      <c r="B1766" s="189"/>
      <c r="C1766" s="185" t="s">
        <v>2457</v>
      </c>
      <c r="D1766" s="193" t="s">
        <v>2344</v>
      </c>
      <c r="E1766" s="249">
        <v>4248</v>
      </c>
      <c r="F1766" s="160">
        <v>1</v>
      </c>
      <c r="G1766" s="351">
        <f t="shared" si="118"/>
        <v>4248</v>
      </c>
      <c r="H1766" s="181"/>
      <c r="I1766" s="181"/>
      <c r="J1766" s="181"/>
      <c r="K1766" s="181"/>
      <c r="L1766" s="181"/>
      <c r="M1766" s="181"/>
      <c r="N1766" s="189"/>
      <c r="O1766" s="181"/>
      <c r="P1766" s="105"/>
      <c r="Q1766" s="300"/>
      <c r="R1766" s="300"/>
    </row>
    <row r="1767" spans="1:18">
      <c r="A1767" s="189" t="e">
        <f ca="1">IF(D1767="","",(_xlfn.AGGREGATE(3,5,$D$10:D1767)))</f>
        <v>#NAME?</v>
      </c>
      <c r="B1767" s="189"/>
      <c r="C1767" s="185" t="s">
        <v>2458</v>
      </c>
      <c r="D1767" s="193" t="s">
        <v>2344</v>
      </c>
      <c r="E1767" s="249">
        <v>4720</v>
      </c>
      <c r="F1767" s="160">
        <v>1</v>
      </c>
      <c r="G1767" s="351">
        <f t="shared" si="118"/>
        <v>4720</v>
      </c>
      <c r="H1767" s="181"/>
      <c r="I1767" s="181"/>
      <c r="J1767" s="181"/>
      <c r="K1767" s="181"/>
      <c r="L1767" s="181"/>
      <c r="M1767" s="181"/>
      <c r="N1767" s="189"/>
      <c r="O1767" s="181"/>
      <c r="P1767" s="105"/>
      <c r="Q1767" s="300"/>
      <c r="R1767" s="300"/>
    </row>
    <row r="1768" spans="1:18">
      <c r="A1768" s="189" t="e">
        <f ca="1">IF(D1768="","",(_xlfn.AGGREGATE(3,5,$D$10:D1768)))</f>
        <v>#NAME?</v>
      </c>
      <c r="B1768" s="189"/>
      <c r="C1768" s="185" t="s">
        <v>2459</v>
      </c>
      <c r="D1768" s="193" t="s">
        <v>2344</v>
      </c>
      <c r="E1768" s="249">
        <v>4720</v>
      </c>
      <c r="F1768" s="160">
        <v>1</v>
      </c>
      <c r="G1768" s="351">
        <f t="shared" si="118"/>
        <v>4720</v>
      </c>
      <c r="H1768" s="181"/>
      <c r="I1768" s="181"/>
      <c r="J1768" s="181"/>
      <c r="K1768" s="181"/>
      <c r="L1768" s="181"/>
      <c r="M1768" s="181"/>
      <c r="N1768" s="189"/>
      <c r="O1768" s="181"/>
      <c r="P1768" s="105"/>
      <c r="Q1768" s="300"/>
      <c r="R1768" s="300"/>
    </row>
    <row r="1769" spans="1:18" ht="25.5">
      <c r="A1769" s="189" t="e">
        <f ca="1">IF(D1769="","",(_xlfn.AGGREGATE(3,5,$D$10:D1769)))</f>
        <v>#NAME?</v>
      </c>
      <c r="B1769" s="189"/>
      <c r="C1769" s="112" t="s">
        <v>2460</v>
      </c>
      <c r="D1769" s="193" t="s">
        <v>2344</v>
      </c>
      <c r="E1769" s="249">
        <v>4248</v>
      </c>
      <c r="F1769" s="160">
        <v>1</v>
      </c>
      <c r="G1769" s="351">
        <f t="shared" si="118"/>
        <v>4248</v>
      </c>
      <c r="H1769" s="181"/>
      <c r="I1769" s="181"/>
      <c r="J1769" s="181"/>
      <c r="K1769" s="181"/>
      <c r="L1769" s="181"/>
      <c r="M1769" s="181"/>
      <c r="N1769" s="189"/>
      <c r="O1769" s="181"/>
      <c r="P1769" s="105"/>
      <c r="Q1769" s="300"/>
      <c r="R1769" s="300"/>
    </row>
    <row r="1770" spans="1:18">
      <c r="A1770" s="189" t="str">
        <f>IF(D1770="","",(_xlfn.AGGREGATE(3,5,$D$10:D1770)))</f>
        <v/>
      </c>
      <c r="B1770" s="189"/>
      <c r="C1770" s="112" t="s">
        <v>2461</v>
      </c>
      <c r="D1770" s="193"/>
      <c r="E1770" s="249"/>
      <c r="F1770" s="160"/>
      <c r="G1770" s="351"/>
      <c r="H1770" s="181"/>
      <c r="I1770" s="181"/>
      <c r="J1770" s="181"/>
      <c r="K1770" s="181"/>
      <c r="L1770" s="181"/>
      <c r="M1770" s="181"/>
      <c r="N1770" s="189"/>
      <c r="O1770" s="181"/>
      <c r="P1770" s="105"/>
      <c r="Q1770" s="300"/>
      <c r="R1770" s="300"/>
    </row>
    <row r="1771" spans="1:18">
      <c r="A1771" s="189" t="e">
        <f ca="1">IF(D1771="","",(_xlfn.AGGREGATE(3,5,$D$10:D1771)))</f>
        <v>#NAME?</v>
      </c>
      <c r="B1771" s="189"/>
      <c r="C1771" s="112" t="s">
        <v>2462</v>
      </c>
      <c r="D1771" s="193" t="s">
        <v>2344</v>
      </c>
      <c r="E1771" s="249">
        <v>118</v>
      </c>
      <c r="F1771" s="160">
        <v>1</v>
      </c>
      <c r="G1771" s="351">
        <f>E1771*F1771</f>
        <v>118</v>
      </c>
      <c r="H1771" s="181"/>
      <c r="I1771" s="181"/>
      <c r="J1771" s="181"/>
      <c r="K1771" s="181"/>
      <c r="L1771" s="181"/>
      <c r="M1771" s="181"/>
      <c r="N1771" s="189"/>
      <c r="O1771" s="181"/>
      <c r="P1771" s="105"/>
      <c r="Q1771" s="300"/>
      <c r="R1771" s="300"/>
    </row>
    <row r="1772" spans="1:18">
      <c r="A1772" s="189" t="e">
        <f ca="1">IF(D1772="","",(_xlfn.AGGREGATE(3,5,$D$10:D1772)))</f>
        <v>#NAME?</v>
      </c>
      <c r="B1772" s="189"/>
      <c r="C1772" s="112" t="s">
        <v>2463</v>
      </c>
      <c r="D1772" s="193" t="s">
        <v>2344</v>
      </c>
      <c r="E1772" s="249">
        <v>118</v>
      </c>
      <c r="F1772" s="160">
        <v>1</v>
      </c>
      <c r="G1772" s="351">
        <f>E1772*F1772</f>
        <v>118</v>
      </c>
      <c r="H1772" s="181"/>
      <c r="I1772" s="181"/>
      <c r="J1772" s="181"/>
      <c r="K1772" s="181"/>
      <c r="L1772" s="181"/>
      <c r="M1772" s="181"/>
      <c r="N1772" s="189"/>
      <c r="O1772" s="181"/>
      <c r="P1772" s="105"/>
      <c r="Q1772" s="300"/>
      <c r="R1772" s="300"/>
    </row>
    <row r="1773" spans="1:18">
      <c r="A1773" s="189" t="str">
        <f>IF(D1773="","",(_xlfn.AGGREGATE(3,5,$D$10:D1773)))</f>
        <v/>
      </c>
      <c r="B1773" s="189"/>
      <c r="C1773" s="112" t="s">
        <v>2464</v>
      </c>
      <c r="D1773" s="193"/>
      <c r="E1773" s="249"/>
      <c r="F1773" s="160"/>
      <c r="G1773" s="351"/>
      <c r="H1773" s="181"/>
      <c r="I1773" s="181"/>
      <c r="J1773" s="181"/>
      <c r="K1773" s="181"/>
      <c r="L1773" s="181"/>
      <c r="M1773" s="181"/>
      <c r="N1773" s="189"/>
      <c r="O1773" s="181"/>
      <c r="P1773" s="105"/>
      <c r="Q1773" s="300"/>
      <c r="R1773" s="300"/>
    </row>
    <row r="1774" spans="1:18">
      <c r="A1774" s="189" t="e">
        <f ca="1">IF(D1774="","",(_xlfn.AGGREGATE(3,5,$D$10:D1774)))</f>
        <v>#NAME?</v>
      </c>
      <c r="B1774" s="352" t="s">
        <v>1176</v>
      </c>
      <c r="C1774" s="112" t="s">
        <v>2465</v>
      </c>
      <c r="D1774" s="193" t="s">
        <v>2344</v>
      </c>
      <c r="E1774" s="249">
        <v>118</v>
      </c>
      <c r="F1774" s="160">
        <v>1</v>
      </c>
      <c r="G1774" s="351">
        <f t="shared" ref="G1774:G1779" si="119">E1774*F1774</f>
        <v>118</v>
      </c>
      <c r="H1774" s="181"/>
      <c r="I1774" s="181"/>
      <c r="J1774" s="181"/>
      <c r="K1774" s="181"/>
      <c r="L1774" s="181"/>
      <c r="M1774" s="181"/>
      <c r="N1774" s="189"/>
      <c r="O1774" s="181"/>
      <c r="P1774" s="105"/>
      <c r="Q1774" s="300"/>
      <c r="R1774" s="300"/>
    </row>
    <row r="1775" spans="1:18">
      <c r="A1775" s="189" t="e">
        <f ca="1">IF(D1775="","",(_xlfn.AGGREGATE(3,5,$D$10:D1775)))</f>
        <v>#NAME?</v>
      </c>
      <c r="B1775" s="354" t="s">
        <v>2466</v>
      </c>
      <c r="C1775" s="112" t="s">
        <v>2467</v>
      </c>
      <c r="D1775" s="193" t="s">
        <v>2344</v>
      </c>
      <c r="E1775" s="249">
        <v>118</v>
      </c>
      <c r="F1775" s="160">
        <v>1</v>
      </c>
      <c r="G1775" s="351">
        <f t="shared" si="119"/>
        <v>118</v>
      </c>
      <c r="H1775" s="181"/>
      <c r="I1775" s="181"/>
      <c r="J1775" s="181"/>
      <c r="K1775" s="181"/>
      <c r="L1775" s="181"/>
      <c r="M1775" s="181"/>
      <c r="N1775" s="189"/>
      <c r="O1775" s="181"/>
      <c r="P1775" s="105"/>
      <c r="Q1775" s="300"/>
      <c r="R1775" s="300"/>
    </row>
    <row r="1776" spans="1:18">
      <c r="A1776" s="189" t="e">
        <f ca="1">IF(D1776="","",(_xlfn.AGGREGATE(3,5,$D$10:D1776)))</f>
        <v>#NAME?</v>
      </c>
      <c r="B1776" s="189" t="s">
        <v>2468</v>
      </c>
      <c r="C1776" s="112" t="s">
        <v>2469</v>
      </c>
      <c r="D1776" s="193" t="s">
        <v>2344</v>
      </c>
      <c r="E1776" s="249">
        <v>118</v>
      </c>
      <c r="F1776" s="160">
        <v>2</v>
      </c>
      <c r="G1776" s="351">
        <f t="shared" si="119"/>
        <v>236</v>
      </c>
      <c r="H1776" s="181"/>
      <c r="I1776" s="181"/>
      <c r="J1776" s="181"/>
      <c r="K1776" s="181"/>
      <c r="L1776" s="181"/>
      <c r="M1776" s="181"/>
      <c r="N1776" s="189"/>
      <c r="O1776" s="181"/>
      <c r="P1776" s="105"/>
      <c r="Q1776" s="300"/>
      <c r="R1776" s="300"/>
    </row>
    <row r="1777" spans="1:18">
      <c r="A1777" s="189" t="e">
        <f ca="1">IF(D1777="","",(_xlfn.AGGREGATE(3,5,$D$10:D1777)))</f>
        <v>#NAME?</v>
      </c>
      <c r="B1777" s="189"/>
      <c r="C1777" s="112" t="s">
        <v>2470</v>
      </c>
      <c r="D1777" s="193" t="s">
        <v>2344</v>
      </c>
      <c r="E1777" s="249">
        <v>118</v>
      </c>
      <c r="F1777" s="160">
        <v>1</v>
      </c>
      <c r="G1777" s="351">
        <f t="shared" si="119"/>
        <v>118</v>
      </c>
      <c r="H1777" s="181"/>
      <c r="I1777" s="181"/>
      <c r="J1777" s="181"/>
      <c r="K1777" s="181"/>
      <c r="L1777" s="181"/>
      <c r="M1777" s="181"/>
      <c r="N1777" s="189"/>
      <c r="O1777" s="181"/>
      <c r="P1777" s="105"/>
      <c r="Q1777" s="300"/>
      <c r="R1777" s="300"/>
    </row>
    <row r="1778" spans="1:18">
      <c r="A1778" s="189" t="e">
        <f ca="1">IF(D1778="","",(_xlfn.AGGREGATE(3,5,$D$10:D1778)))</f>
        <v>#NAME?</v>
      </c>
      <c r="B1778" s="189"/>
      <c r="C1778" s="112" t="s">
        <v>2471</v>
      </c>
      <c r="D1778" s="193" t="s">
        <v>2344</v>
      </c>
      <c r="E1778" s="249">
        <v>118</v>
      </c>
      <c r="F1778" s="160">
        <v>1</v>
      </c>
      <c r="G1778" s="351">
        <f t="shared" si="119"/>
        <v>118</v>
      </c>
      <c r="H1778" s="181"/>
      <c r="I1778" s="181"/>
      <c r="J1778" s="181"/>
      <c r="K1778" s="181"/>
      <c r="L1778" s="181"/>
      <c r="M1778" s="181"/>
      <c r="N1778" s="189"/>
      <c r="O1778" s="181"/>
      <c r="P1778" s="105"/>
      <c r="Q1778" s="300"/>
      <c r="R1778" s="300"/>
    </row>
    <row r="1779" spans="1:18">
      <c r="A1779" s="189" t="e">
        <f ca="1">IF(D1779="","",(_xlfn.AGGREGATE(3,5,$D$10:D1779)))</f>
        <v>#NAME?</v>
      </c>
      <c r="B1779" s="189"/>
      <c r="C1779" s="112" t="s">
        <v>2472</v>
      </c>
      <c r="D1779" s="193" t="s">
        <v>2344</v>
      </c>
      <c r="E1779" s="249">
        <v>118</v>
      </c>
      <c r="F1779" s="374">
        <v>1</v>
      </c>
      <c r="G1779" s="351">
        <f t="shared" si="119"/>
        <v>118</v>
      </c>
      <c r="H1779" s="181"/>
      <c r="I1779" s="181"/>
      <c r="J1779" s="181"/>
      <c r="K1779" s="181"/>
      <c r="L1779" s="181"/>
      <c r="M1779" s="181"/>
      <c r="N1779" s="189"/>
      <c r="O1779" s="181"/>
      <c r="P1779" s="105"/>
      <c r="Q1779" s="300"/>
      <c r="R1779" s="300"/>
    </row>
    <row r="1780" spans="1:18">
      <c r="A1780" s="189" t="str">
        <f>IF(D1780="","",(_xlfn.AGGREGATE(3,5,$D$10:D1780)))</f>
        <v/>
      </c>
      <c r="B1780" s="189"/>
      <c r="C1780" s="112" t="s">
        <v>2473</v>
      </c>
      <c r="D1780" s="193"/>
      <c r="E1780" s="249"/>
      <c r="F1780" s="160"/>
      <c r="G1780" s="351"/>
      <c r="H1780" s="181"/>
      <c r="I1780" s="181"/>
      <c r="J1780" s="181"/>
      <c r="K1780" s="181"/>
      <c r="L1780" s="181"/>
      <c r="M1780" s="181"/>
      <c r="N1780" s="189"/>
      <c r="O1780" s="181"/>
      <c r="P1780" s="105"/>
      <c r="Q1780" s="300"/>
      <c r="R1780" s="300"/>
    </row>
    <row r="1781" spans="1:18">
      <c r="A1781" s="189" t="e">
        <f ca="1">IF(D1781="","",(_xlfn.AGGREGATE(3,5,$D$10:D1781)))</f>
        <v>#NAME?</v>
      </c>
      <c r="B1781" s="352" t="s">
        <v>2474</v>
      </c>
      <c r="C1781" s="112" t="s">
        <v>2475</v>
      </c>
      <c r="D1781" s="193" t="s">
        <v>2344</v>
      </c>
      <c r="E1781" s="249">
        <v>118</v>
      </c>
      <c r="F1781" s="160">
        <v>1</v>
      </c>
      <c r="G1781" s="351">
        <f t="shared" ref="G1781:G1796" si="120">E1781*F1781</f>
        <v>118</v>
      </c>
      <c r="H1781" s="181"/>
      <c r="I1781" s="181"/>
      <c r="J1781" s="181"/>
      <c r="K1781" s="181"/>
      <c r="L1781" s="181"/>
      <c r="M1781" s="181"/>
      <c r="N1781" s="189"/>
      <c r="O1781" s="181"/>
      <c r="P1781" s="105"/>
      <c r="Q1781" s="300"/>
      <c r="R1781" s="300"/>
    </row>
    <row r="1782" spans="1:18">
      <c r="A1782" s="189" t="e">
        <f ca="1">IF(D1782="","",(_xlfn.AGGREGATE(3,5,$D$10:D1782)))</f>
        <v>#NAME?</v>
      </c>
      <c r="B1782" s="354" t="s">
        <v>2476</v>
      </c>
      <c r="C1782" s="112" t="s">
        <v>2477</v>
      </c>
      <c r="D1782" s="193" t="s">
        <v>2344</v>
      </c>
      <c r="E1782" s="249">
        <v>118</v>
      </c>
      <c r="F1782" s="160">
        <v>1</v>
      </c>
      <c r="G1782" s="351">
        <f t="shared" si="120"/>
        <v>118</v>
      </c>
      <c r="H1782" s="181"/>
      <c r="I1782" s="181"/>
      <c r="J1782" s="181"/>
      <c r="K1782" s="181"/>
      <c r="L1782" s="181"/>
      <c r="M1782" s="181"/>
      <c r="N1782" s="189"/>
      <c r="O1782" s="181"/>
      <c r="P1782" s="105"/>
      <c r="Q1782" s="300"/>
      <c r="R1782" s="300"/>
    </row>
    <row r="1783" spans="1:18">
      <c r="A1783" s="189" t="e">
        <f ca="1">IF(D1783="","",(_xlfn.AGGREGATE(3,5,$D$10:D1783)))</f>
        <v>#NAME?</v>
      </c>
      <c r="B1783" s="352" t="s">
        <v>2394</v>
      </c>
      <c r="C1783" s="112" t="s">
        <v>2478</v>
      </c>
      <c r="D1783" s="193" t="s">
        <v>2344</v>
      </c>
      <c r="E1783" s="249">
        <v>118</v>
      </c>
      <c r="F1783" s="160">
        <v>1</v>
      </c>
      <c r="G1783" s="351">
        <f t="shared" si="120"/>
        <v>118</v>
      </c>
      <c r="H1783" s="181"/>
      <c r="I1783" s="181"/>
      <c r="J1783" s="181"/>
      <c r="K1783" s="181"/>
      <c r="L1783" s="181"/>
      <c r="M1783" s="181"/>
      <c r="N1783" s="189"/>
      <c r="O1783" s="181"/>
      <c r="P1783" s="105"/>
      <c r="Q1783" s="300"/>
      <c r="R1783" s="300"/>
    </row>
    <row r="1784" spans="1:18">
      <c r="A1784" s="189" t="e">
        <f ca="1">IF(D1784="","",(_xlfn.AGGREGATE(3,5,$D$10:D1784)))</f>
        <v>#NAME?</v>
      </c>
      <c r="B1784" s="189" t="s">
        <v>2479</v>
      </c>
      <c r="C1784" s="112" t="s">
        <v>2480</v>
      </c>
      <c r="D1784" s="193" t="s">
        <v>2344</v>
      </c>
      <c r="E1784" s="249">
        <v>118</v>
      </c>
      <c r="F1784" s="160">
        <v>1</v>
      </c>
      <c r="G1784" s="351">
        <f t="shared" si="120"/>
        <v>118</v>
      </c>
      <c r="H1784" s="181"/>
      <c r="I1784" s="181"/>
      <c r="J1784" s="181"/>
      <c r="K1784" s="181"/>
      <c r="L1784" s="181"/>
      <c r="M1784" s="181"/>
      <c r="N1784" s="189"/>
      <c r="O1784" s="181"/>
      <c r="P1784" s="105"/>
      <c r="Q1784" s="300"/>
      <c r="R1784" s="300"/>
    </row>
    <row r="1785" spans="1:18">
      <c r="A1785" s="189" t="e">
        <f ca="1">IF(D1785="","",(_xlfn.AGGREGATE(3,5,$D$10:D1785)))</f>
        <v>#NAME?</v>
      </c>
      <c r="B1785" s="189"/>
      <c r="C1785" s="112" t="s">
        <v>2481</v>
      </c>
      <c r="D1785" s="193" t="s">
        <v>2344</v>
      </c>
      <c r="E1785" s="249">
        <v>118</v>
      </c>
      <c r="F1785" s="160">
        <v>1</v>
      </c>
      <c r="G1785" s="351">
        <f t="shared" si="120"/>
        <v>118</v>
      </c>
      <c r="H1785" s="181"/>
      <c r="I1785" s="181"/>
      <c r="J1785" s="181"/>
      <c r="K1785" s="181"/>
      <c r="L1785" s="181"/>
      <c r="M1785" s="181"/>
      <c r="N1785" s="189"/>
      <c r="O1785" s="181"/>
      <c r="P1785" s="105"/>
      <c r="Q1785" s="300"/>
      <c r="R1785" s="300"/>
    </row>
    <row r="1786" spans="1:18">
      <c r="A1786" s="189" t="e">
        <f ca="1">IF(D1786="","",(_xlfn.AGGREGATE(3,5,$D$10:D1786)))</f>
        <v>#NAME?</v>
      </c>
      <c r="B1786" s="189"/>
      <c r="C1786" s="112" t="s">
        <v>2482</v>
      </c>
      <c r="D1786" s="193" t="s">
        <v>2344</v>
      </c>
      <c r="E1786" s="249">
        <v>118</v>
      </c>
      <c r="F1786" s="160">
        <v>1</v>
      </c>
      <c r="G1786" s="351">
        <f t="shared" si="120"/>
        <v>118</v>
      </c>
      <c r="H1786" s="181"/>
      <c r="I1786" s="181"/>
      <c r="J1786" s="181"/>
      <c r="K1786" s="181"/>
      <c r="L1786" s="181"/>
      <c r="M1786" s="181"/>
      <c r="N1786" s="189"/>
      <c r="O1786" s="181"/>
      <c r="P1786" s="105"/>
      <c r="Q1786" s="300"/>
      <c r="R1786" s="300"/>
    </row>
    <row r="1787" spans="1:18">
      <c r="A1787" s="189" t="e">
        <f ca="1">IF(D1787="","",(_xlfn.AGGREGATE(3,5,$D$10:D1787)))</f>
        <v>#NAME?</v>
      </c>
      <c r="B1787" s="189" t="s">
        <v>2483</v>
      </c>
      <c r="C1787" s="112" t="s">
        <v>2484</v>
      </c>
      <c r="D1787" s="193" t="s">
        <v>2344</v>
      </c>
      <c r="E1787" s="249">
        <v>118</v>
      </c>
      <c r="F1787" s="160">
        <v>1</v>
      </c>
      <c r="G1787" s="351">
        <f t="shared" si="120"/>
        <v>118</v>
      </c>
      <c r="H1787" s="181"/>
      <c r="I1787" s="181"/>
      <c r="J1787" s="181"/>
      <c r="K1787" s="181"/>
      <c r="L1787" s="181"/>
      <c r="M1787" s="181"/>
      <c r="N1787" s="189"/>
      <c r="O1787" s="181"/>
      <c r="P1787" s="105"/>
      <c r="Q1787" s="300"/>
      <c r="R1787" s="300"/>
    </row>
    <row r="1788" spans="1:18">
      <c r="A1788" s="189" t="e">
        <f ca="1">IF(D1788="","",(_xlfn.AGGREGATE(3,5,$D$10:D1788)))</f>
        <v>#NAME?</v>
      </c>
      <c r="B1788" s="189"/>
      <c r="C1788" s="112" t="s">
        <v>2485</v>
      </c>
      <c r="D1788" s="193" t="s">
        <v>2344</v>
      </c>
      <c r="E1788" s="249">
        <v>118</v>
      </c>
      <c r="F1788" s="160">
        <v>1</v>
      </c>
      <c r="G1788" s="351">
        <f t="shared" si="120"/>
        <v>118</v>
      </c>
      <c r="H1788" s="181"/>
      <c r="I1788" s="181"/>
      <c r="J1788" s="181"/>
      <c r="K1788" s="181"/>
      <c r="L1788" s="181"/>
      <c r="M1788" s="181"/>
      <c r="N1788" s="189"/>
      <c r="O1788" s="181"/>
      <c r="P1788" s="105"/>
      <c r="Q1788" s="300"/>
      <c r="R1788" s="300"/>
    </row>
    <row r="1789" spans="1:18">
      <c r="A1789" s="189" t="e">
        <f ca="1">IF(D1789="","",(_xlfn.AGGREGATE(3,5,$D$10:D1789)))</f>
        <v>#NAME?</v>
      </c>
      <c r="B1789" s="189" t="s">
        <v>2486</v>
      </c>
      <c r="C1789" s="112" t="s">
        <v>2487</v>
      </c>
      <c r="D1789" s="193" t="s">
        <v>2344</v>
      </c>
      <c r="E1789" s="249">
        <v>118</v>
      </c>
      <c r="F1789" s="160">
        <v>1</v>
      </c>
      <c r="G1789" s="351">
        <f t="shared" si="120"/>
        <v>118</v>
      </c>
      <c r="H1789" s="181"/>
      <c r="I1789" s="181"/>
      <c r="J1789" s="181"/>
      <c r="K1789" s="181"/>
      <c r="L1789" s="181"/>
      <c r="M1789" s="181"/>
      <c r="N1789" s="189"/>
      <c r="O1789" s="181"/>
      <c r="P1789" s="105"/>
      <c r="Q1789" s="300"/>
      <c r="R1789" s="300"/>
    </row>
    <row r="1790" spans="1:18">
      <c r="A1790" s="189" t="e">
        <f ca="1">IF(D1790="","",(_xlfn.AGGREGATE(3,5,$D$10:D1790)))</f>
        <v>#NAME?</v>
      </c>
      <c r="B1790" s="189"/>
      <c r="C1790" s="112" t="s">
        <v>2488</v>
      </c>
      <c r="D1790" s="193" t="s">
        <v>2344</v>
      </c>
      <c r="E1790" s="249">
        <v>118</v>
      </c>
      <c r="F1790" s="160">
        <v>1</v>
      </c>
      <c r="G1790" s="351">
        <f t="shared" si="120"/>
        <v>118</v>
      </c>
      <c r="H1790" s="181"/>
      <c r="I1790" s="181"/>
      <c r="J1790" s="181"/>
      <c r="K1790" s="181"/>
      <c r="L1790" s="181"/>
      <c r="M1790" s="181"/>
      <c r="N1790" s="189"/>
      <c r="O1790" s="181"/>
      <c r="P1790" s="105"/>
      <c r="Q1790" s="300"/>
      <c r="R1790" s="300"/>
    </row>
    <row r="1791" spans="1:18">
      <c r="A1791" s="189" t="e">
        <f ca="1">IF(D1791="","",(_xlfn.AGGREGATE(3,5,$D$10:D1791)))</f>
        <v>#NAME?</v>
      </c>
      <c r="B1791" s="352" t="s">
        <v>2489</v>
      </c>
      <c r="C1791" s="112" t="s">
        <v>2490</v>
      </c>
      <c r="D1791" s="193" t="s">
        <v>2344</v>
      </c>
      <c r="E1791" s="249">
        <v>118</v>
      </c>
      <c r="F1791" s="160">
        <v>1</v>
      </c>
      <c r="G1791" s="351">
        <f t="shared" si="120"/>
        <v>118</v>
      </c>
      <c r="H1791" s="181"/>
      <c r="I1791" s="181"/>
      <c r="J1791" s="181"/>
      <c r="K1791" s="181"/>
      <c r="L1791" s="181"/>
      <c r="M1791" s="181"/>
      <c r="N1791" s="189"/>
      <c r="O1791" s="181"/>
      <c r="P1791" s="105"/>
      <c r="Q1791" s="300"/>
      <c r="R1791" s="300"/>
    </row>
    <row r="1792" spans="1:18">
      <c r="A1792" s="189" t="str">
        <f>IF(D1792="","",(_xlfn.AGGREGATE(3,5,$D$10:D1792)))</f>
        <v/>
      </c>
      <c r="B1792" s="189"/>
      <c r="C1792" s="112" t="s">
        <v>2491</v>
      </c>
      <c r="D1792" s="193"/>
      <c r="E1792" s="249"/>
      <c r="F1792" s="160"/>
      <c r="G1792" s="351"/>
      <c r="H1792" s="181"/>
      <c r="I1792" s="181"/>
      <c r="J1792" s="181"/>
      <c r="K1792" s="181"/>
      <c r="L1792" s="181"/>
      <c r="M1792" s="181"/>
      <c r="N1792" s="189"/>
      <c r="O1792" s="181"/>
      <c r="P1792" s="105"/>
      <c r="Q1792" s="300"/>
      <c r="R1792" s="300"/>
    </row>
    <row r="1793" spans="1:18">
      <c r="A1793" s="189" t="e">
        <f ca="1">IF(D1793="","",(_xlfn.AGGREGATE(3,5,$D$10:D1793)))</f>
        <v>#NAME?</v>
      </c>
      <c r="B1793" s="352"/>
      <c r="C1793" s="112" t="s">
        <v>2492</v>
      </c>
      <c r="D1793" s="193" t="s">
        <v>2344</v>
      </c>
      <c r="E1793" s="249">
        <v>118</v>
      </c>
      <c r="F1793" s="160">
        <v>1</v>
      </c>
      <c r="G1793" s="351">
        <f t="shared" si="120"/>
        <v>118</v>
      </c>
      <c r="H1793" s="181"/>
      <c r="I1793" s="181"/>
      <c r="J1793" s="181"/>
      <c r="K1793" s="181"/>
      <c r="L1793" s="181"/>
      <c r="M1793" s="181"/>
      <c r="N1793" s="189"/>
      <c r="O1793" s="181"/>
      <c r="P1793" s="105"/>
      <c r="Q1793" s="300"/>
      <c r="R1793" s="300"/>
    </row>
    <row r="1794" spans="1:18">
      <c r="A1794" s="189" t="e">
        <f ca="1">IF(D1794="","",(_xlfn.AGGREGATE(3,5,$D$10:D1794)))</f>
        <v>#NAME?</v>
      </c>
      <c r="B1794" s="354"/>
      <c r="C1794" s="112" t="s">
        <v>2493</v>
      </c>
      <c r="D1794" s="193" t="s">
        <v>2344</v>
      </c>
      <c r="E1794" s="249">
        <v>118</v>
      </c>
      <c r="F1794" s="160">
        <v>1</v>
      </c>
      <c r="G1794" s="351">
        <f t="shared" si="120"/>
        <v>118</v>
      </c>
      <c r="H1794" s="181"/>
      <c r="I1794" s="181"/>
      <c r="J1794" s="181"/>
      <c r="K1794" s="181"/>
      <c r="L1794" s="181"/>
      <c r="M1794" s="181"/>
      <c r="N1794" s="189"/>
      <c r="O1794" s="181"/>
      <c r="P1794" s="105"/>
      <c r="Q1794" s="300"/>
      <c r="R1794" s="300"/>
    </row>
    <row r="1795" spans="1:18">
      <c r="A1795" s="189" t="e">
        <f ca="1">IF(D1795="","",(_xlfn.AGGREGATE(3,5,$D$10:D1795)))</f>
        <v>#NAME?</v>
      </c>
      <c r="B1795" s="352"/>
      <c r="C1795" s="112" t="s">
        <v>2494</v>
      </c>
      <c r="D1795" s="193" t="s">
        <v>2344</v>
      </c>
      <c r="E1795" s="249">
        <v>118</v>
      </c>
      <c r="F1795" s="160">
        <v>1</v>
      </c>
      <c r="G1795" s="351">
        <f t="shared" si="120"/>
        <v>118</v>
      </c>
      <c r="H1795" s="181"/>
      <c r="I1795" s="181"/>
      <c r="J1795" s="181"/>
      <c r="K1795" s="181"/>
      <c r="L1795" s="181"/>
      <c r="M1795" s="181"/>
      <c r="N1795" s="189"/>
      <c r="O1795" s="181"/>
      <c r="P1795" s="105"/>
      <c r="Q1795" s="300"/>
      <c r="R1795" s="300"/>
    </row>
    <row r="1796" spans="1:18">
      <c r="A1796" s="189" t="e">
        <f ca="1">IF(D1796="","",(_xlfn.AGGREGATE(3,5,$D$10:D1796)))</f>
        <v>#NAME?</v>
      </c>
      <c r="B1796" s="354" t="s">
        <v>2495</v>
      </c>
      <c r="C1796" s="112" t="s">
        <v>2496</v>
      </c>
      <c r="D1796" s="193" t="s">
        <v>2344</v>
      </c>
      <c r="E1796" s="249">
        <v>118</v>
      </c>
      <c r="F1796" s="160">
        <v>1</v>
      </c>
      <c r="G1796" s="351">
        <f t="shared" si="120"/>
        <v>118</v>
      </c>
      <c r="H1796" s="181"/>
      <c r="I1796" s="181"/>
      <c r="J1796" s="181"/>
      <c r="K1796" s="181"/>
      <c r="L1796" s="181"/>
      <c r="M1796" s="181"/>
      <c r="N1796" s="189"/>
      <c r="O1796" s="181"/>
      <c r="P1796" s="105"/>
      <c r="Q1796" s="300"/>
      <c r="R1796" s="300"/>
    </row>
    <row r="1797" spans="1:18">
      <c r="A1797" s="189" t="str">
        <f>IF(D1797="","",(_xlfn.AGGREGATE(3,5,$D$10:D1797)))</f>
        <v/>
      </c>
      <c r="B1797" s="189"/>
      <c r="C1797" s="112" t="s">
        <v>2497</v>
      </c>
      <c r="D1797" s="193"/>
      <c r="E1797" s="193"/>
      <c r="F1797" s="160"/>
      <c r="G1797" s="351"/>
      <c r="H1797" s="181"/>
      <c r="I1797" s="181"/>
      <c r="J1797" s="181"/>
      <c r="K1797" s="181"/>
      <c r="L1797" s="181"/>
      <c r="M1797" s="181"/>
      <c r="N1797" s="189"/>
      <c r="O1797" s="181"/>
      <c r="P1797" s="105"/>
      <c r="Q1797" s="300"/>
      <c r="R1797" s="300"/>
    </row>
    <row r="1798" spans="1:18">
      <c r="A1798" s="189" t="e">
        <f ca="1">IF(D1798="","",(_xlfn.AGGREGATE(3,5,$D$10:D1798)))</f>
        <v>#NAME?</v>
      </c>
      <c r="B1798" s="189"/>
      <c r="C1798" s="112" t="s">
        <v>2498</v>
      </c>
      <c r="D1798" s="193" t="s">
        <v>2344</v>
      </c>
      <c r="E1798" s="249">
        <v>1687.48</v>
      </c>
      <c r="F1798" s="160">
        <v>1</v>
      </c>
      <c r="G1798" s="351">
        <f>E1798*F1798</f>
        <v>1687.48</v>
      </c>
      <c r="H1798" s="181"/>
      <c r="I1798" s="181"/>
      <c r="J1798" s="181"/>
      <c r="K1798" s="181"/>
      <c r="L1798" s="181"/>
      <c r="M1798" s="181"/>
      <c r="N1798" s="189"/>
      <c r="O1798" s="181"/>
      <c r="P1798" s="105"/>
      <c r="Q1798" s="300"/>
      <c r="R1798" s="300"/>
    </row>
    <row r="1799" spans="1:18">
      <c r="A1799" s="189" t="e">
        <f ca="1">IF(D1799="","",(_xlfn.AGGREGATE(3,5,$D$10:D1799)))</f>
        <v>#NAME?</v>
      </c>
      <c r="B1799" s="352"/>
      <c r="C1799" s="112" t="s">
        <v>2499</v>
      </c>
      <c r="D1799" s="193" t="s">
        <v>2344</v>
      </c>
      <c r="E1799" s="249">
        <v>590</v>
      </c>
      <c r="F1799" s="160">
        <v>1</v>
      </c>
      <c r="G1799" s="351">
        <f>E1799*F1799</f>
        <v>590</v>
      </c>
      <c r="H1799" s="181"/>
      <c r="I1799" s="181"/>
      <c r="J1799" s="181"/>
      <c r="K1799" s="181"/>
      <c r="L1799" s="181"/>
      <c r="M1799" s="181"/>
      <c r="N1799" s="189"/>
      <c r="O1799" s="181"/>
      <c r="P1799" s="105"/>
      <c r="Q1799" s="300"/>
      <c r="R1799" s="300"/>
    </row>
    <row r="1800" spans="1:18">
      <c r="A1800" s="189" t="e">
        <f ca="1">IF(D1800="","",(_xlfn.AGGREGATE(3,5,$D$10:D1800)))</f>
        <v>#NAME?</v>
      </c>
      <c r="B1800" s="352" t="s">
        <v>2500</v>
      </c>
      <c r="C1800" s="112" t="s">
        <v>2501</v>
      </c>
      <c r="D1800" s="193" t="s">
        <v>2344</v>
      </c>
      <c r="E1800" s="249">
        <v>590</v>
      </c>
      <c r="F1800" s="160">
        <v>1</v>
      </c>
      <c r="G1800" s="351">
        <f>E1800*F1800</f>
        <v>590</v>
      </c>
      <c r="H1800" s="181"/>
      <c r="I1800" s="181"/>
      <c r="J1800" s="181"/>
      <c r="K1800" s="181"/>
      <c r="L1800" s="181"/>
      <c r="M1800" s="181"/>
      <c r="N1800" s="189"/>
      <c r="O1800" s="181"/>
      <c r="P1800" s="105"/>
      <c r="Q1800" s="300"/>
      <c r="R1800" s="300"/>
    </row>
    <row r="1801" spans="1:18">
      <c r="A1801" s="189" t="str">
        <f>IF(D1801="","",(_xlfn.AGGREGATE(3,5,$D$10:D1801)))</f>
        <v/>
      </c>
      <c r="B1801" s="189"/>
      <c r="C1801" s="112" t="s">
        <v>2502</v>
      </c>
      <c r="D1801" s="193"/>
      <c r="E1801" s="249"/>
      <c r="F1801" s="160"/>
      <c r="G1801" s="351"/>
      <c r="H1801" s="181"/>
      <c r="I1801" s="181"/>
      <c r="J1801" s="181"/>
      <c r="K1801" s="181"/>
      <c r="L1801" s="181"/>
      <c r="M1801" s="181"/>
      <c r="N1801" s="189"/>
      <c r="O1801" s="181"/>
      <c r="P1801" s="105"/>
      <c r="Q1801" s="300"/>
      <c r="R1801" s="300"/>
    </row>
    <row r="1802" spans="1:18">
      <c r="A1802" s="189" t="e">
        <f ca="1">IF(D1802="","",(_xlfn.AGGREGATE(3,5,$D$10:D1802)))</f>
        <v>#NAME?</v>
      </c>
      <c r="B1802" s="189"/>
      <c r="C1802" s="112" t="s">
        <v>2503</v>
      </c>
      <c r="D1802" s="193" t="s">
        <v>2344</v>
      </c>
      <c r="E1802" s="249">
        <v>590</v>
      </c>
      <c r="F1802" s="160">
        <v>1</v>
      </c>
      <c r="G1802" s="351">
        <f>E1802*F1802</f>
        <v>590</v>
      </c>
      <c r="H1802" s="181"/>
      <c r="I1802" s="181"/>
      <c r="J1802" s="181"/>
      <c r="K1802" s="181"/>
      <c r="L1802" s="181"/>
      <c r="M1802" s="181"/>
      <c r="N1802" s="189"/>
      <c r="O1802" s="181"/>
      <c r="P1802" s="105"/>
      <c r="Q1802" s="300"/>
      <c r="R1802" s="300"/>
    </row>
    <row r="1803" spans="1:18">
      <c r="A1803" s="189" t="e">
        <f ca="1">IF(D1803="","",(_xlfn.AGGREGATE(3,5,$D$10:D1803)))</f>
        <v>#NAME?</v>
      </c>
      <c r="B1803" s="189"/>
      <c r="C1803" s="112" t="s">
        <v>2504</v>
      </c>
      <c r="D1803" s="193" t="s">
        <v>2344</v>
      </c>
      <c r="E1803" s="249">
        <v>590</v>
      </c>
      <c r="F1803" s="160">
        <v>1</v>
      </c>
      <c r="G1803" s="351">
        <f>E1803*F1803</f>
        <v>590</v>
      </c>
      <c r="H1803" s="181"/>
      <c r="I1803" s="181"/>
      <c r="J1803" s="181"/>
      <c r="K1803" s="181"/>
      <c r="L1803" s="181"/>
      <c r="M1803" s="181"/>
      <c r="N1803" s="189"/>
      <c r="O1803" s="181"/>
      <c r="P1803" s="105"/>
      <c r="Q1803" s="300"/>
      <c r="R1803" s="300"/>
    </row>
    <row r="1804" spans="1:18">
      <c r="A1804" s="189" t="str">
        <f>IF(D1804="","",(_xlfn.AGGREGATE(3,5,$D$10:D1804)))</f>
        <v/>
      </c>
      <c r="B1804" s="189"/>
      <c r="C1804" s="127" t="s">
        <v>2505</v>
      </c>
      <c r="D1804" s="193"/>
      <c r="E1804" s="249"/>
      <c r="F1804" s="160"/>
      <c r="G1804" s="351"/>
      <c r="H1804" s="181"/>
      <c r="I1804" s="181"/>
      <c r="J1804" s="181"/>
      <c r="K1804" s="181"/>
      <c r="L1804" s="181"/>
      <c r="M1804" s="181"/>
      <c r="N1804" s="189"/>
      <c r="O1804" s="181"/>
      <c r="P1804" s="105"/>
      <c r="Q1804" s="300"/>
      <c r="R1804" s="300"/>
    </row>
    <row r="1805" spans="1:18">
      <c r="A1805" s="189" t="e">
        <f ca="1">IF(D1805="","",(_xlfn.AGGREGATE(3,5,$D$10:D1805)))</f>
        <v>#NAME?</v>
      </c>
      <c r="B1805" s="354" t="s">
        <v>1761</v>
      </c>
      <c r="C1805" s="127" t="s">
        <v>2506</v>
      </c>
      <c r="D1805" s="193" t="s">
        <v>2344</v>
      </c>
      <c r="E1805" s="249">
        <v>24297.1</v>
      </c>
      <c r="F1805" s="160">
        <v>1</v>
      </c>
      <c r="G1805" s="351">
        <f t="shared" ref="G1805:G1819" si="121">E1805*F1805</f>
        <v>24297.1</v>
      </c>
      <c r="H1805" s="181"/>
      <c r="I1805" s="181"/>
      <c r="J1805" s="181"/>
      <c r="K1805" s="181"/>
      <c r="L1805" s="181"/>
      <c r="M1805" s="181"/>
      <c r="N1805" s="189"/>
      <c r="O1805" s="181"/>
      <c r="P1805" s="105"/>
      <c r="Q1805" s="300"/>
      <c r="R1805" s="300"/>
    </row>
    <row r="1806" spans="1:18">
      <c r="A1806" s="193" t="e">
        <f ca="1">IF(D1806="","",(_xlfn.AGGREGATE(3,5,$D$10:D1806)))</f>
        <v>#NAME?</v>
      </c>
      <c r="B1806" s="367" t="s">
        <v>2338</v>
      </c>
      <c r="C1806" s="123" t="s">
        <v>2507</v>
      </c>
      <c r="D1806" s="193" t="s">
        <v>2344</v>
      </c>
      <c r="E1806" s="249">
        <v>11332.7</v>
      </c>
      <c r="F1806" s="160">
        <v>1</v>
      </c>
      <c r="G1806" s="351">
        <f t="shared" si="121"/>
        <v>11332.7</v>
      </c>
      <c r="H1806" s="194"/>
      <c r="I1806" s="194"/>
      <c r="J1806" s="194"/>
      <c r="K1806" s="194"/>
      <c r="L1806" s="194"/>
      <c r="M1806" s="194"/>
      <c r="N1806" s="193"/>
      <c r="O1806" s="194"/>
      <c r="P1806" s="201"/>
      <c r="Q1806" s="300"/>
      <c r="R1806" s="300"/>
    </row>
    <row r="1807" spans="1:18">
      <c r="A1807" s="189" t="e">
        <f ca="1">IF(D1807="","",(_xlfn.AGGREGATE(3,5,$D$10:D1807)))</f>
        <v>#NAME?</v>
      </c>
      <c r="B1807" s="352"/>
      <c r="C1807" s="185" t="s">
        <v>2508</v>
      </c>
      <c r="D1807" s="193" t="s">
        <v>2344</v>
      </c>
      <c r="E1807" s="249">
        <v>1413.6849999999999</v>
      </c>
      <c r="F1807" s="160">
        <v>1</v>
      </c>
      <c r="G1807" s="351">
        <f t="shared" si="121"/>
        <v>1413.6849999999999</v>
      </c>
      <c r="H1807" s="181"/>
      <c r="I1807" s="181"/>
      <c r="J1807" s="181"/>
      <c r="K1807" s="181"/>
      <c r="L1807" s="181"/>
      <c r="M1807" s="181"/>
      <c r="N1807" s="189"/>
      <c r="O1807" s="181"/>
      <c r="P1807" s="105"/>
      <c r="Q1807" s="300"/>
      <c r="R1807" s="300"/>
    </row>
    <row r="1808" spans="1:18" ht="25.5">
      <c r="A1808" s="189" t="e">
        <f ca="1">IF(D1808="","",(_xlfn.AGGREGATE(3,5,$D$10:D1808)))</f>
        <v>#NAME?</v>
      </c>
      <c r="B1808" s="352" t="s">
        <v>1868</v>
      </c>
      <c r="C1808" s="185" t="s">
        <v>2509</v>
      </c>
      <c r="D1808" s="193" t="s">
        <v>2344</v>
      </c>
      <c r="E1808" s="249">
        <v>1413.68</v>
      </c>
      <c r="F1808" s="293">
        <v>1</v>
      </c>
      <c r="G1808" s="351">
        <f t="shared" si="121"/>
        <v>1413.68</v>
      </c>
      <c r="H1808" s="181"/>
      <c r="I1808" s="181"/>
      <c r="J1808" s="181"/>
      <c r="K1808" s="181"/>
      <c r="L1808" s="181"/>
      <c r="M1808" s="181"/>
      <c r="N1808" s="189"/>
      <c r="O1808" s="181"/>
      <c r="P1808" s="105"/>
      <c r="Q1808" s="300"/>
      <c r="R1808" s="300"/>
    </row>
    <row r="1809" spans="1:18" ht="25.5">
      <c r="A1809" s="189" t="e">
        <f ca="1">IF(D1809="","",(_xlfn.AGGREGATE(3,5,$D$10:D1809)))</f>
        <v>#NAME?</v>
      </c>
      <c r="B1809" s="352"/>
      <c r="C1809" s="185" t="s">
        <v>2510</v>
      </c>
      <c r="D1809" s="193" t="s">
        <v>2344</v>
      </c>
      <c r="E1809" s="249">
        <v>1413.6867</v>
      </c>
      <c r="F1809" s="160">
        <v>2</v>
      </c>
      <c r="G1809" s="351">
        <f t="shared" si="121"/>
        <v>2827.3733999999999</v>
      </c>
      <c r="H1809" s="181"/>
      <c r="I1809" s="181"/>
      <c r="J1809" s="181"/>
      <c r="K1809" s="181"/>
      <c r="L1809" s="181"/>
      <c r="M1809" s="181"/>
      <c r="N1809" s="189"/>
      <c r="O1809" s="181"/>
      <c r="P1809" s="105"/>
      <c r="Q1809" s="300"/>
      <c r="R1809" s="300"/>
    </row>
    <row r="1810" spans="1:18">
      <c r="A1810" s="189" t="e">
        <f ca="1">IF(D1810="","",(_xlfn.AGGREGATE(3,5,$D$10:D1810)))</f>
        <v>#NAME?</v>
      </c>
      <c r="B1810" s="352"/>
      <c r="C1810" s="185" t="s">
        <v>2511</v>
      </c>
      <c r="D1810" s="193" t="s">
        <v>2344</v>
      </c>
      <c r="E1810" s="249">
        <v>1413.68</v>
      </c>
      <c r="F1810" s="160">
        <v>1</v>
      </c>
      <c r="G1810" s="351">
        <f t="shared" si="121"/>
        <v>1413.68</v>
      </c>
      <c r="H1810" s="181"/>
      <c r="I1810" s="181"/>
      <c r="J1810" s="181"/>
      <c r="K1810" s="181"/>
      <c r="L1810" s="181"/>
      <c r="M1810" s="181"/>
      <c r="N1810" s="189"/>
      <c r="O1810" s="181"/>
      <c r="P1810" s="105"/>
      <c r="Q1810" s="300"/>
      <c r="R1810" s="300"/>
    </row>
    <row r="1811" spans="1:18" ht="25.5">
      <c r="A1811" s="189" t="e">
        <f ca="1">IF(D1811="","",(_xlfn.AGGREGATE(3,5,$D$10:D1811)))</f>
        <v>#NAME?</v>
      </c>
      <c r="B1811" s="352"/>
      <c r="C1811" s="185" t="s">
        <v>2512</v>
      </c>
      <c r="D1811" s="193" t="s">
        <v>2344</v>
      </c>
      <c r="E1811" s="249">
        <v>1413.68</v>
      </c>
      <c r="F1811" s="160">
        <v>1</v>
      </c>
      <c r="G1811" s="351">
        <f t="shared" si="121"/>
        <v>1413.68</v>
      </c>
      <c r="H1811" s="181"/>
      <c r="I1811" s="181"/>
      <c r="J1811" s="181"/>
      <c r="K1811" s="181"/>
      <c r="L1811" s="181"/>
      <c r="M1811" s="181"/>
      <c r="N1811" s="189"/>
      <c r="O1811" s="181"/>
      <c r="P1811" s="105"/>
      <c r="Q1811" s="300"/>
      <c r="R1811" s="300"/>
    </row>
    <row r="1812" spans="1:18" ht="25.5">
      <c r="A1812" s="189" t="e">
        <f ca="1">IF(D1812="","",(_xlfn.AGGREGATE(3,5,$D$10:D1812)))</f>
        <v>#NAME?</v>
      </c>
      <c r="B1812" s="352" t="s">
        <v>2513</v>
      </c>
      <c r="C1812" s="185" t="s">
        <v>2514</v>
      </c>
      <c r="D1812" s="193" t="s">
        <v>2344</v>
      </c>
      <c r="E1812" s="249">
        <v>1413.68</v>
      </c>
      <c r="F1812" s="160">
        <v>1</v>
      </c>
      <c r="G1812" s="351">
        <f t="shared" si="121"/>
        <v>1413.68</v>
      </c>
      <c r="H1812" s="181"/>
      <c r="I1812" s="181"/>
      <c r="J1812" s="181"/>
      <c r="K1812" s="181"/>
      <c r="L1812" s="181"/>
      <c r="M1812" s="181"/>
      <c r="N1812" s="189"/>
      <c r="O1812" s="181"/>
      <c r="P1812" s="105"/>
      <c r="Q1812" s="300"/>
      <c r="R1812" s="300"/>
    </row>
    <row r="1813" spans="1:18" ht="25.5">
      <c r="A1813" s="189" t="e">
        <f ca="1">IF(D1813="","",(_xlfn.AGGREGATE(3,5,$D$10:D1813)))</f>
        <v>#NAME?</v>
      </c>
      <c r="B1813" s="352"/>
      <c r="C1813" s="185" t="s">
        <v>2515</v>
      </c>
      <c r="D1813" s="193" t="s">
        <v>2344</v>
      </c>
      <c r="E1813" s="249">
        <v>1413.68</v>
      </c>
      <c r="F1813" s="160">
        <v>1</v>
      </c>
      <c r="G1813" s="351">
        <f t="shared" si="121"/>
        <v>1413.68</v>
      </c>
      <c r="H1813" s="181"/>
      <c r="I1813" s="181"/>
      <c r="J1813" s="181"/>
      <c r="K1813" s="181"/>
      <c r="L1813" s="181"/>
      <c r="M1813" s="181"/>
      <c r="N1813" s="189"/>
      <c r="O1813" s="181"/>
      <c r="P1813" s="105"/>
      <c r="Q1813" s="300"/>
      <c r="R1813" s="300"/>
    </row>
    <row r="1814" spans="1:18">
      <c r="A1814" s="189" t="e">
        <f ca="1">IF(D1814="","",(_xlfn.AGGREGATE(3,5,$D$10:D1814)))</f>
        <v>#NAME?</v>
      </c>
      <c r="B1814" s="352"/>
      <c r="C1814" s="185" t="s">
        <v>2516</v>
      </c>
      <c r="D1814" s="193" t="s">
        <v>2344</v>
      </c>
      <c r="E1814" s="249">
        <v>1413.68</v>
      </c>
      <c r="F1814" s="160">
        <v>1</v>
      </c>
      <c r="G1814" s="351">
        <f t="shared" si="121"/>
        <v>1413.68</v>
      </c>
      <c r="H1814" s="181"/>
      <c r="I1814" s="181"/>
      <c r="J1814" s="181"/>
      <c r="K1814" s="181"/>
      <c r="L1814" s="181"/>
      <c r="M1814" s="181"/>
      <c r="N1814" s="189"/>
      <c r="O1814" s="181"/>
      <c r="P1814" s="105"/>
      <c r="Q1814" s="300"/>
      <c r="R1814" s="300"/>
    </row>
    <row r="1815" spans="1:18" ht="25.5">
      <c r="A1815" s="189" t="e">
        <f ca="1">IF(D1815="","",(_xlfn.AGGREGATE(3,5,$D$10:D1815)))</f>
        <v>#NAME?</v>
      </c>
      <c r="B1815" s="352"/>
      <c r="C1815" s="185" t="s">
        <v>2517</v>
      </c>
      <c r="D1815" s="193" t="s">
        <v>2344</v>
      </c>
      <c r="E1815" s="249">
        <v>1413.68</v>
      </c>
      <c r="F1815" s="160">
        <v>1</v>
      </c>
      <c r="G1815" s="351">
        <f t="shared" si="121"/>
        <v>1413.68</v>
      </c>
      <c r="H1815" s="181"/>
      <c r="I1815" s="181"/>
      <c r="J1815" s="181"/>
      <c r="K1815" s="181"/>
      <c r="L1815" s="181"/>
      <c r="M1815" s="181"/>
      <c r="N1815" s="189"/>
      <c r="O1815" s="181"/>
      <c r="P1815" s="105"/>
      <c r="Q1815" s="300"/>
      <c r="R1815" s="300"/>
    </row>
    <row r="1816" spans="1:18" ht="25.5">
      <c r="A1816" s="189" t="e">
        <f ca="1">IF(D1816="","",(_xlfn.AGGREGATE(3,5,$D$10:D1816)))</f>
        <v>#NAME?</v>
      </c>
      <c r="B1816" s="352"/>
      <c r="C1816" s="185" t="s">
        <v>2518</v>
      </c>
      <c r="D1816" s="193" t="s">
        <v>2344</v>
      </c>
      <c r="E1816" s="249">
        <v>1413.68</v>
      </c>
      <c r="F1816" s="160">
        <v>1</v>
      </c>
      <c r="G1816" s="351">
        <f t="shared" si="121"/>
        <v>1413.68</v>
      </c>
      <c r="H1816" s="181"/>
      <c r="I1816" s="181"/>
      <c r="J1816" s="181"/>
      <c r="K1816" s="181"/>
      <c r="L1816" s="181"/>
      <c r="M1816" s="181"/>
      <c r="N1816" s="189"/>
      <c r="O1816" s="181"/>
      <c r="P1816" s="105"/>
      <c r="Q1816" s="300"/>
      <c r="R1816" s="300"/>
    </row>
    <row r="1817" spans="1:18" ht="25.5">
      <c r="A1817" s="189" t="e">
        <f ca="1">IF(D1817="","",(_xlfn.AGGREGATE(3,5,$D$10:D1817)))</f>
        <v>#NAME?</v>
      </c>
      <c r="B1817" s="352" t="s">
        <v>2519</v>
      </c>
      <c r="C1817" s="185" t="s">
        <v>2520</v>
      </c>
      <c r="D1817" s="193" t="s">
        <v>2344</v>
      </c>
      <c r="E1817" s="249">
        <v>2360</v>
      </c>
      <c r="F1817" s="160">
        <v>2</v>
      </c>
      <c r="G1817" s="351">
        <f t="shared" si="121"/>
        <v>4720</v>
      </c>
      <c r="H1817" s="181"/>
      <c r="I1817" s="181"/>
      <c r="J1817" s="181"/>
      <c r="K1817" s="181"/>
      <c r="L1817" s="181"/>
      <c r="M1817" s="181"/>
      <c r="N1817" s="189"/>
      <c r="O1817" s="181"/>
      <c r="P1817" s="105"/>
      <c r="Q1817" s="300"/>
      <c r="R1817" s="300"/>
    </row>
    <row r="1818" spans="1:18" ht="25.5">
      <c r="A1818" s="189" t="e">
        <f ca="1">IF(D1818="","",(_xlfn.AGGREGATE(3,5,$D$10:D1818)))</f>
        <v>#NAME?</v>
      </c>
      <c r="B1818" s="352" t="s">
        <v>2521</v>
      </c>
      <c r="C1818" s="185" t="s">
        <v>2522</v>
      </c>
      <c r="D1818" s="193" t="s">
        <v>2344</v>
      </c>
      <c r="E1818" s="249">
        <v>1530.5775000000001</v>
      </c>
      <c r="F1818" s="160">
        <v>8</v>
      </c>
      <c r="G1818" s="351">
        <f t="shared" si="121"/>
        <v>12244.62</v>
      </c>
      <c r="H1818" s="181"/>
      <c r="I1818" s="181"/>
      <c r="J1818" s="181"/>
      <c r="K1818" s="181"/>
      <c r="L1818" s="181"/>
      <c r="M1818" s="181"/>
      <c r="N1818" s="189"/>
      <c r="O1818" s="181"/>
      <c r="P1818" s="105"/>
      <c r="Q1818" s="300"/>
      <c r="R1818" s="300"/>
    </row>
    <row r="1819" spans="1:18" ht="25.5">
      <c r="A1819" s="189" t="e">
        <f ca="1">IF(D1819="","",(_xlfn.AGGREGATE(3,5,$D$10:D1819)))</f>
        <v>#NAME?</v>
      </c>
      <c r="B1819" s="354" t="s">
        <v>2523</v>
      </c>
      <c r="C1819" s="185" t="s">
        <v>2524</v>
      </c>
      <c r="D1819" s="193" t="s">
        <v>2344</v>
      </c>
      <c r="E1819" s="249">
        <v>1413.6849999999999</v>
      </c>
      <c r="F1819" s="160">
        <v>4</v>
      </c>
      <c r="G1819" s="351">
        <f t="shared" si="121"/>
        <v>5654.74</v>
      </c>
      <c r="H1819" s="181"/>
      <c r="I1819" s="181"/>
      <c r="J1819" s="181"/>
      <c r="K1819" s="181"/>
      <c r="L1819" s="181"/>
      <c r="M1819" s="181"/>
      <c r="N1819" s="189"/>
      <c r="O1819" s="181"/>
      <c r="P1819" s="105"/>
      <c r="Q1819" s="300"/>
      <c r="R1819" s="300"/>
    </row>
    <row r="1820" spans="1:18">
      <c r="A1820" s="189" t="str">
        <f>IF(D1820="","",(_xlfn.AGGREGATE(3,5,$D$10:D1820)))</f>
        <v/>
      </c>
      <c r="B1820" s="189"/>
      <c r="C1820" s="127" t="s">
        <v>2525</v>
      </c>
      <c r="D1820" s="193"/>
      <c r="E1820" s="249"/>
      <c r="F1820" s="160"/>
      <c r="G1820" s="351"/>
      <c r="H1820" s="181"/>
      <c r="I1820" s="181"/>
      <c r="J1820" s="181"/>
      <c r="K1820" s="181"/>
      <c r="L1820" s="181"/>
      <c r="M1820" s="181"/>
      <c r="N1820" s="189"/>
      <c r="O1820" s="181"/>
      <c r="P1820" s="105"/>
      <c r="Q1820" s="300"/>
      <c r="R1820" s="300"/>
    </row>
    <row r="1821" spans="1:18">
      <c r="A1821" s="189" t="e">
        <f ca="1">IF(D1821="","",(_xlfn.AGGREGATE(3,5,$D$10:D1821)))</f>
        <v>#NAME?</v>
      </c>
      <c r="B1821" s="189"/>
      <c r="C1821" s="127" t="s">
        <v>2526</v>
      </c>
      <c r="D1821" s="193" t="s">
        <v>2344</v>
      </c>
      <c r="E1821" s="249">
        <v>0</v>
      </c>
      <c r="F1821" s="160">
        <v>1</v>
      </c>
      <c r="G1821" s="351">
        <f t="shared" ref="G1821:G1824" si="122">E1821*F1821</f>
        <v>0</v>
      </c>
      <c r="H1821" s="181"/>
      <c r="I1821" s="181"/>
      <c r="J1821" s="181"/>
      <c r="K1821" s="181"/>
      <c r="L1821" s="181"/>
      <c r="M1821" s="181"/>
      <c r="N1821" s="189"/>
      <c r="O1821" s="181"/>
      <c r="P1821" s="105"/>
      <c r="Q1821" s="300"/>
      <c r="R1821" s="300"/>
    </row>
    <row r="1822" spans="1:18">
      <c r="A1822" s="189" t="e">
        <f ca="1">IF(D1822="","",(_xlfn.AGGREGATE(3,5,$D$10:D1822)))</f>
        <v>#NAME?</v>
      </c>
      <c r="B1822" s="189"/>
      <c r="C1822" s="215" t="s">
        <v>2527</v>
      </c>
      <c r="D1822" s="193" t="s">
        <v>2344</v>
      </c>
      <c r="E1822" s="249">
        <v>0</v>
      </c>
      <c r="F1822" s="160">
        <v>6</v>
      </c>
      <c r="G1822" s="351">
        <f t="shared" si="122"/>
        <v>0</v>
      </c>
      <c r="H1822" s="181"/>
      <c r="I1822" s="181"/>
      <c r="J1822" s="181"/>
      <c r="K1822" s="181"/>
      <c r="L1822" s="181"/>
      <c r="M1822" s="181"/>
      <c r="N1822" s="189"/>
      <c r="O1822" s="181"/>
      <c r="P1822" s="105"/>
      <c r="Q1822" s="300"/>
      <c r="R1822" s="300"/>
    </row>
    <row r="1823" spans="1:18">
      <c r="A1823" s="189" t="e">
        <f ca="1">IF(D1823="","",(_xlfn.AGGREGATE(3,5,$D$10:D1823)))</f>
        <v>#NAME?</v>
      </c>
      <c r="B1823" s="189"/>
      <c r="C1823" s="215" t="s">
        <v>2528</v>
      </c>
      <c r="D1823" s="193" t="s">
        <v>2344</v>
      </c>
      <c r="E1823" s="249">
        <v>0</v>
      </c>
      <c r="F1823" s="160">
        <v>1</v>
      </c>
      <c r="G1823" s="351">
        <f t="shared" si="122"/>
        <v>0</v>
      </c>
      <c r="H1823" s="181"/>
      <c r="I1823" s="181"/>
      <c r="J1823" s="181"/>
      <c r="K1823" s="181"/>
      <c r="L1823" s="181"/>
      <c r="M1823" s="181"/>
      <c r="N1823" s="189"/>
      <c r="O1823" s="181"/>
      <c r="P1823" s="105"/>
      <c r="Q1823" s="300"/>
      <c r="R1823" s="300"/>
    </row>
    <row r="1824" spans="1:18">
      <c r="A1824" s="189" t="e">
        <f ca="1">IF(D1824="","",(_xlfn.AGGREGATE(3,5,$D$10:D1824)))</f>
        <v>#NAME?</v>
      </c>
      <c r="B1824" s="352" t="s">
        <v>196</v>
      </c>
      <c r="C1824" s="215" t="s">
        <v>2529</v>
      </c>
      <c r="D1824" s="193" t="s">
        <v>1842</v>
      </c>
      <c r="E1824" s="249">
        <v>0</v>
      </c>
      <c r="F1824" s="160">
        <v>22</v>
      </c>
      <c r="G1824" s="351">
        <f t="shared" si="122"/>
        <v>0</v>
      </c>
      <c r="H1824" s="181"/>
      <c r="I1824" s="181"/>
      <c r="J1824" s="181"/>
      <c r="K1824" s="181"/>
      <c r="L1824" s="181"/>
      <c r="M1824" s="181"/>
      <c r="N1824" s="189"/>
      <c r="O1824" s="181"/>
      <c r="P1824" s="105"/>
      <c r="Q1824" s="300"/>
      <c r="R1824" s="300"/>
    </row>
    <row r="1825" spans="1:18">
      <c r="A1825" s="189" t="str">
        <f>IF(D1825="","",(_xlfn.AGGREGATE(3,5,$D$10:D1825)))</f>
        <v/>
      </c>
      <c r="B1825" s="189"/>
      <c r="C1825" s="215" t="s">
        <v>2530</v>
      </c>
      <c r="D1825" s="193"/>
      <c r="E1825" s="249"/>
      <c r="F1825" s="160"/>
      <c r="G1825" s="351"/>
      <c r="H1825" s="181"/>
      <c r="I1825" s="181"/>
      <c r="J1825" s="181"/>
      <c r="K1825" s="181"/>
      <c r="L1825" s="181"/>
      <c r="M1825" s="181"/>
      <c r="N1825" s="189"/>
      <c r="O1825" s="181"/>
      <c r="P1825" s="105"/>
      <c r="Q1825" s="300"/>
      <c r="R1825" s="300"/>
    </row>
    <row r="1826" spans="1:18">
      <c r="A1826" s="189" t="e">
        <f ca="1">IF(D1826="","",(_xlfn.AGGREGATE(3,5,$D$10:D1826)))</f>
        <v>#NAME?</v>
      </c>
      <c r="B1826" s="189"/>
      <c r="C1826" s="215" t="s">
        <v>2531</v>
      </c>
      <c r="D1826" s="193" t="s">
        <v>2344</v>
      </c>
      <c r="E1826" s="249">
        <v>0</v>
      </c>
      <c r="F1826" s="160">
        <v>1</v>
      </c>
      <c r="G1826" s="351">
        <v>0</v>
      </c>
      <c r="H1826" s="181"/>
      <c r="I1826" s="181"/>
      <c r="J1826" s="181"/>
      <c r="K1826" s="181"/>
      <c r="L1826" s="181"/>
      <c r="M1826" s="181"/>
      <c r="N1826" s="189"/>
      <c r="O1826" s="181"/>
      <c r="P1826" s="105"/>
      <c r="Q1826" s="300"/>
      <c r="R1826" s="300"/>
    </row>
    <row r="1827" spans="1:18">
      <c r="A1827" s="189" t="e">
        <f ca="1">IF(D1827="","",(_xlfn.AGGREGATE(3,5,$D$10:D1827)))</f>
        <v>#NAME?</v>
      </c>
      <c r="B1827" s="189"/>
      <c r="C1827" s="215" t="s">
        <v>2532</v>
      </c>
      <c r="D1827" s="193" t="s">
        <v>2344</v>
      </c>
      <c r="E1827" s="249">
        <v>0</v>
      </c>
      <c r="F1827" s="160">
        <v>1</v>
      </c>
      <c r="G1827" s="351">
        <v>0</v>
      </c>
      <c r="H1827" s="181"/>
      <c r="I1827" s="181"/>
      <c r="J1827" s="181"/>
      <c r="K1827" s="181"/>
      <c r="L1827" s="181"/>
      <c r="M1827" s="181"/>
      <c r="N1827" s="189"/>
      <c r="O1827" s="181"/>
      <c r="P1827" s="105"/>
      <c r="Q1827" s="300"/>
      <c r="R1827" s="300"/>
    </row>
    <row r="1828" spans="1:18">
      <c r="A1828" s="189" t="e">
        <f ca="1">IF(D1828="","",(_xlfn.AGGREGATE(3,5,$D$10:D1828)))</f>
        <v>#NAME?</v>
      </c>
      <c r="B1828" s="189"/>
      <c r="C1828" s="215" t="s">
        <v>2533</v>
      </c>
      <c r="D1828" s="193" t="s">
        <v>2344</v>
      </c>
      <c r="E1828" s="249">
        <v>0</v>
      </c>
      <c r="F1828" s="160">
        <v>1</v>
      </c>
      <c r="G1828" s="351">
        <v>0</v>
      </c>
      <c r="H1828" s="181"/>
      <c r="I1828" s="181"/>
      <c r="J1828" s="181"/>
      <c r="K1828" s="181"/>
      <c r="L1828" s="181"/>
      <c r="M1828" s="181"/>
      <c r="N1828" s="189"/>
      <c r="O1828" s="181"/>
      <c r="P1828" s="105"/>
      <c r="Q1828" s="300"/>
      <c r="R1828" s="300"/>
    </row>
    <row r="1829" spans="1:18">
      <c r="A1829" s="189" t="e">
        <f ca="1">IF(D1829="","",(_xlfn.AGGREGATE(3,5,$D$10:D1829)))</f>
        <v>#NAME?</v>
      </c>
      <c r="B1829" s="189"/>
      <c r="C1829" s="215" t="s">
        <v>2534</v>
      </c>
      <c r="D1829" s="193" t="s">
        <v>2344</v>
      </c>
      <c r="E1829" s="249">
        <v>0</v>
      </c>
      <c r="F1829" s="160">
        <v>3</v>
      </c>
      <c r="G1829" s="351">
        <v>0</v>
      </c>
      <c r="H1829" s="181"/>
      <c r="I1829" s="181"/>
      <c r="J1829" s="181"/>
      <c r="K1829" s="181"/>
      <c r="L1829" s="181"/>
      <c r="M1829" s="181"/>
      <c r="N1829" s="189"/>
      <c r="O1829" s="181"/>
      <c r="P1829" s="105"/>
      <c r="Q1829" s="300"/>
      <c r="R1829" s="300"/>
    </row>
    <row r="1830" spans="1:18">
      <c r="A1830" s="189" t="e">
        <f ca="1">IF(D1830="","",(_xlfn.AGGREGATE(3,5,$D$10:D1830)))</f>
        <v>#NAME?</v>
      </c>
      <c r="B1830" s="189"/>
      <c r="C1830" s="215" t="s">
        <v>2535</v>
      </c>
      <c r="D1830" s="193" t="s">
        <v>2344</v>
      </c>
      <c r="E1830" s="249">
        <v>0</v>
      </c>
      <c r="F1830" s="160">
        <v>3</v>
      </c>
      <c r="G1830" s="351">
        <v>0</v>
      </c>
      <c r="H1830" s="181"/>
      <c r="I1830" s="181"/>
      <c r="J1830" s="181"/>
      <c r="K1830" s="181"/>
      <c r="L1830" s="181"/>
      <c r="M1830" s="181"/>
      <c r="N1830" s="189"/>
      <c r="O1830" s="181"/>
      <c r="P1830" s="105"/>
      <c r="Q1830" s="300"/>
      <c r="R1830" s="300"/>
    </row>
    <row r="1831" spans="1:18">
      <c r="A1831" s="189" t="e">
        <f ca="1">IF(D1831="","",(_xlfn.AGGREGATE(3,5,$D$10:D1831)))</f>
        <v>#NAME?</v>
      </c>
      <c r="B1831" s="189"/>
      <c r="C1831" s="215" t="s">
        <v>2536</v>
      </c>
      <c r="D1831" s="193" t="s">
        <v>2344</v>
      </c>
      <c r="E1831" s="249">
        <v>0</v>
      </c>
      <c r="F1831" s="160">
        <v>2</v>
      </c>
      <c r="G1831" s="351">
        <v>0</v>
      </c>
      <c r="H1831" s="181"/>
      <c r="I1831" s="181"/>
      <c r="J1831" s="181"/>
      <c r="K1831" s="181"/>
      <c r="L1831" s="181"/>
      <c r="M1831" s="181"/>
      <c r="N1831" s="189"/>
      <c r="O1831" s="181"/>
      <c r="P1831" s="105"/>
      <c r="Q1831" s="300"/>
      <c r="R1831" s="300"/>
    </row>
    <row r="1832" spans="1:18">
      <c r="A1832" s="189" t="e">
        <f ca="1">IF(D1832="","",(_xlfn.AGGREGATE(3,5,$D$10:D1832)))</f>
        <v>#NAME?</v>
      </c>
      <c r="B1832" s="189"/>
      <c r="C1832" s="215" t="s">
        <v>2537</v>
      </c>
      <c r="D1832" s="193" t="s">
        <v>2344</v>
      </c>
      <c r="E1832" s="249">
        <v>0</v>
      </c>
      <c r="F1832" s="160">
        <v>2</v>
      </c>
      <c r="G1832" s="351">
        <v>0</v>
      </c>
      <c r="H1832" s="181"/>
      <c r="I1832" s="181"/>
      <c r="J1832" s="181"/>
      <c r="K1832" s="181"/>
      <c r="L1832" s="181"/>
      <c r="M1832" s="181"/>
      <c r="N1832" s="189"/>
      <c r="O1832" s="181"/>
      <c r="P1832" s="105"/>
      <c r="Q1832" s="300"/>
      <c r="R1832" s="300"/>
    </row>
    <row r="1833" spans="1:18">
      <c r="A1833" s="510" t="s">
        <v>2538</v>
      </c>
      <c r="B1833" s="511"/>
      <c r="C1833" s="512"/>
      <c r="D1833" s="193"/>
      <c r="E1833" s="249"/>
      <c r="F1833" s="160"/>
      <c r="G1833" s="351"/>
      <c r="H1833" s="181"/>
      <c r="I1833" s="181"/>
      <c r="J1833" s="181"/>
      <c r="K1833" s="181"/>
      <c r="L1833" s="181"/>
      <c r="M1833" s="181"/>
      <c r="N1833" s="189"/>
      <c r="O1833" s="181"/>
      <c r="P1833" s="105"/>
      <c r="Q1833" s="300"/>
      <c r="R1833" s="300"/>
    </row>
    <row r="1834" spans="1:18">
      <c r="A1834" s="189">
        <v>258</v>
      </c>
      <c r="B1834" s="375" t="s">
        <v>2539</v>
      </c>
      <c r="C1834" s="215" t="s">
        <v>2540</v>
      </c>
      <c r="D1834" s="193" t="s">
        <v>2344</v>
      </c>
      <c r="E1834" s="249">
        <v>4773.1000000000004</v>
      </c>
      <c r="F1834" s="160">
        <v>6</v>
      </c>
      <c r="G1834" s="351">
        <f>E1834*F1834</f>
        <v>28638.600000000002</v>
      </c>
      <c r="H1834" s="181"/>
      <c r="I1834" s="181"/>
      <c r="J1834" s="181"/>
      <c r="K1834" s="181"/>
      <c r="L1834" s="181"/>
      <c r="M1834" s="181"/>
      <c r="N1834" s="189"/>
      <c r="O1834" s="181"/>
      <c r="P1834" s="105"/>
      <c r="Q1834" s="300"/>
      <c r="R1834" s="300"/>
    </row>
    <row r="1835" spans="1:18">
      <c r="A1835" s="189" t="e">
        <f ca="1">IF(D1835="","",(_xlfn.AGGREGATE(3,5,$D$10:D1835)))</f>
        <v>#NAME?</v>
      </c>
      <c r="B1835" s="375" t="s">
        <v>2541</v>
      </c>
      <c r="C1835" s="215" t="s">
        <v>2542</v>
      </c>
      <c r="D1835" s="193" t="s">
        <v>2344</v>
      </c>
      <c r="E1835" s="249">
        <v>4076.9</v>
      </c>
      <c r="F1835" s="160">
        <v>4</v>
      </c>
      <c r="G1835" s="351">
        <f t="shared" ref="G1835:G1839" si="123">E1835*F1835</f>
        <v>16307.6</v>
      </c>
      <c r="H1835" s="181"/>
      <c r="I1835" s="181"/>
      <c r="J1835" s="181"/>
      <c r="K1835" s="181"/>
      <c r="L1835" s="181"/>
      <c r="M1835" s="181"/>
      <c r="N1835" s="189"/>
      <c r="O1835" s="181"/>
      <c r="P1835" s="105"/>
      <c r="Q1835" s="300"/>
      <c r="R1835" s="300"/>
    </row>
    <row r="1836" spans="1:18">
      <c r="A1836" s="189" t="e">
        <f ca="1">IF(D1836="","",(_xlfn.AGGREGATE(3,5,$D$10:D1836)))</f>
        <v>#NAME?</v>
      </c>
      <c r="B1836" s="376" t="s">
        <v>2543</v>
      </c>
      <c r="C1836" s="215" t="s">
        <v>2544</v>
      </c>
      <c r="D1836" s="193" t="s">
        <v>2344</v>
      </c>
      <c r="E1836" s="249">
        <v>1705.1</v>
      </c>
      <c r="F1836" s="160">
        <v>11</v>
      </c>
      <c r="G1836" s="351">
        <f t="shared" si="123"/>
        <v>18756.099999999999</v>
      </c>
      <c r="H1836" s="181"/>
      <c r="I1836" s="181"/>
      <c r="J1836" s="181"/>
      <c r="K1836" s="181"/>
      <c r="L1836" s="181"/>
      <c r="M1836" s="181"/>
      <c r="N1836" s="189"/>
      <c r="O1836" s="181"/>
      <c r="P1836" s="105"/>
      <c r="Q1836" s="300"/>
      <c r="R1836" s="300"/>
    </row>
    <row r="1837" spans="1:18">
      <c r="A1837" s="189" t="e">
        <f ca="1">IF(D1837="","",(_xlfn.AGGREGATE(3,5,$D$10:D1837)))</f>
        <v>#NAME?</v>
      </c>
      <c r="B1837" s="376" t="s">
        <v>1864</v>
      </c>
      <c r="C1837" s="215" t="s">
        <v>2545</v>
      </c>
      <c r="D1837" s="193" t="s">
        <v>2344</v>
      </c>
      <c r="E1837" s="249">
        <v>1705.1</v>
      </c>
      <c r="F1837" s="160">
        <v>7</v>
      </c>
      <c r="G1837" s="351">
        <f t="shared" si="123"/>
        <v>11935.699999999999</v>
      </c>
      <c r="H1837" s="181"/>
      <c r="I1837" s="181"/>
      <c r="J1837" s="181"/>
      <c r="K1837" s="181"/>
      <c r="L1837" s="181"/>
      <c r="M1837" s="181"/>
      <c r="N1837" s="189"/>
      <c r="O1837" s="181"/>
      <c r="P1837" s="105"/>
      <c r="Q1837" s="300"/>
      <c r="R1837" s="300"/>
    </row>
    <row r="1838" spans="1:18">
      <c r="A1838" s="189" t="e">
        <f ca="1">IF(D1838="","",(_xlfn.AGGREGATE(3,5,$D$10:D1838)))</f>
        <v>#NAME?</v>
      </c>
      <c r="B1838" s="376" t="s">
        <v>2546</v>
      </c>
      <c r="C1838" s="215" t="s">
        <v>2547</v>
      </c>
      <c r="D1838" s="193" t="s">
        <v>2344</v>
      </c>
      <c r="E1838" s="249">
        <v>1705.1</v>
      </c>
      <c r="F1838" s="160">
        <v>5</v>
      </c>
      <c r="G1838" s="351">
        <f t="shared" si="123"/>
        <v>8525.5</v>
      </c>
      <c r="H1838" s="181"/>
      <c r="I1838" s="181"/>
      <c r="J1838" s="181"/>
      <c r="K1838" s="181"/>
      <c r="L1838" s="181"/>
      <c r="M1838" s="181"/>
      <c r="N1838" s="189"/>
      <c r="O1838" s="181"/>
      <c r="P1838" s="105"/>
      <c r="Q1838" s="300"/>
      <c r="R1838" s="300"/>
    </row>
    <row r="1839" spans="1:18">
      <c r="A1839" s="189" t="e">
        <f ca="1">IF(D1839="","",(_xlfn.AGGREGATE(3,5,$D$10:D1839)))</f>
        <v>#NAME?</v>
      </c>
      <c r="B1839" s="376" t="s">
        <v>2338</v>
      </c>
      <c r="C1839" s="215" t="s">
        <v>2548</v>
      </c>
      <c r="D1839" s="193" t="s">
        <v>2344</v>
      </c>
      <c r="E1839" s="249">
        <v>1439.6</v>
      </c>
      <c r="F1839" s="160">
        <v>5</v>
      </c>
      <c r="G1839" s="351">
        <f t="shared" si="123"/>
        <v>7198</v>
      </c>
      <c r="H1839" s="181"/>
      <c r="I1839" s="181"/>
      <c r="J1839" s="181"/>
      <c r="K1839" s="181"/>
      <c r="L1839" s="181"/>
      <c r="M1839" s="181"/>
      <c r="N1839" s="189"/>
      <c r="O1839" s="181"/>
      <c r="P1839" s="105"/>
      <c r="Q1839" s="300"/>
      <c r="R1839" s="300"/>
    </row>
    <row r="1840" spans="1:18">
      <c r="A1840" s="189" t="e">
        <f ca="1">IF(D1840="","",(_xlfn.AGGREGATE(3,5,$D$10:D1840)))</f>
        <v>#NAME?</v>
      </c>
      <c r="B1840" s="377" t="s">
        <v>676</v>
      </c>
      <c r="C1840" s="215" t="s">
        <v>2549</v>
      </c>
      <c r="D1840" s="193" t="s">
        <v>2344</v>
      </c>
      <c r="E1840" s="249">
        <v>500</v>
      </c>
      <c r="F1840" s="160">
        <v>32</v>
      </c>
      <c r="G1840" s="351">
        <f>E1840*F1840</f>
        <v>16000</v>
      </c>
      <c r="H1840" s="181"/>
      <c r="I1840" s="181"/>
      <c r="J1840" s="181"/>
      <c r="K1840" s="181"/>
      <c r="L1840" s="181"/>
      <c r="M1840" s="181"/>
      <c r="N1840" s="189"/>
      <c r="O1840" s="181"/>
      <c r="P1840" s="105"/>
      <c r="Q1840" s="300"/>
      <c r="R1840" s="300"/>
    </row>
    <row r="1841" spans="1:18">
      <c r="A1841" s="189">
        <v>265</v>
      </c>
      <c r="B1841" s="377" t="s">
        <v>676</v>
      </c>
      <c r="C1841" s="215" t="s">
        <v>2550</v>
      </c>
      <c r="D1841" s="193" t="s">
        <v>2344</v>
      </c>
      <c r="E1841" s="249">
        <v>3</v>
      </c>
      <c r="F1841" s="160">
        <v>250</v>
      </c>
      <c r="G1841" s="351">
        <f>E1841*F1841</f>
        <v>750</v>
      </c>
      <c r="H1841" s="181"/>
      <c r="I1841" s="181"/>
      <c r="J1841" s="181"/>
      <c r="K1841" s="181"/>
      <c r="L1841" s="181"/>
      <c r="M1841" s="181"/>
      <c r="N1841" s="189"/>
      <c r="O1841" s="181"/>
      <c r="P1841" s="105"/>
      <c r="Q1841" s="300"/>
      <c r="R1841" s="300"/>
    </row>
    <row r="1842" spans="1:18">
      <c r="A1842" s="189" t="str">
        <f>IF(D1842="","",(_xlfn.AGGREGATE(3,5,$D$10:D1842)))</f>
        <v/>
      </c>
      <c r="B1842" s="189"/>
      <c r="C1842" s="215"/>
      <c r="D1842" s="193"/>
      <c r="E1842" s="249"/>
      <c r="F1842" s="160"/>
      <c r="G1842" s="351">
        <f>SUM(G1546:G1841)</f>
        <v>9162715.8046259936</v>
      </c>
      <c r="H1842" s="181"/>
      <c r="I1842" s="181"/>
      <c r="J1842" s="181"/>
      <c r="K1842" s="181"/>
      <c r="L1842" s="181"/>
      <c r="M1842" s="181"/>
      <c r="N1842" s="189"/>
      <c r="O1842" s="181"/>
      <c r="P1842" s="105"/>
      <c r="Q1842" s="300"/>
      <c r="R1842" s="300"/>
    </row>
    <row r="1843" spans="1:18">
      <c r="A1843" s="513" t="str">
        <f>"Total (in Rs)= " &amp;ROUND(SUM(G1546:G1841),2)</f>
        <v>Total (in Rs)= 9162715.8</v>
      </c>
      <c r="B1843" s="514"/>
      <c r="C1843" s="514"/>
      <c r="D1843" s="514"/>
      <c r="E1843" s="514"/>
      <c r="F1843" s="515"/>
      <c r="G1843" s="155"/>
      <c r="H1843" s="183"/>
      <c r="I1843" s="378"/>
      <c r="J1843" s="183"/>
      <c r="K1843" s="106"/>
      <c r="L1843" s="183"/>
      <c r="M1843" s="378"/>
      <c r="N1843" s="183"/>
      <c r="O1843" s="378"/>
      <c r="P1843" s="378"/>
      <c r="Q1843" s="300"/>
      <c r="R1843" s="300"/>
    </row>
    <row r="1844" spans="1:18">
      <c r="A1844" s="24"/>
      <c r="B1844" s="278"/>
      <c r="C1844" s="379"/>
      <c r="D1844" s="24"/>
      <c r="E1844" s="24"/>
      <c r="F1844" s="24"/>
      <c r="G1844" s="24"/>
      <c r="H1844" s="24"/>
      <c r="I1844" s="24"/>
      <c r="J1844" s="24"/>
      <c r="K1844" s="24"/>
      <c r="L1844" s="24"/>
      <c r="M1844" s="24"/>
      <c r="N1844" s="24"/>
      <c r="O1844" s="24"/>
      <c r="P1844" s="24"/>
      <c r="Q1844" s="300"/>
      <c r="R1844" s="300"/>
    </row>
    <row r="1845" spans="1:18">
      <c r="A1845" s="300"/>
      <c r="B1845" s="300"/>
      <c r="C1845" s="300"/>
      <c r="D1845" s="300"/>
      <c r="E1845" s="300"/>
      <c r="F1845" s="300"/>
      <c r="G1845" s="300"/>
      <c r="H1845" s="300"/>
      <c r="I1845" s="300"/>
      <c r="J1845" s="300"/>
      <c r="K1845" s="300"/>
      <c r="L1845" s="300"/>
      <c r="M1845" s="300"/>
      <c r="N1845" s="300"/>
      <c r="O1845" s="300"/>
      <c r="P1845" s="300"/>
      <c r="Q1845" s="300"/>
      <c r="R1845" s="300"/>
    </row>
    <row r="1846" spans="1:18">
      <c r="A1846" s="380" t="s">
        <v>983</v>
      </c>
      <c r="B1846" s="380"/>
      <c r="C1846" s="380"/>
      <c r="D1846" s="380"/>
      <c r="E1846" s="380"/>
      <c r="F1846" s="380"/>
      <c r="G1846" s="380"/>
      <c r="H1846" s="380"/>
      <c r="I1846" s="380"/>
      <c r="J1846" s="380"/>
      <c r="K1846" s="380"/>
      <c r="L1846" s="380"/>
      <c r="M1846" s="380"/>
      <c r="N1846" s="380"/>
      <c r="O1846" s="380"/>
      <c r="P1846" s="380"/>
    </row>
    <row r="1847" spans="1:18">
      <c r="A1847" s="381"/>
      <c r="B1847" s="381"/>
      <c r="C1847" s="382"/>
      <c r="D1847" s="381"/>
      <c r="E1847" s="383"/>
      <c r="F1847" s="381"/>
      <c r="G1847" s="381"/>
      <c r="H1847" s="381"/>
      <c r="I1847" s="381"/>
      <c r="J1847" s="381"/>
      <c r="K1847" s="381"/>
      <c r="L1847" s="381"/>
      <c r="M1847" s="383"/>
      <c r="N1847" s="383"/>
      <c r="O1847" s="383"/>
      <c r="P1847" s="246"/>
    </row>
    <row r="1848" spans="1:18">
      <c r="A1848" s="381"/>
      <c r="B1848" s="381"/>
      <c r="C1848" s="384" t="s">
        <v>984</v>
      </c>
      <c r="D1848" s="381"/>
      <c r="E1848" s="383"/>
      <c r="F1848" s="381"/>
      <c r="G1848" s="381"/>
      <c r="H1848" s="381"/>
      <c r="I1848" s="381"/>
      <c r="J1848" s="381"/>
      <c r="K1848" s="381"/>
      <c r="L1848" s="381"/>
      <c r="M1848" s="383"/>
      <c r="N1848" s="383"/>
      <c r="O1848" s="383"/>
      <c r="P1848" s="384"/>
    </row>
    <row r="1849" spans="1:18">
      <c r="A1849" s="381"/>
      <c r="B1849" s="381"/>
      <c r="C1849" s="385" t="s">
        <v>985</v>
      </c>
      <c r="D1849" s="386"/>
      <c r="E1849" s="383"/>
      <c r="F1849" s="386"/>
      <c r="G1849" s="386"/>
      <c r="H1849" s="386"/>
      <c r="I1849" s="386"/>
      <c r="J1849" s="386"/>
      <c r="K1849" s="386" t="s">
        <v>986</v>
      </c>
      <c r="L1849" s="386"/>
      <c r="M1849" s="383"/>
      <c r="N1849" s="383"/>
      <c r="O1849" s="383"/>
      <c r="P1849" s="385"/>
    </row>
    <row r="1850" spans="1:18">
      <c r="A1850" s="493" t="s">
        <v>894</v>
      </c>
      <c r="B1850" s="493" t="s">
        <v>327</v>
      </c>
      <c r="C1850" s="493" t="s">
        <v>987</v>
      </c>
      <c r="D1850" s="493" t="s">
        <v>988</v>
      </c>
      <c r="E1850" s="493" t="s">
        <v>989</v>
      </c>
      <c r="F1850" s="492" t="s">
        <v>14</v>
      </c>
      <c r="G1850" s="492"/>
      <c r="H1850" s="492" t="s">
        <v>110</v>
      </c>
      <c r="I1850" s="492"/>
      <c r="J1850" s="505" t="s">
        <v>16</v>
      </c>
      <c r="K1850" s="506"/>
      <c r="L1850" s="507" t="s">
        <v>17</v>
      </c>
      <c r="M1850" s="508"/>
      <c r="N1850" s="507" t="s">
        <v>178</v>
      </c>
      <c r="O1850" s="508"/>
      <c r="P1850" s="493" t="s">
        <v>990</v>
      </c>
    </row>
    <row r="1851" spans="1:18" ht="38.25">
      <c r="A1851" s="494"/>
      <c r="B1851" s="494"/>
      <c r="C1851" s="494"/>
      <c r="D1851" s="494"/>
      <c r="E1851" s="494"/>
      <c r="F1851" s="106" t="s">
        <v>20</v>
      </c>
      <c r="G1851" s="106" t="s">
        <v>22</v>
      </c>
      <c r="H1851" s="106" t="s">
        <v>20</v>
      </c>
      <c r="I1851" s="106" t="s">
        <v>22</v>
      </c>
      <c r="J1851" s="106" t="s">
        <v>20</v>
      </c>
      <c r="K1851" s="106" t="s">
        <v>22</v>
      </c>
      <c r="L1851" s="106" t="s">
        <v>20</v>
      </c>
      <c r="M1851" s="106" t="s">
        <v>22</v>
      </c>
      <c r="N1851" s="106" t="s">
        <v>20</v>
      </c>
      <c r="O1851" s="106" t="s">
        <v>22</v>
      </c>
      <c r="P1851" s="494"/>
    </row>
    <row r="1852" spans="1:18">
      <c r="A1852" s="28">
        <v>1</v>
      </c>
      <c r="B1852" s="28" t="s">
        <v>991</v>
      </c>
      <c r="C1852" s="123" t="s">
        <v>992</v>
      </c>
      <c r="D1852" s="28" t="s">
        <v>130</v>
      </c>
      <c r="E1852" s="113">
        <v>148</v>
      </c>
      <c r="F1852" s="28">
        <v>4</v>
      </c>
      <c r="G1852" s="113">
        <f t="shared" ref="G1852:G1915" si="124">F1852*E1852</f>
        <v>592</v>
      </c>
      <c r="H1852" s="28"/>
      <c r="I1852" s="28"/>
      <c r="J1852" s="28"/>
      <c r="K1852" s="28"/>
      <c r="L1852" s="28"/>
      <c r="M1852" s="113"/>
      <c r="N1852" s="113"/>
      <c r="O1852" s="113"/>
      <c r="P1852" s="162"/>
    </row>
    <row r="1853" spans="1:18">
      <c r="A1853" s="28">
        <v>2</v>
      </c>
      <c r="B1853" s="28" t="s">
        <v>993</v>
      </c>
      <c r="C1853" s="123" t="s">
        <v>994</v>
      </c>
      <c r="D1853" s="28" t="s">
        <v>130</v>
      </c>
      <c r="E1853" s="113">
        <v>87</v>
      </c>
      <c r="F1853" s="28">
        <v>9</v>
      </c>
      <c r="G1853" s="113">
        <f t="shared" si="124"/>
        <v>783</v>
      </c>
      <c r="H1853" s="28"/>
      <c r="I1853" s="28"/>
      <c r="J1853" s="28"/>
      <c r="K1853" s="28"/>
      <c r="L1853" s="28"/>
      <c r="M1853" s="113"/>
      <c r="N1853" s="113"/>
      <c r="O1853" s="113"/>
      <c r="P1853" s="162"/>
    </row>
    <row r="1854" spans="1:18">
      <c r="A1854" s="28">
        <v>3</v>
      </c>
      <c r="B1854" s="28" t="s">
        <v>995</v>
      </c>
      <c r="C1854" s="123" t="s">
        <v>996</v>
      </c>
      <c r="D1854" s="28" t="s">
        <v>70</v>
      </c>
      <c r="E1854" s="113">
        <v>179</v>
      </c>
      <c r="F1854" s="28">
        <v>8</v>
      </c>
      <c r="G1854" s="113">
        <f t="shared" si="124"/>
        <v>1432</v>
      </c>
      <c r="H1854" s="28"/>
      <c r="I1854" s="28"/>
      <c r="J1854" s="28"/>
      <c r="K1854" s="28"/>
      <c r="L1854" s="28"/>
      <c r="M1854" s="113"/>
      <c r="N1854" s="113"/>
      <c r="O1854" s="113"/>
      <c r="P1854" s="162"/>
    </row>
    <row r="1855" spans="1:18">
      <c r="A1855" s="28">
        <v>4</v>
      </c>
      <c r="B1855" s="28" t="s">
        <v>997</v>
      </c>
      <c r="C1855" s="123" t="s">
        <v>998</v>
      </c>
      <c r="D1855" s="28" t="s">
        <v>70</v>
      </c>
      <c r="E1855" s="113">
        <v>48</v>
      </c>
      <c r="F1855" s="28">
        <v>37</v>
      </c>
      <c r="G1855" s="113">
        <f t="shared" si="124"/>
        <v>1776</v>
      </c>
      <c r="H1855" s="28"/>
      <c r="I1855" s="28"/>
      <c r="J1855" s="28"/>
      <c r="K1855" s="28"/>
      <c r="L1855" s="28"/>
      <c r="M1855" s="113"/>
      <c r="N1855" s="113"/>
      <c r="O1855" s="113"/>
      <c r="P1855" s="162"/>
    </row>
    <row r="1856" spans="1:18">
      <c r="A1856" s="28">
        <v>5</v>
      </c>
      <c r="B1856" s="28" t="s">
        <v>999</v>
      </c>
      <c r="C1856" s="123" t="s">
        <v>1000</v>
      </c>
      <c r="D1856" s="28" t="s">
        <v>130</v>
      </c>
      <c r="E1856" s="113">
        <v>1995</v>
      </c>
      <c r="F1856" s="28">
        <v>5</v>
      </c>
      <c r="G1856" s="113">
        <f t="shared" si="124"/>
        <v>9975</v>
      </c>
      <c r="H1856" s="28"/>
      <c r="I1856" s="28"/>
      <c r="J1856" s="28"/>
      <c r="K1856" s="28"/>
      <c r="L1856" s="28"/>
      <c r="M1856" s="113"/>
      <c r="N1856" s="113"/>
      <c r="O1856" s="113"/>
      <c r="P1856" s="162"/>
    </row>
    <row r="1857" spans="1:16">
      <c r="A1857" s="28">
        <v>6</v>
      </c>
      <c r="B1857" s="28"/>
      <c r="C1857" s="123" t="s">
        <v>1001</v>
      </c>
      <c r="D1857" s="28" t="s">
        <v>130</v>
      </c>
      <c r="E1857" s="113">
        <v>24.8</v>
      </c>
      <c r="F1857" s="28">
        <f>79-4-2-2-4-2-5-2-2-2-2-3-2-2-1</f>
        <v>44</v>
      </c>
      <c r="G1857" s="113">
        <f t="shared" si="124"/>
        <v>1091.2</v>
      </c>
      <c r="H1857" s="28"/>
      <c r="I1857" s="28"/>
      <c r="J1857" s="28"/>
      <c r="K1857" s="28"/>
      <c r="L1857" s="28"/>
      <c r="M1857" s="113"/>
      <c r="N1857" s="113"/>
      <c r="O1857" s="113"/>
      <c r="P1857" s="162"/>
    </row>
    <row r="1858" spans="1:16">
      <c r="A1858" s="28">
        <v>7</v>
      </c>
      <c r="B1858" s="28" t="s">
        <v>1002</v>
      </c>
      <c r="C1858" s="123" t="s">
        <v>1003</v>
      </c>
      <c r="D1858" s="28" t="s">
        <v>28</v>
      </c>
      <c r="E1858" s="113">
        <v>3151.78</v>
      </c>
      <c r="F1858" s="28">
        <f>150-25-5-10-6-5-9-12-15-15-5-5</f>
        <v>38</v>
      </c>
      <c r="G1858" s="113">
        <f t="shared" si="124"/>
        <v>119767.64000000001</v>
      </c>
      <c r="H1858" s="28"/>
      <c r="I1858" s="28"/>
      <c r="J1858" s="28"/>
      <c r="K1858" s="28"/>
      <c r="L1858" s="28"/>
      <c r="M1858" s="113"/>
      <c r="N1858" s="113"/>
      <c r="O1858" s="113"/>
      <c r="P1858" s="162"/>
    </row>
    <row r="1859" spans="1:16">
      <c r="A1859" s="28">
        <v>8</v>
      </c>
      <c r="B1859" s="28" t="s">
        <v>830</v>
      </c>
      <c r="C1859" s="123" t="s">
        <v>1004</v>
      </c>
      <c r="D1859" s="28" t="s">
        <v>130</v>
      </c>
      <c r="E1859" s="113">
        <v>283.75</v>
      </c>
      <c r="F1859" s="28">
        <v>30</v>
      </c>
      <c r="G1859" s="113">
        <f t="shared" si="124"/>
        <v>8512.5</v>
      </c>
      <c r="H1859" s="28"/>
      <c r="I1859" s="28"/>
      <c r="J1859" s="28"/>
      <c r="K1859" s="28"/>
      <c r="L1859" s="28"/>
      <c r="M1859" s="113"/>
      <c r="N1859" s="113"/>
      <c r="O1859" s="113"/>
      <c r="P1859" s="162"/>
    </row>
    <row r="1860" spans="1:16">
      <c r="A1860" s="28">
        <v>9</v>
      </c>
      <c r="B1860" s="28" t="s">
        <v>1005</v>
      </c>
      <c r="C1860" s="123" t="s">
        <v>1006</v>
      </c>
      <c r="D1860" s="28" t="s">
        <v>130</v>
      </c>
      <c r="E1860" s="113">
        <v>408.6</v>
      </c>
      <c r="F1860" s="28">
        <v>30</v>
      </c>
      <c r="G1860" s="113">
        <f t="shared" si="124"/>
        <v>12258</v>
      </c>
      <c r="H1860" s="28"/>
      <c r="I1860" s="28"/>
      <c r="J1860" s="28"/>
      <c r="K1860" s="28"/>
      <c r="L1860" s="28"/>
      <c r="M1860" s="113"/>
      <c r="N1860" s="113"/>
      <c r="O1860" s="113"/>
      <c r="P1860" s="162"/>
    </row>
    <row r="1861" spans="1:16">
      <c r="A1861" s="28">
        <v>10</v>
      </c>
      <c r="B1861" s="28" t="s">
        <v>1007</v>
      </c>
      <c r="C1861" s="123" t="s">
        <v>1008</v>
      </c>
      <c r="D1861" s="28" t="s">
        <v>130</v>
      </c>
      <c r="E1861" s="113">
        <v>272.39999999999998</v>
      </c>
      <c r="F1861" s="28">
        <v>10</v>
      </c>
      <c r="G1861" s="113">
        <f t="shared" si="124"/>
        <v>2724</v>
      </c>
      <c r="H1861" s="28"/>
      <c r="I1861" s="28"/>
      <c r="J1861" s="28"/>
      <c r="K1861" s="28"/>
      <c r="L1861" s="28"/>
      <c r="M1861" s="113"/>
      <c r="N1861" s="113"/>
      <c r="O1861" s="113"/>
      <c r="P1861" s="162"/>
    </row>
    <row r="1862" spans="1:16">
      <c r="A1862" s="28">
        <v>11</v>
      </c>
      <c r="B1862" s="28" t="s">
        <v>1009</v>
      </c>
      <c r="C1862" s="123" t="s">
        <v>1010</v>
      </c>
      <c r="D1862" s="28" t="s">
        <v>70</v>
      </c>
      <c r="E1862" s="113">
        <v>278.10000000000002</v>
      </c>
      <c r="F1862" s="28">
        <v>42</v>
      </c>
      <c r="G1862" s="113">
        <f t="shared" si="124"/>
        <v>11680.2</v>
      </c>
      <c r="H1862" s="28"/>
      <c r="I1862" s="28"/>
      <c r="J1862" s="28"/>
      <c r="K1862" s="28"/>
      <c r="L1862" s="28"/>
      <c r="M1862" s="113"/>
      <c r="N1862" s="113"/>
      <c r="O1862" s="113"/>
      <c r="P1862" s="162"/>
    </row>
    <row r="1863" spans="1:16">
      <c r="A1863" s="28">
        <v>12</v>
      </c>
      <c r="B1863" s="28"/>
      <c r="C1863" s="123" t="s">
        <v>1011</v>
      </c>
      <c r="D1863" s="28" t="s">
        <v>130</v>
      </c>
      <c r="E1863" s="113">
        <v>1657.1</v>
      </c>
      <c r="F1863" s="28">
        <v>15</v>
      </c>
      <c r="G1863" s="113">
        <f t="shared" si="124"/>
        <v>24856.5</v>
      </c>
      <c r="H1863" s="28"/>
      <c r="I1863" s="28"/>
      <c r="J1863" s="28"/>
      <c r="K1863" s="28"/>
      <c r="L1863" s="28"/>
      <c r="M1863" s="113"/>
      <c r="N1863" s="113"/>
      <c r="O1863" s="113"/>
      <c r="P1863" s="162"/>
    </row>
    <row r="1864" spans="1:16">
      <c r="A1864" s="28">
        <v>13</v>
      </c>
      <c r="B1864" s="28" t="s">
        <v>1012</v>
      </c>
      <c r="C1864" s="123" t="s">
        <v>1013</v>
      </c>
      <c r="D1864" s="28" t="s">
        <v>70</v>
      </c>
      <c r="E1864" s="113">
        <v>350</v>
      </c>
      <c r="F1864" s="28">
        <v>1</v>
      </c>
      <c r="G1864" s="113">
        <f t="shared" si="124"/>
        <v>350</v>
      </c>
      <c r="H1864" s="28"/>
      <c r="I1864" s="28"/>
      <c r="J1864" s="28"/>
      <c r="K1864" s="28"/>
      <c r="L1864" s="28"/>
      <c r="M1864" s="113"/>
      <c r="N1864" s="113"/>
      <c r="O1864" s="113"/>
      <c r="P1864" s="162"/>
    </row>
    <row r="1865" spans="1:16">
      <c r="A1865" s="28">
        <v>14</v>
      </c>
      <c r="B1865" s="28" t="s">
        <v>1014</v>
      </c>
      <c r="C1865" s="123" t="s">
        <v>1015</v>
      </c>
      <c r="D1865" s="28" t="s">
        <v>70</v>
      </c>
      <c r="E1865" s="113">
        <v>350</v>
      </c>
      <c r="F1865" s="28">
        <v>1</v>
      </c>
      <c r="G1865" s="113">
        <f t="shared" si="124"/>
        <v>350</v>
      </c>
      <c r="H1865" s="28"/>
      <c r="I1865" s="28"/>
      <c r="J1865" s="28"/>
      <c r="K1865" s="28"/>
      <c r="L1865" s="28"/>
      <c r="M1865" s="113"/>
      <c r="N1865" s="113"/>
      <c r="O1865" s="113"/>
      <c r="P1865" s="162"/>
    </row>
    <row r="1866" spans="1:16">
      <c r="A1866" s="28">
        <v>15</v>
      </c>
      <c r="B1866" s="28" t="s">
        <v>1016</v>
      </c>
      <c r="C1866" s="123" t="s">
        <v>1017</v>
      </c>
      <c r="D1866" s="28" t="s">
        <v>70</v>
      </c>
      <c r="E1866" s="113">
        <v>350</v>
      </c>
      <c r="F1866" s="28">
        <v>1</v>
      </c>
      <c r="G1866" s="113">
        <f t="shared" si="124"/>
        <v>350</v>
      </c>
      <c r="H1866" s="28"/>
      <c r="I1866" s="28"/>
      <c r="J1866" s="28"/>
      <c r="K1866" s="28"/>
      <c r="L1866" s="28"/>
      <c r="M1866" s="113"/>
      <c r="N1866" s="113"/>
      <c r="O1866" s="113"/>
      <c r="P1866" s="162"/>
    </row>
    <row r="1867" spans="1:16">
      <c r="A1867" s="28">
        <v>16</v>
      </c>
      <c r="B1867" s="28" t="s">
        <v>1018</v>
      </c>
      <c r="C1867" s="123" t="s">
        <v>1019</v>
      </c>
      <c r="D1867" s="28" t="s">
        <v>70</v>
      </c>
      <c r="E1867" s="113">
        <v>350</v>
      </c>
      <c r="F1867" s="28">
        <v>1</v>
      </c>
      <c r="G1867" s="113">
        <f t="shared" si="124"/>
        <v>350</v>
      </c>
      <c r="H1867" s="28"/>
      <c r="I1867" s="28"/>
      <c r="J1867" s="28"/>
      <c r="K1867" s="28"/>
      <c r="L1867" s="28"/>
      <c r="M1867" s="113"/>
      <c r="N1867" s="113"/>
      <c r="O1867" s="113"/>
      <c r="P1867" s="162"/>
    </row>
    <row r="1868" spans="1:16">
      <c r="A1868" s="28">
        <v>17</v>
      </c>
      <c r="B1868" s="28" t="s">
        <v>1020</v>
      </c>
      <c r="C1868" s="123" t="s">
        <v>1021</v>
      </c>
      <c r="D1868" s="28" t="s">
        <v>70</v>
      </c>
      <c r="E1868" s="113">
        <v>350</v>
      </c>
      <c r="F1868" s="28">
        <v>1</v>
      </c>
      <c r="G1868" s="113">
        <f t="shared" si="124"/>
        <v>350</v>
      </c>
      <c r="H1868" s="28"/>
      <c r="I1868" s="28"/>
      <c r="J1868" s="28"/>
      <c r="K1868" s="28"/>
      <c r="L1868" s="28"/>
      <c r="M1868" s="113"/>
      <c r="N1868" s="113"/>
      <c r="O1868" s="113"/>
      <c r="P1868" s="162"/>
    </row>
    <row r="1869" spans="1:16">
      <c r="A1869" s="28">
        <v>18</v>
      </c>
      <c r="B1869" s="28" t="s">
        <v>1022</v>
      </c>
      <c r="C1869" s="123" t="s">
        <v>1023</v>
      </c>
      <c r="D1869" s="28" t="s">
        <v>130</v>
      </c>
      <c r="E1869" s="113">
        <v>38.590000000000003</v>
      </c>
      <c r="F1869" s="28">
        <v>19</v>
      </c>
      <c r="G1869" s="113">
        <f t="shared" si="124"/>
        <v>733.21</v>
      </c>
      <c r="H1869" s="28"/>
      <c r="I1869" s="28"/>
      <c r="J1869" s="28"/>
      <c r="K1869" s="28"/>
      <c r="L1869" s="28"/>
      <c r="M1869" s="113"/>
      <c r="N1869" s="113"/>
      <c r="O1869" s="113"/>
      <c r="P1869" s="162"/>
    </row>
    <row r="1870" spans="1:16">
      <c r="A1870" s="28">
        <v>19</v>
      </c>
      <c r="B1870" s="28" t="s">
        <v>1024</v>
      </c>
      <c r="C1870" s="123" t="s">
        <v>1025</v>
      </c>
      <c r="D1870" s="28" t="s">
        <v>130</v>
      </c>
      <c r="E1870" s="113">
        <v>96.48</v>
      </c>
      <c r="F1870" s="28">
        <f>18-3-3</f>
        <v>12</v>
      </c>
      <c r="G1870" s="113">
        <f t="shared" si="124"/>
        <v>1157.76</v>
      </c>
      <c r="H1870" s="28"/>
      <c r="I1870" s="28"/>
      <c r="J1870" s="28"/>
      <c r="K1870" s="28"/>
      <c r="L1870" s="28"/>
      <c r="M1870" s="113"/>
      <c r="N1870" s="113"/>
      <c r="O1870" s="113"/>
      <c r="P1870" s="162"/>
    </row>
    <row r="1871" spans="1:16">
      <c r="A1871" s="28">
        <v>20</v>
      </c>
      <c r="B1871" s="28" t="s">
        <v>1026</v>
      </c>
      <c r="C1871" s="123" t="s">
        <v>1027</v>
      </c>
      <c r="D1871" s="28" t="s">
        <v>130</v>
      </c>
      <c r="E1871" s="113">
        <v>54.94</v>
      </c>
      <c r="F1871" s="28">
        <f>68-5</f>
        <v>63</v>
      </c>
      <c r="G1871" s="113">
        <f t="shared" si="124"/>
        <v>3461.22</v>
      </c>
      <c r="H1871" s="28"/>
      <c r="I1871" s="28"/>
      <c r="J1871" s="28"/>
      <c r="K1871" s="28"/>
      <c r="L1871" s="28"/>
      <c r="M1871" s="113"/>
      <c r="N1871" s="113"/>
      <c r="O1871" s="113"/>
      <c r="P1871" s="162"/>
    </row>
    <row r="1872" spans="1:16">
      <c r="A1872" s="28">
        <v>21</v>
      </c>
      <c r="B1872" s="28" t="s">
        <v>1028</v>
      </c>
      <c r="C1872" s="123" t="s">
        <v>1029</v>
      </c>
      <c r="D1872" s="28" t="s">
        <v>130</v>
      </c>
      <c r="E1872" s="113">
        <v>54.94</v>
      </c>
      <c r="F1872" s="28">
        <f>68-4-2-6-3</f>
        <v>53</v>
      </c>
      <c r="G1872" s="113">
        <f t="shared" si="124"/>
        <v>2911.8199999999997</v>
      </c>
      <c r="H1872" s="28"/>
      <c r="I1872" s="28"/>
      <c r="J1872" s="28"/>
      <c r="K1872" s="28"/>
      <c r="L1872" s="28"/>
      <c r="M1872" s="113"/>
      <c r="N1872" s="113"/>
      <c r="O1872" s="113"/>
      <c r="P1872" s="162"/>
    </row>
    <row r="1873" spans="1:16">
      <c r="A1873" s="28">
        <v>22</v>
      </c>
      <c r="B1873" s="28" t="s">
        <v>1030</v>
      </c>
      <c r="C1873" s="123" t="s">
        <v>1031</v>
      </c>
      <c r="D1873" s="28" t="s">
        <v>130</v>
      </c>
      <c r="E1873" s="113">
        <v>54.94</v>
      </c>
      <c r="F1873" s="28">
        <f>60-4-2-3</f>
        <v>51</v>
      </c>
      <c r="G1873" s="113">
        <f t="shared" si="124"/>
        <v>2801.94</v>
      </c>
      <c r="H1873" s="28"/>
      <c r="I1873" s="28"/>
      <c r="J1873" s="28"/>
      <c r="K1873" s="28"/>
      <c r="L1873" s="28"/>
      <c r="M1873" s="113"/>
      <c r="N1873" s="113"/>
      <c r="O1873" s="113"/>
      <c r="P1873" s="162"/>
    </row>
    <row r="1874" spans="1:16">
      <c r="A1874" s="28">
        <v>23</v>
      </c>
      <c r="B1874" s="28" t="s">
        <v>1032</v>
      </c>
      <c r="C1874" s="123" t="s">
        <v>1033</v>
      </c>
      <c r="D1874" s="28" t="s">
        <v>130</v>
      </c>
      <c r="E1874" s="113">
        <v>624.25</v>
      </c>
      <c r="F1874" s="28">
        <f>7-1-1-1</f>
        <v>4</v>
      </c>
      <c r="G1874" s="113">
        <f t="shared" si="124"/>
        <v>2497</v>
      </c>
      <c r="H1874" s="28"/>
      <c r="I1874" s="28"/>
      <c r="J1874" s="28"/>
      <c r="K1874" s="28"/>
      <c r="L1874" s="28"/>
      <c r="M1874" s="113"/>
      <c r="N1874" s="113"/>
      <c r="O1874" s="113"/>
      <c r="P1874" s="162"/>
    </row>
    <row r="1875" spans="1:16">
      <c r="A1875" s="28">
        <v>24</v>
      </c>
      <c r="B1875" s="28" t="s">
        <v>1034</v>
      </c>
      <c r="C1875" s="123" t="s">
        <v>1035</v>
      </c>
      <c r="D1875" s="28" t="s">
        <v>130</v>
      </c>
      <c r="E1875" s="113">
        <v>90.8</v>
      </c>
      <c r="F1875" s="28">
        <f>7-2</f>
        <v>5</v>
      </c>
      <c r="G1875" s="113">
        <f t="shared" si="124"/>
        <v>454</v>
      </c>
      <c r="H1875" s="28"/>
      <c r="I1875" s="28"/>
      <c r="J1875" s="28"/>
      <c r="K1875" s="28"/>
      <c r="L1875" s="28"/>
      <c r="M1875" s="113"/>
      <c r="N1875" s="113"/>
      <c r="O1875" s="113"/>
      <c r="P1875" s="162"/>
    </row>
    <row r="1876" spans="1:16">
      <c r="A1876" s="28">
        <v>25</v>
      </c>
      <c r="B1876" s="28" t="s">
        <v>1036</v>
      </c>
      <c r="C1876" s="123" t="s">
        <v>1037</v>
      </c>
      <c r="D1876" s="28" t="s">
        <v>130</v>
      </c>
      <c r="E1876" s="113">
        <v>90.8</v>
      </c>
      <c r="F1876" s="28">
        <f>10-1-1-1-2</f>
        <v>5</v>
      </c>
      <c r="G1876" s="113">
        <f t="shared" si="124"/>
        <v>454</v>
      </c>
      <c r="H1876" s="28"/>
      <c r="I1876" s="28"/>
      <c r="J1876" s="28"/>
      <c r="K1876" s="28"/>
      <c r="L1876" s="28"/>
      <c r="M1876" s="113"/>
      <c r="N1876" s="113"/>
      <c r="O1876" s="113"/>
      <c r="P1876" s="162"/>
    </row>
    <row r="1877" spans="1:16">
      <c r="A1877" s="28">
        <v>26</v>
      </c>
      <c r="B1877" s="28" t="s">
        <v>1038</v>
      </c>
      <c r="C1877" s="123" t="s">
        <v>1039</v>
      </c>
      <c r="D1877" s="28" t="s">
        <v>130</v>
      </c>
      <c r="E1877" s="113">
        <v>90.8</v>
      </c>
      <c r="F1877" s="28">
        <f>25-1-1-1-1</f>
        <v>21</v>
      </c>
      <c r="G1877" s="113">
        <f t="shared" si="124"/>
        <v>1906.8</v>
      </c>
      <c r="H1877" s="28"/>
      <c r="I1877" s="28"/>
      <c r="J1877" s="28"/>
      <c r="K1877" s="28"/>
      <c r="L1877" s="28"/>
      <c r="M1877" s="113"/>
      <c r="N1877" s="113"/>
      <c r="O1877" s="113"/>
      <c r="P1877" s="162"/>
    </row>
    <row r="1878" spans="1:16">
      <c r="A1878" s="28">
        <v>27</v>
      </c>
      <c r="B1878" s="28"/>
      <c r="C1878" s="158" t="s">
        <v>1040</v>
      </c>
      <c r="D1878" s="28" t="s">
        <v>130</v>
      </c>
      <c r="E1878" s="113">
        <v>820.61</v>
      </c>
      <c r="F1878" s="28">
        <v>4</v>
      </c>
      <c r="G1878" s="113">
        <f t="shared" si="124"/>
        <v>3282.44</v>
      </c>
      <c r="H1878" s="28"/>
      <c r="I1878" s="28"/>
      <c r="J1878" s="28"/>
      <c r="K1878" s="28"/>
      <c r="L1878" s="28"/>
      <c r="M1878" s="113"/>
      <c r="N1878" s="113"/>
      <c r="O1878" s="113"/>
      <c r="P1878" s="162"/>
    </row>
    <row r="1879" spans="1:16">
      <c r="A1879" s="28">
        <v>28</v>
      </c>
      <c r="B1879" s="28" t="s">
        <v>1041</v>
      </c>
      <c r="C1879" s="158" t="s">
        <v>1042</v>
      </c>
      <c r="D1879" s="28" t="s">
        <v>130</v>
      </c>
      <c r="E1879" s="113">
        <v>1298.44</v>
      </c>
      <c r="F1879" s="28">
        <v>4</v>
      </c>
      <c r="G1879" s="113">
        <f t="shared" si="124"/>
        <v>5193.76</v>
      </c>
      <c r="H1879" s="28"/>
      <c r="I1879" s="28"/>
      <c r="J1879" s="28"/>
      <c r="K1879" s="28"/>
      <c r="L1879" s="28"/>
      <c r="M1879" s="113"/>
      <c r="N1879" s="113"/>
      <c r="O1879" s="113"/>
      <c r="P1879" s="162"/>
    </row>
    <row r="1880" spans="1:16">
      <c r="A1880" s="28">
        <v>29</v>
      </c>
      <c r="B1880" s="28" t="s">
        <v>1043</v>
      </c>
      <c r="C1880" s="158" t="s">
        <v>1044</v>
      </c>
      <c r="D1880" s="28" t="s">
        <v>130</v>
      </c>
      <c r="E1880" s="113">
        <v>337037.7</v>
      </c>
      <c r="F1880" s="28">
        <v>3</v>
      </c>
      <c r="G1880" s="113">
        <f t="shared" si="124"/>
        <v>1011113.1000000001</v>
      </c>
      <c r="H1880" s="28"/>
      <c r="I1880" s="28"/>
      <c r="J1880" s="28"/>
      <c r="K1880" s="28"/>
      <c r="L1880" s="28"/>
      <c r="M1880" s="113"/>
      <c r="N1880" s="113"/>
      <c r="O1880" s="113"/>
      <c r="P1880" s="162"/>
    </row>
    <row r="1881" spans="1:16">
      <c r="A1881" s="28">
        <v>30</v>
      </c>
      <c r="B1881" s="28"/>
      <c r="C1881" s="158" t="s">
        <v>1045</v>
      </c>
      <c r="D1881" s="28" t="s">
        <v>130</v>
      </c>
      <c r="E1881" s="113">
        <v>458887.83999999997</v>
      </c>
      <c r="F1881" s="28">
        <v>3</v>
      </c>
      <c r="G1881" s="113">
        <f t="shared" si="124"/>
        <v>1376663.52</v>
      </c>
      <c r="H1881" s="28"/>
      <c r="I1881" s="28"/>
      <c r="J1881" s="28"/>
      <c r="K1881" s="28"/>
      <c r="L1881" s="28"/>
      <c r="M1881" s="113"/>
      <c r="N1881" s="113"/>
      <c r="O1881" s="113"/>
      <c r="P1881" s="162"/>
    </row>
    <row r="1882" spans="1:16">
      <c r="A1882" s="28">
        <v>31</v>
      </c>
      <c r="B1882" s="28"/>
      <c r="C1882" s="158" t="s">
        <v>1046</v>
      </c>
      <c r="D1882" s="28" t="s">
        <v>130</v>
      </c>
      <c r="E1882" s="113">
        <v>454300</v>
      </c>
      <c r="F1882" s="28">
        <v>3</v>
      </c>
      <c r="G1882" s="113">
        <f t="shared" si="124"/>
        <v>1362900</v>
      </c>
      <c r="H1882" s="28"/>
      <c r="I1882" s="28"/>
      <c r="J1882" s="28"/>
      <c r="K1882" s="28"/>
      <c r="L1882" s="28"/>
      <c r="M1882" s="113"/>
      <c r="N1882" s="113"/>
      <c r="O1882" s="113"/>
      <c r="P1882" s="162"/>
    </row>
    <row r="1883" spans="1:16">
      <c r="A1883" s="28">
        <v>32</v>
      </c>
      <c r="B1883" s="28"/>
      <c r="C1883" s="158" t="s">
        <v>1047</v>
      </c>
      <c r="D1883" s="28" t="s">
        <v>130</v>
      </c>
      <c r="E1883" s="113">
        <v>247800</v>
      </c>
      <c r="F1883" s="28">
        <v>3</v>
      </c>
      <c r="G1883" s="113">
        <f t="shared" si="124"/>
        <v>743400</v>
      </c>
      <c r="H1883" s="28"/>
      <c r="I1883" s="28"/>
      <c r="J1883" s="28"/>
      <c r="K1883" s="28"/>
      <c r="L1883" s="28"/>
      <c r="M1883" s="113"/>
      <c r="N1883" s="113"/>
      <c r="O1883" s="113"/>
      <c r="P1883" s="162"/>
    </row>
    <row r="1884" spans="1:16">
      <c r="A1884" s="28">
        <v>33</v>
      </c>
      <c r="B1884" s="28" t="s">
        <v>1048</v>
      </c>
      <c r="C1884" s="158" t="s">
        <v>1049</v>
      </c>
      <c r="D1884" s="28" t="s">
        <v>130</v>
      </c>
      <c r="E1884" s="113">
        <v>4859.16</v>
      </c>
      <c r="F1884" s="28">
        <f>6-1-1</f>
        <v>4</v>
      </c>
      <c r="G1884" s="113">
        <f t="shared" si="124"/>
        <v>19436.64</v>
      </c>
      <c r="H1884" s="28"/>
      <c r="I1884" s="28"/>
      <c r="J1884" s="28"/>
      <c r="K1884" s="28"/>
      <c r="L1884" s="28"/>
      <c r="M1884" s="113"/>
      <c r="N1884" s="113"/>
      <c r="O1884" s="113"/>
      <c r="P1884" s="162"/>
    </row>
    <row r="1885" spans="1:16" ht="25.5">
      <c r="A1885" s="28">
        <v>34</v>
      </c>
      <c r="B1885" s="28" t="s">
        <v>1050</v>
      </c>
      <c r="C1885" s="158" t="s">
        <v>1051</v>
      </c>
      <c r="D1885" s="28" t="s">
        <v>130</v>
      </c>
      <c r="E1885" s="113">
        <v>4859.16</v>
      </c>
      <c r="F1885" s="28">
        <f>4-1-1</f>
        <v>2</v>
      </c>
      <c r="G1885" s="113">
        <f t="shared" si="124"/>
        <v>9718.32</v>
      </c>
      <c r="H1885" s="28"/>
      <c r="I1885" s="28"/>
      <c r="J1885" s="28"/>
      <c r="K1885" s="28"/>
      <c r="L1885" s="28"/>
      <c r="M1885" s="113"/>
      <c r="N1885" s="113"/>
      <c r="O1885" s="113"/>
      <c r="P1885" s="162"/>
    </row>
    <row r="1886" spans="1:16">
      <c r="A1886" s="28">
        <v>35</v>
      </c>
      <c r="B1886" s="28" t="s">
        <v>1052</v>
      </c>
      <c r="C1886" s="158" t="s">
        <v>1053</v>
      </c>
      <c r="D1886" s="28" t="s">
        <v>70</v>
      </c>
      <c r="E1886" s="113">
        <v>2839.56</v>
      </c>
      <c r="F1886" s="28">
        <v>1</v>
      </c>
      <c r="G1886" s="113">
        <f t="shared" si="124"/>
        <v>2839.56</v>
      </c>
      <c r="H1886" s="28"/>
      <c r="I1886" s="28"/>
      <c r="J1886" s="28"/>
      <c r="K1886" s="28"/>
      <c r="L1886" s="28"/>
      <c r="M1886" s="113"/>
      <c r="N1886" s="113"/>
      <c r="O1886" s="113"/>
      <c r="P1886" s="162"/>
    </row>
    <row r="1887" spans="1:16">
      <c r="A1887" s="28">
        <v>36</v>
      </c>
      <c r="B1887" s="28" t="s">
        <v>1054</v>
      </c>
      <c r="C1887" s="158" t="s">
        <v>1055</v>
      </c>
      <c r="D1887" s="28" t="s">
        <v>130</v>
      </c>
      <c r="E1887" s="113">
        <v>3483.81</v>
      </c>
      <c r="F1887" s="28">
        <v>2</v>
      </c>
      <c r="G1887" s="113">
        <f t="shared" si="124"/>
        <v>6967.62</v>
      </c>
      <c r="H1887" s="28"/>
      <c r="I1887" s="28"/>
      <c r="J1887" s="28"/>
      <c r="K1887" s="28"/>
      <c r="L1887" s="28"/>
      <c r="M1887" s="113"/>
      <c r="N1887" s="113"/>
      <c r="O1887" s="113"/>
      <c r="P1887" s="162"/>
    </row>
    <row r="1888" spans="1:16">
      <c r="A1888" s="28">
        <v>37</v>
      </c>
      <c r="B1888" s="28" t="s">
        <v>1056</v>
      </c>
      <c r="C1888" s="158" t="s">
        <v>1057</v>
      </c>
      <c r="D1888" s="28" t="s">
        <v>130</v>
      </c>
      <c r="E1888" s="113">
        <v>16434.5</v>
      </c>
      <c r="F1888" s="28">
        <v>1</v>
      </c>
      <c r="G1888" s="113">
        <f t="shared" si="124"/>
        <v>16434.5</v>
      </c>
      <c r="H1888" s="28"/>
      <c r="I1888" s="28"/>
      <c r="J1888" s="28"/>
      <c r="K1888" s="28"/>
      <c r="L1888" s="28"/>
      <c r="M1888" s="113"/>
      <c r="N1888" s="113"/>
      <c r="O1888" s="113"/>
      <c r="P1888" s="162"/>
    </row>
    <row r="1889" spans="1:16" ht="25.5">
      <c r="A1889" s="28">
        <v>38</v>
      </c>
      <c r="B1889" s="28" t="s">
        <v>1058</v>
      </c>
      <c r="C1889" s="158" t="s">
        <v>1059</v>
      </c>
      <c r="D1889" s="28" t="s">
        <v>130</v>
      </c>
      <c r="E1889" s="113">
        <v>2832</v>
      </c>
      <c r="F1889" s="28">
        <v>11</v>
      </c>
      <c r="G1889" s="113">
        <f t="shared" si="124"/>
        <v>31152</v>
      </c>
      <c r="H1889" s="28"/>
      <c r="I1889" s="28"/>
      <c r="J1889" s="28"/>
      <c r="K1889" s="28"/>
      <c r="L1889" s="28"/>
      <c r="M1889" s="113"/>
      <c r="N1889" s="113"/>
      <c r="O1889" s="113"/>
      <c r="P1889" s="162"/>
    </row>
    <row r="1890" spans="1:16" ht="25.5">
      <c r="A1890" s="28">
        <v>39</v>
      </c>
      <c r="B1890" s="28" t="s">
        <v>1060</v>
      </c>
      <c r="C1890" s="158" t="s">
        <v>1061</v>
      </c>
      <c r="D1890" s="28" t="s">
        <v>130</v>
      </c>
      <c r="E1890" s="113">
        <v>2718.5</v>
      </c>
      <c r="F1890" s="28">
        <v>11</v>
      </c>
      <c r="G1890" s="113">
        <f t="shared" si="124"/>
        <v>29903.5</v>
      </c>
      <c r="H1890" s="28"/>
      <c r="I1890" s="28"/>
      <c r="J1890" s="28"/>
      <c r="K1890" s="28"/>
      <c r="L1890" s="28"/>
      <c r="M1890" s="113"/>
      <c r="N1890" s="113"/>
      <c r="O1890" s="113"/>
      <c r="P1890" s="162"/>
    </row>
    <row r="1891" spans="1:16">
      <c r="A1891" s="28">
        <v>40</v>
      </c>
      <c r="B1891" s="28" t="s">
        <v>1062</v>
      </c>
      <c r="C1891" s="158" t="s">
        <v>1063</v>
      </c>
      <c r="D1891" s="28" t="s">
        <v>130</v>
      </c>
      <c r="E1891" s="113">
        <v>2154.23</v>
      </c>
      <c r="F1891" s="28">
        <f>3-1-1</f>
        <v>1</v>
      </c>
      <c r="G1891" s="113">
        <f t="shared" si="124"/>
        <v>2154.23</v>
      </c>
      <c r="H1891" s="28"/>
      <c r="I1891" s="28"/>
      <c r="J1891" s="28"/>
      <c r="K1891" s="28"/>
      <c r="L1891" s="28"/>
      <c r="M1891" s="113"/>
      <c r="N1891" s="113"/>
      <c r="O1891" s="113"/>
      <c r="P1891" s="162"/>
    </row>
    <row r="1892" spans="1:16" ht="25.5">
      <c r="A1892" s="28">
        <v>41</v>
      </c>
      <c r="B1892" s="28" t="s">
        <v>1048</v>
      </c>
      <c r="C1892" s="158" t="s">
        <v>1064</v>
      </c>
      <c r="D1892" s="28" t="s">
        <v>130</v>
      </c>
      <c r="E1892" s="113">
        <v>18207</v>
      </c>
      <c r="F1892" s="28">
        <v>2</v>
      </c>
      <c r="G1892" s="113">
        <f t="shared" si="124"/>
        <v>36414</v>
      </c>
      <c r="H1892" s="28"/>
      <c r="I1892" s="28"/>
      <c r="J1892" s="28"/>
      <c r="K1892" s="28"/>
      <c r="L1892" s="28"/>
      <c r="M1892" s="113"/>
      <c r="N1892" s="113"/>
      <c r="O1892" s="113"/>
      <c r="P1892" s="162"/>
    </row>
    <row r="1893" spans="1:16" ht="25.5">
      <c r="A1893" s="28">
        <v>42</v>
      </c>
      <c r="B1893" s="28" t="s">
        <v>1065</v>
      </c>
      <c r="C1893" s="158" t="s">
        <v>1066</v>
      </c>
      <c r="D1893" s="28" t="s">
        <v>130</v>
      </c>
      <c r="E1893" s="113">
        <v>16600.5</v>
      </c>
      <c r="F1893" s="28">
        <v>3</v>
      </c>
      <c r="G1893" s="113">
        <f t="shared" si="124"/>
        <v>49801.5</v>
      </c>
      <c r="H1893" s="28"/>
      <c r="I1893" s="28"/>
      <c r="J1893" s="28"/>
      <c r="K1893" s="28"/>
      <c r="L1893" s="28"/>
      <c r="M1893" s="113"/>
      <c r="N1893" s="113"/>
      <c r="O1893" s="113"/>
      <c r="P1893" s="162"/>
    </row>
    <row r="1894" spans="1:16">
      <c r="A1894" s="28">
        <v>43</v>
      </c>
      <c r="B1894" s="28" t="s">
        <v>1067</v>
      </c>
      <c r="C1894" s="158" t="s">
        <v>1068</v>
      </c>
      <c r="D1894" s="28" t="s">
        <v>130</v>
      </c>
      <c r="E1894" s="113">
        <v>4131</v>
      </c>
      <c r="F1894" s="28">
        <v>2</v>
      </c>
      <c r="G1894" s="113">
        <f t="shared" si="124"/>
        <v>8262</v>
      </c>
      <c r="H1894" s="28"/>
      <c r="I1894" s="28"/>
      <c r="J1894" s="28"/>
      <c r="K1894" s="28"/>
      <c r="L1894" s="28"/>
      <c r="M1894" s="113"/>
      <c r="N1894" s="113"/>
      <c r="O1894" s="113"/>
      <c r="P1894" s="162"/>
    </row>
    <row r="1895" spans="1:16">
      <c r="A1895" s="28">
        <v>44</v>
      </c>
      <c r="B1895" s="28" t="s">
        <v>1069</v>
      </c>
      <c r="C1895" s="158" t="s">
        <v>1070</v>
      </c>
      <c r="D1895" s="28" t="s">
        <v>130</v>
      </c>
      <c r="E1895" s="113">
        <v>8160</v>
      </c>
      <c r="F1895" s="28">
        <v>2</v>
      </c>
      <c r="G1895" s="113">
        <f t="shared" si="124"/>
        <v>16320</v>
      </c>
      <c r="H1895" s="28"/>
      <c r="I1895" s="28"/>
      <c r="J1895" s="28"/>
      <c r="K1895" s="28"/>
      <c r="L1895" s="28"/>
      <c r="M1895" s="113"/>
      <c r="N1895" s="113"/>
      <c r="O1895" s="113"/>
      <c r="P1895" s="162"/>
    </row>
    <row r="1896" spans="1:16">
      <c r="A1896" s="28">
        <v>45</v>
      </c>
      <c r="B1896" s="28" t="s">
        <v>1071</v>
      </c>
      <c r="C1896" s="158" t="s">
        <v>1072</v>
      </c>
      <c r="D1896" s="28" t="s">
        <v>70</v>
      </c>
      <c r="E1896" s="113">
        <v>8160</v>
      </c>
      <c r="F1896" s="28">
        <v>1</v>
      </c>
      <c r="G1896" s="113">
        <f t="shared" si="124"/>
        <v>8160</v>
      </c>
      <c r="H1896" s="28"/>
      <c r="I1896" s="28"/>
      <c r="J1896" s="28"/>
      <c r="K1896" s="28"/>
      <c r="L1896" s="28"/>
      <c r="M1896" s="113"/>
      <c r="N1896" s="113"/>
      <c r="O1896" s="113"/>
      <c r="P1896" s="162"/>
    </row>
    <row r="1897" spans="1:16" ht="25.5">
      <c r="A1897" s="28">
        <v>46</v>
      </c>
      <c r="B1897" s="28" t="s">
        <v>1073</v>
      </c>
      <c r="C1897" s="158" t="s">
        <v>1074</v>
      </c>
      <c r="D1897" s="28" t="s">
        <v>130</v>
      </c>
      <c r="E1897" s="113">
        <v>4767</v>
      </c>
      <c r="F1897" s="28">
        <v>6</v>
      </c>
      <c r="G1897" s="113">
        <f t="shared" si="124"/>
        <v>28602</v>
      </c>
      <c r="H1897" s="28"/>
      <c r="I1897" s="28"/>
      <c r="J1897" s="28"/>
      <c r="K1897" s="28"/>
      <c r="L1897" s="28"/>
      <c r="M1897" s="113"/>
      <c r="N1897" s="113"/>
      <c r="O1897" s="113"/>
      <c r="P1897" s="162"/>
    </row>
    <row r="1898" spans="1:16" ht="25.5">
      <c r="A1898" s="28">
        <v>47</v>
      </c>
      <c r="B1898" s="28" t="s">
        <v>1075</v>
      </c>
      <c r="C1898" s="158" t="s">
        <v>1076</v>
      </c>
      <c r="D1898" s="28" t="s">
        <v>130</v>
      </c>
      <c r="E1898" s="113">
        <v>4710.25</v>
      </c>
      <c r="F1898" s="28">
        <v>8</v>
      </c>
      <c r="G1898" s="113">
        <f t="shared" si="124"/>
        <v>37682</v>
      </c>
      <c r="H1898" s="28"/>
      <c r="I1898" s="28"/>
      <c r="J1898" s="28"/>
      <c r="K1898" s="28"/>
      <c r="L1898" s="28"/>
      <c r="M1898" s="113"/>
      <c r="N1898" s="113"/>
      <c r="O1898" s="113"/>
      <c r="P1898" s="162"/>
    </row>
    <row r="1899" spans="1:16">
      <c r="A1899" s="28">
        <v>48</v>
      </c>
      <c r="B1899" s="28" t="s">
        <v>1077</v>
      </c>
      <c r="C1899" s="158" t="s">
        <v>1078</v>
      </c>
      <c r="D1899" s="28" t="s">
        <v>25</v>
      </c>
      <c r="E1899" s="113">
        <v>1900</v>
      </c>
      <c r="F1899" s="28">
        <v>2</v>
      </c>
      <c r="G1899" s="113">
        <f t="shared" si="124"/>
        <v>3800</v>
      </c>
      <c r="H1899" s="28"/>
      <c r="I1899" s="28"/>
      <c r="J1899" s="28"/>
      <c r="K1899" s="28"/>
      <c r="L1899" s="28"/>
      <c r="M1899" s="113"/>
      <c r="N1899" s="113"/>
      <c r="O1899" s="113"/>
      <c r="P1899" s="162"/>
    </row>
    <row r="1900" spans="1:16" ht="25.5">
      <c r="A1900" s="28">
        <v>49</v>
      </c>
      <c r="B1900" s="28" t="s">
        <v>1079</v>
      </c>
      <c r="C1900" s="158" t="s">
        <v>1080</v>
      </c>
      <c r="D1900" s="28" t="s">
        <v>130</v>
      </c>
      <c r="E1900" s="113">
        <v>4762.125</v>
      </c>
      <c r="F1900" s="28">
        <v>3</v>
      </c>
      <c r="G1900" s="113">
        <f t="shared" si="124"/>
        <v>14286.375</v>
      </c>
      <c r="H1900" s="28"/>
      <c r="I1900" s="28"/>
      <c r="J1900" s="28"/>
      <c r="K1900" s="28"/>
      <c r="L1900" s="28"/>
      <c r="M1900" s="113"/>
      <c r="N1900" s="113"/>
      <c r="O1900" s="113"/>
      <c r="P1900" s="162"/>
    </row>
    <row r="1901" spans="1:16">
      <c r="A1901" s="28">
        <v>50</v>
      </c>
      <c r="B1901" s="28" t="s">
        <v>1081</v>
      </c>
      <c r="C1901" s="158" t="s">
        <v>1082</v>
      </c>
      <c r="D1901" s="28" t="s">
        <v>130</v>
      </c>
      <c r="E1901" s="113">
        <v>1950.75</v>
      </c>
      <c r="F1901" s="28">
        <v>3</v>
      </c>
      <c r="G1901" s="113">
        <f t="shared" si="124"/>
        <v>5852.25</v>
      </c>
      <c r="H1901" s="28"/>
      <c r="I1901" s="28"/>
      <c r="J1901" s="28"/>
      <c r="K1901" s="28"/>
      <c r="L1901" s="28"/>
      <c r="M1901" s="113"/>
      <c r="N1901" s="113"/>
      <c r="O1901" s="113"/>
      <c r="P1901" s="162"/>
    </row>
    <row r="1902" spans="1:16" ht="25.5">
      <c r="A1902" s="28">
        <v>51</v>
      </c>
      <c r="B1902" s="28"/>
      <c r="C1902" s="158" t="s">
        <v>1083</v>
      </c>
      <c r="D1902" s="28" t="s">
        <v>130</v>
      </c>
      <c r="E1902" s="113">
        <v>1133.865</v>
      </c>
      <c r="F1902" s="28">
        <v>2</v>
      </c>
      <c r="G1902" s="113">
        <f t="shared" si="124"/>
        <v>2267.73</v>
      </c>
      <c r="H1902" s="28"/>
      <c r="I1902" s="28"/>
      <c r="J1902" s="28"/>
      <c r="K1902" s="28"/>
      <c r="L1902" s="28"/>
      <c r="M1902" s="113"/>
      <c r="N1902" s="113"/>
      <c r="O1902" s="113"/>
      <c r="P1902" s="162"/>
    </row>
    <row r="1903" spans="1:16" ht="25.5">
      <c r="A1903" s="28">
        <v>52</v>
      </c>
      <c r="B1903" s="28" t="s">
        <v>1084</v>
      </c>
      <c r="C1903" s="158" t="s">
        <v>1085</v>
      </c>
      <c r="D1903" s="28" t="s">
        <v>130</v>
      </c>
      <c r="E1903" s="113">
        <v>3620.65</v>
      </c>
      <c r="F1903" s="28">
        <f>8-1-2-1-1-1-1</f>
        <v>1</v>
      </c>
      <c r="G1903" s="113">
        <f t="shared" si="124"/>
        <v>3620.65</v>
      </c>
      <c r="H1903" s="28"/>
      <c r="I1903" s="28"/>
      <c r="J1903" s="28"/>
      <c r="K1903" s="28"/>
      <c r="L1903" s="28"/>
      <c r="M1903" s="113"/>
      <c r="N1903" s="113"/>
      <c r="O1903" s="113"/>
      <c r="P1903" s="162"/>
    </row>
    <row r="1904" spans="1:16" ht="25.5">
      <c r="A1904" s="28">
        <v>53</v>
      </c>
      <c r="B1904" s="28"/>
      <c r="C1904" s="158" t="s">
        <v>1086</v>
      </c>
      <c r="D1904" s="28" t="s">
        <v>130</v>
      </c>
      <c r="E1904" s="113">
        <v>2701.3</v>
      </c>
      <c r="F1904" s="28">
        <v>12</v>
      </c>
      <c r="G1904" s="113">
        <f t="shared" si="124"/>
        <v>32415.600000000002</v>
      </c>
      <c r="H1904" s="28"/>
      <c r="I1904" s="28"/>
      <c r="J1904" s="28"/>
      <c r="K1904" s="28"/>
      <c r="L1904" s="28"/>
      <c r="M1904" s="113"/>
      <c r="N1904" s="113"/>
      <c r="O1904" s="113"/>
      <c r="P1904" s="162"/>
    </row>
    <row r="1905" spans="1:16" ht="25.5">
      <c r="A1905" s="28">
        <v>54</v>
      </c>
      <c r="B1905" s="28"/>
      <c r="C1905" s="158" t="s">
        <v>1087</v>
      </c>
      <c r="D1905" s="28" t="s">
        <v>130</v>
      </c>
      <c r="E1905" s="113">
        <v>8910</v>
      </c>
      <c r="F1905" s="28">
        <f>12-3</f>
        <v>9</v>
      </c>
      <c r="G1905" s="113">
        <f t="shared" si="124"/>
        <v>80190</v>
      </c>
      <c r="H1905" s="28"/>
      <c r="I1905" s="28"/>
      <c r="J1905" s="28"/>
      <c r="K1905" s="28"/>
      <c r="L1905" s="28"/>
      <c r="M1905" s="113"/>
      <c r="N1905" s="113"/>
      <c r="O1905" s="113"/>
      <c r="P1905" s="162"/>
    </row>
    <row r="1906" spans="1:16" ht="25.5">
      <c r="A1906" s="28">
        <v>55</v>
      </c>
      <c r="B1906" s="28" t="s">
        <v>1088</v>
      </c>
      <c r="C1906" s="158" t="s">
        <v>1089</v>
      </c>
      <c r="D1906" s="28" t="s">
        <v>130</v>
      </c>
      <c r="E1906" s="113">
        <v>10945</v>
      </c>
      <c r="F1906" s="28">
        <v>2</v>
      </c>
      <c r="G1906" s="113">
        <f t="shared" si="124"/>
        <v>21890</v>
      </c>
      <c r="H1906" s="28"/>
      <c r="I1906" s="28"/>
      <c r="J1906" s="28"/>
      <c r="K1906" s="28"/>
      <c r="L1906" s="28"/>
      <c r="M1906" s="113"/>
      <c r="N1906" s="113"/>
      <c r="O1906" s="113"/>
      <c r="P1906" s="162"/>
    </row>
    <row r="1907" spans="1:16" ht="25.5">
      <c r="A1907" s="28">
        <v>56</v>
      </c>
      <c r="B1907" s="28"/>
      <c r="C1907" s="158" t="s">
        <v>1090</v>
      </c>
      <c r="D1907" s="28" t="s">
        <v>130</v>
      </c>
      <c r="E1907" s="113">
        <v>1283</v>
      </c>
      <c r="F1907" s="28">
        <v>4</v>
      </c>
      <c r="G1907" s="113">
        <f t="shared" si="124"/>
        <v>5132</v>
      </c>
      <c r="H1907" s="28"/>
      <c r="I1907" s="28"/>
      <c r="J1907" s="28"/>
      <c r="K1907" s="28"/>
      <c r="L1907" s="28"/>
      <c r="M1907" s="113"/>
      <c r="N1907" s="113"/>
      <c r="O1907" s="113"/>
      <c r="P1907" s="162"/>
    </row>
    <row r="1908" spans="1:16">
      <c r="A1908" s="28">
        <v>57</v>
      </c>
      <c r="B1908" s="28" t="s">
        <v>331</v>
      </c>
      <c r="C1908" s="158" t="s">
        <v>1091</v>
      </c>
      <c r="D1908" s="28" t="s">
        <v>130</v>
      </c>
      <c r="E1908" s="113">
        <v>8208</v>
      </c>
      <c r="F1908" s="28">
        <f>3-1-1</f>
        <v>1</v>
      </c>
      <c r="G1908" s="113">
        <f t="shared" si="124"/>
        <v>8208</v>
      </c>
      <c r="H1908" s="28"/>
      <c r="I1908" s="28"/>
      <c r="J1908" s="28"/>
      <c r="K1908" s="28"/>
      <c r="L1908" s="28"/>
      <c r="M1908" s="113"/>
      <c r="N1908" s="113"/>
      <c r="O1908" s="113"/>
      <c r="P1908" s="162"/>
    </row>
    <row r="1909" spans="1:16">
      <c r="A1909" s="28">
        <v>58</v>
      </c>
      <c r="B1909" s="28"/>
      <c r="C1909" s="158" t="s">
        <v>1092</v>
      </c>
      <c r="D1909" s="28" t="s">
        <v>130</v>
      </c>
      <c r="E1909" s="113">
        <v>100300</v>
      </c>
      <c r="F1909" s="28">
        <v>3</v>
      </c>
      <c r="G1909" s="113">
        <f t="shared" si="124"/>
        <v>300900</v>
      </c>
      <c r="H1909" s="28"/>
      <c r="I1909" s="28"/>
      <c r="J1909" s="28"/>
      <c r="K1909" s="28"/>
      <c r="L1909" s="28"/>
      <c r="M1909" s="113"/>
      <c r="N1909" s="113"/>
      <c r="O1909" s="113"/>
      <c r="P1909" s="162"/>
    </row>
    <row r="1910" spans="1:16">
      <c r="A1910" s="28">
        <v>59</v>
      </c>
      <c r="B1910" s="28"/>
      <c r="C1910" s="158" t="s">
        <v>1093</v>
      </c>
      <c r="D1910" s="28" t="s">
        <v>130</v>
      </c>
      <c r="E1910" s="113">
        <v>83190</v>
      </c>
      <c r="F1910" s="28">
        <f>6-1</f>
        <v>5</v>
      </c>
      <c r="G1910" s="113">
        <f t="shared" si="124"/>
        <v>415950</v>
      </c>
      <c r="H1910" s="28"/>
      <c r="I1910" s="28"/>
      <c r="J1910" s="28"/>
      <c r="K1910" s="28"/>
      <c r="L1910" s="28"/>
      <c r="M1910" s="113"/>
      <c r="N1910" s="113"/>
      <c r="O1910" s="113"/>
      <c r="P1910" s="162"/>
    </row>
    <row r="1911" spans="1:16">
      <c r="A1911" s="28">
        <v>60</v>
      </c>
      <c r="B1911" s="28"/>
      <c r="C1911" s="158" t="s">
        <v>1094</v>
      </c>
      <c r="D1911" s="28" t="s">
        <v>130</v>
      </c>
      <c r="E1911" s="113">
        <v>25252</v>
      </c>
      <c r="F1911" s="28">
        <f>15-1-9-1-1</f>
        <v>3</v>
      </c>
      <c r="G1911" s="113">
        <f t="shared" si="124"/>
        <v>75756</v>
      </c>
      <c r="H1911" s="28"/>
      <c r="I1911" s="28"/>
      <c r="J1911" s="28"/>
      <c r="K1911" s="28"/>
      <c r="L1911" s="28"/>
      <c r="M1911" s="113"/>
      <c r="N1911" s="113"/>
      <c r="O1911" s="113"/>
      <c r="P1911" s="162"/>
    </row>
    <row r="1912" spans="1:16">
      <c r="A1912" s="28">
        <v>61</v>
      </c>
      <c r="B1912" s="28" t="s">
        <v>1095</v>
      </c>
      <c r="C1912" s="158" t="s">
        <v>1096</v>
      </c>
      <c r="D1912" s="28" t="s">
        <v>130</v>
      </c>
      <c r="E1912" s="113">
        <v>30164.45</v>
      </c>
      <c r="F1912" s="28">
        <v>1</v>
      </c>
      <c r="G1912" s="113">
        <f t="shared" si="124"/>
        <v>30164.45</v>
      </c>
      <c r="H1912" s="28"/>
      <c r="I1912" s="28"/>
      <c r="J1912" s="28"/>
      <c r="K1912" s="28"/>
      <c r="L1912" s="28"/>
      <c r="M1912" s="113"/>
      <c r="N1912" s="113"/>
      <c r="O1912" s="113"/>
      <c r="P1912" s="162"/>
    </row>
    <row r="1913" spans="1:16">
      <c r="A1913" s="28">
        <v>62</v>
      </c>
      <c r="B1913" s="28" t="s">
        <v>1095</v>
      </c>
      <c r="C1913" s="158" t="s">
        <v>1097</v>
      </c>
      <c r="D1913" s="28" t="s">
        <v>130</v>
      </c>
      <c r="E1913" s="113">
        <v>9273.3549999999996</v>
      </c>
      <c r="F1913" s="28">
        <v>1</v>
      </c>
      <c r="G1913" s="113">
        <f t="shared" si="124"/>
        <v>9273.3549999999996</v>
      </c>
      <c r="H1913" s="28"/>
      <c r="I1913" s="28"/>
      <c r="J1913" s="28"/>
      <c r="K1913" s="28"/>
      <c r="L1913" s="28"/>
      <c r="M1913" s="113"/>
      <c r="N1913" s="113"/>
      <c r="O1913" s="113"/>
      <c r="P1913" s="162"/>
    </row>
    <row r="1914" spans="1:16" ht="25.5">
      <c r="A1914" s="28">
        <v>63</v>
      </c>
      <c r="B1914" s="28" t="s">
        <v>1098</v>
      </c>
      <c r="C1914" s="158" t="s">
        <v>1099</v>
      </c>
      <c r="D1914" s="28" t="s">
        <v>130</v>
      </c>
      <c r="E1914" s="113">
        <v>45085.440000000002</v>
      </c>
      <c r="F1914" s="28">
        <v>2</v>
      </c>
      <c r="G1914" s="113">
        <f t="shared" si="124"/>
        <v>90170.880000000005</v>
      </c>
      <c r="H1914" s="28"/>
      <c r="I1914" s="28"/>
      <c r="J1914" s="28"/>
      <c r="K1914" s="28"/>
      <c r="L1914" s="28"/>
      <c r="M1914" s="113"/>
      <c r="N1914" s="113"/>
      <c r="O1914" s="113"/>
      <c r="P1914" s="162"/>
    </row>
    <row r="1915" spans="1:16">
      <c r="A1915" s="28">
        <v>64</v>
      </c>
      <c r="B1915" s="28" t="s">
        <v>1100</v>
      </c>
      <c r="C1915" s="158" t="s">
        <v>1101</v>
      </c>
      <c r="D1915" s="28" t="s">
        <v>130</v>
      </c>
      <c r="E1915" s="113">
        <v>4956</v>
      </c>
      <c r="F1915" s="28">
        <v>1</v>
      </c>
      <c r="G1915" s="113">
        <f t="shared" si="124"/>
        <v>4956</v>
      </c>
      <c r="H1915" s="28"/>
      <c r="I1915" s="28"/>
      <c r="J1915" s="28"/>
      <c r="K1915" s="28"/>
      <c r="L1915" s="28"/>
      <c r="M1915" s="113"/>
      <c r="N1915" s="113"/>
      <c r="O1915" s="113"/>
      <c r="P1915" s="162"/>
    </row>
    <row r="1916" spans="1:16">
      <c r="A1916" s="28">
        <v>65</v>
      </c>
      <c r="B1916" s="28" t="s">
        <v>1102</v>
      </c>
      <c r="C1916" s="158" t="s">
        <v>1103</v>
      </c>
      <c r="D1916" s="28" t="s">
        <v>130</v>
      </c>
      <c r="E1916" s="113">
        <v>4956</v>
      </c>
      <c r="F1916" s="28">
        <f>3-2</f>
        <v>1</v>
      </c>
      <c r="G1916" s="113">
        <f t="shared" ref="G1916:G1962" si="125">F1916*E1916</f>
        <v>4956</v>
      </c>
      <c r="H1916" s="28"/>
      <c r="I1916" s="28"/>
      <c r="J1916" s="28"/>
      <c r="K1916" s="28"/>
      <c r="L1916" s="28"/>
      <c r="M1916" s="113"/>
      <c r="N1916" s="113"/>
      <c r="O1916" s="113"/>
      <c r="P1916" s="162"/>
    </row>
    <row r="1917" spans="1:16" ht="25.5">
      <c r="A1917" s="28">
        <v>66</v>
      </c>
      <c r="B1917" s="28" t="s">
        <v>1104</v>
      </c>
      <c r="C1917" s="158" t="s">
        <v>1105</v>
      </c>
      <c r="D1917" s="28" t="s">
        <v>130</v>
      </c>
      <c r="E1917" s="113">
        <v>6844</v>
      </c>
      <c r="F1917" s="28">
        <v>2</v>
      </c>
      <c r="G1917" s="113">
        <f t="shared" si="125"/>
        <v>13688</v>
      </c>
      <c r="H1917" s="28"/>
      <c r="I1917" s="28"/>
      <c r="J1917" s="28"/>
      <c r="K1917" s="28"/>
      <c r="L1917" s="28"/>
      <c r="M1917" s="113"/>
      <c r="N1917" s="113"/>
      <c r="O1917" s="113"/>
      <c r="P1917" s="162"/>
    </row>
    <row r="1918" spans="1:16" ht="25.5">
      <c r="A1918" s="28">
        <v>67</v>
      </c>
      <c r="B1918" s="28" t="s">
        <v>1106</v>
      </c>
      <c r="C1918" s="158" t="s">
        <v>1107</v>
      </c>
      <c r="D1918" s="28" t="s">
        <v>130</v>
      </c>
      <c r="E1918" s="113">
        <v>6844</v>
      </c>
      <c r="F1918" s="28">
        <v>2</v>
      </c>
      <c r="G1918" s="113">
        <f t="shared" si="125"/>
        <v>13688</v>
      </c>
      <c r="H1918" s="28"/>
      <c r="I1918" s="28"/>
      <c r="J1918" s="28"/>
      <c r="K1918" s="28"/>
      <c r="L1918" s="28"/>
      <c r="M1918" s="113"/>
      <c r="N1918" s="113"/>
      <c r="O1918" s="113"/>
      <c r="P1918" s="162"/>
    </row>
    <row r="1919" spans="1:16">
      <c r="A1919" s="28">
        <v>68</v>
      </c>
      <c r="B1919" s="28" t="s">
        <v>1108</v>
      </c>
      <c r="C1919" s="158" t="s">
        <v>1109</v>
      </c>
      <c r="D1919" s="28" t="s">
        <v>130</v>
      </c>
      <c r="E1919" s="113">
        <v>4130</v>
      </c>
      <c r="F1919" s="28">
        <v>4</v>
      </c>
      <c r="G1919" s="113">
        <f t="shared" si="125"/>
        <v>16520</v>
      </c>
      <c r="H1919" s="28"/>
      <c r="I1919" s="28"/>
      <c r="J1919" s="28"/>
      <c r="K1919" s="28"/>
      <c r="L1919" s="28"/>
      <c r="M1919" s="113"/>
      <c r="N1919" s="113"/>
      <c r="O1919" s="113"/>
      <c r="P1919" s="162"/>
    </row>
    <row r="1920" spans="1:16" ht="25.5">
      <c r="A1920" s="28">
        <v>69</v>
      </c>
      <c r="B1920" s="28" t="s">
        <v>342</v>
      </c>
      <c r="C1920" s="158" t="s">
        <v>1110</v>
      </c>
      <c r="D1920" s="28" t="s">
        <v>70</v>
      </c>
      <c r="E1920" s="113">
        <v>37060</v>
      </c>
      <c r="F1920" s="28">
        <v>1</v>
      </c>
      <c r="G1920" s="113">
        <f t="shared" si="125"/>
        <v>37060</v>
      </c>
      <c r="H1920" s="28"/>
      <c r="I1920" s="28"/>
      <c r="J1920" s="28"/>
      <c r="K1920" s="28"/>
      <c r="L1920" s="28"/>
      <c r="M1920" s="113"/>
      <c r="N1920" s="113"/>
      <c r="O1920" s="113"/>
      <c r="P1920" s="162"/>
    </row>
    <row r="1921" spans="1:16" ht="25.5">
      <c r="A1921" s="28">
        <v>70</v>
      </c>
      <c r="B1921" s="28" t="s">
        <v>1111</v>
      </c>
      <c r="C1921" s="158" t="s">
        <v>1112</v>
      </c>
      <c r="D1921" s="28" t="s">
        <v>70</v>
      </c>
      <c r="E1921" s="113">
        <v>82482</v>
      </c>
      <c r="F1921" s="28">
        <v>1</v>
      </c>
      <c r="G1921" s="113">
        <f t="shared" si="125"/>
        <v>82482</v>
      </c>
      <c r="H1921" s="28"/>
      <c r="I1921" s="28"/>
      <c r="J1921" s="28"/>
      <c r="K1921" s="28"/>
      <c r="L1921" s="28"/>
      <c r="M1921" s="113"/>
      <c r="N1921" s="113"/>
      <c r="O1921" s="113"/>
      <c r="P1921" s="162"/>
    </row>
    <row r="1922" spans="1:16" ht="25.5">
      <c r="A1922" s="28">
        <v>71</v>
      </c>
      <c r="B1922" s="28" t="s">
        <v>1113</v>
      </c>
      <c r="C1922" s="158" t="s">
        <v>1114</v>
      </c>
      <c r="D1922" s="28" t="s">
        <v>130</v>
      </c>
      <c r="E1922" s="113">
        <v>1545.75</v>
      </c>
      <c r="F1922" s="28">
        <f>7-1-1-1</f>
        <v>4</v>
      </c>
      <c r="G1922" s="113">
        <f t="shared" si="125"/>
        <v>6183</v>
      </c>
      <c r="H1922" s="28"/>
      <c r="I1922" s="28"/>
      <c r="J1922" s="28"/>
      <c r="K1922" s="28"/>
      <c r="L1922" s="28"/>
      <c r="M1922" s="113"/>
      <c r="N1922" s="113"/>
      <c r="O1922" s="113"/>
      <c r="P1922" s="162"/>
    </row>
    <row r="1923" spans="1:16">
      <c r="A1923" s="28">
        <v>72</v>
      </c>
      <c r="B1923" s="28" t="s">
        <v>1115</v>
      </c>
      <c r="C1923" s="158" t="s">
        <v>1116</v>
      </c>
      <c r="D1923" s="28" t="s">
        <v>130</v>
      </c>
      <c r="E1923" s="113">
        <v>910.25</v>
      </c>
      <c r="F1923" s="28">
        <f>7-1-1-1-1</f>
        <v>3</v>
      </c>
      <c r="G1923" s="113">
        <f t="shared" si="125"/>
        <v>2730.75</v>
      </c>
      <c r="H1923" s="28"/>
      <c r="I1923" s="28"/>
      <c r="J1923" s="28"/>
      <c r="K1923" s="28"/>
      <c r="L1923" s="28"/>
      <c r="M1923" s="113"/>
      <c r="N1923" s="113"/>
      <c r="O1923" s="113"/>
      <c r="P1923" s="162"/>
    </row>
    <row r="1924" spans="1:16">
      <c r="A1924" s="28">
        <v>73</v>
      </c>
      <c r="B1924" s="28"/>
      <c r="C1924" s="158" t="s">
        <v>1117</v>
      </c>
      <c r="D1924" s="28" t="s">
        <v>130</v>
      </c>
      <c r="E1924" s="113">
        <v>12378.2</v>
      </c>
      <c r="F1924" s="28">
        <v>1</v>
      </c>
      <c r="G1924" s="113">
        <f t="shared" si="125"/>
        <v>12378.2</v>
      </c>
      <c r="H1924" s="28"/>
      <c r="I1924" s="28"/>
      <c r="J1924" s="28"/>
      <c r="K1924" s="28"/>
      <c r="L1924" s="28"/>
      <c r="M1924" s="113"/>
      <c r="N1924" s="113"/>
      <c r="O1924" s="113"/>
      <c r="P1924" s="162"/>
    </row>
    <row r="1925" spans="1:16">
      <c r="A1925" s="28">
        <v>74</v>
      </c>
      <c r="B1925" s="28" t="s">
        <v>1118</v>
      </c>
      <c r="C1925" s="158" t="s">
        <v>1119</v>
      </c>
      <c r="D1925" s="28" t="s">
        <v>130</v>
      </c>
      <c r="E1925" s="113">
        <v>3280.4</v>
      </c>
      <c r="F1925" s="28">
        <v>10</v>
      </c>
      <c r="G1925" s="113">
        <f t="shared" si="125"/>
        <v>32804</v>
      </c>
      <c r="H1925" s="28"/>
      <c r="I1925" s="28"/>
      <c r="J1925" s="28"/>
      <c r="K1925" s="28"/>
      <c r="L1925" s="28"/>
      <c r="M1925" s="113"/>
      <c r="N1925" s="113"/>
      <c r="O1925" s="113"/>
      <c r="P1925" s="162"/>
    </row>
    <row r="1926" spans="1:16" ht="25.5">
      <c r="A1926" s="28">
        <v>75</v>
      </c>
      <c r="B1926" s="28" t="s">
        <v>1118</v>
      </c>
      <c r="C1926" s="158" t="s">
        <v>1120</v>
      </c>
      <c r="D1926" s="28" t="s">
        <v>130</v>
      </c>
      <c r="E1926" s="113">
        <v>2891</v>
      </c>
      <c r="F1926" s="28">
        <f>30-1-4-4-2-1-2-3-5-2-2</f>
        <v>4</v>
      </c>
      <c r="G1926" s="113">
        <f t="shared" si="125"/>
        <v>11564</v>
      </c>
      <c r="H1926" s="28"/>
      <c r="I1926" s="28"/>
      <c r="J1926" s="28"/>
      <c r="K1926" s="28"/>
      <c r="L1926" s="28"/>
      <c r="M1926" s="113"/>
      <c r="N1926" s="113"/>
      <c r="O1926" s="113"/>
      <c r="P1926" s="162"/>
    </row>
    <row r="1927" spans="1:16" ht="25.5">
      <c r="A1927" s="28">
        <v>76</v>
      </c>
      <c r="B1927" s="28" t="s">
        <v>1118</v>
      </c>
      <c r="C1927" s="158" t="s">
        <v>1121</v>
      </c>
      <c r="D1927" s="28" t="s">
        <v>130</v>
      </c>
      <c r="E1927" s="113">
        <v>2891</v>
      </c>
      <c r="F1927" s="28">
        <v>10</v>
      </c>
      <c r="G1927" s="113">
        <f t="shared" si="125"/>
        <v>28910</v>
      </c>
      <c r="H1927" s="28"/>
      <c r="I1927" s="28"/>
      <c r="J1927" s="28"/>
      <c r="K1927" s="28"/>
      <c r="L1927" s="28"/>
      <c r="M1927" s="113"/>
      <c r="N1927" s="113"/>
      <c r="O1927" s="113"/>
      <c r="P1927" s="162"/>
    </row>
    <row r="1928" spans="1:16">
      <c r="A1928" s="28">
        <v>77</v>
      </c>
      <c r="B1928" s="28"/>
      <c r="C1928" s="158" t="s">
        <v>1122</v>
      </c>
      <c r="D1928" s="28" t="s">
        <v>130</v>
      </c>
      <c r="E1928" s="113">
        <v>1362</v>
      </c>
      <c r="F1928" s="28">
        <f>4-2-1</f>
        <v>1</v>
      </c>
      <c r="G1928" s="113">
        <f t="shared" si="125"/>
        <v>1362</v>
      </c>
      <c r="H1928" s="28"/>
      <c r="I1928" s="28"/>
      <c r="J1928" s="28"/>
      <c r="K1928" s="28"/>
      <c r="L1928" s="28"/>
      <c r="M1928" s="113"/>
      <c r="N1928" s="113"/>
      <c r="O1928" s="113"/>
      <c r="P1928" s="162"/>
    </row>
    <row r="1929" spans="1:16" ht="25.5">
      <c r="A1929" s="28">
        <v>78</v>
      </c>
      <c r="B1929" s="28" t="s">
        <v>1123</v>
      </c>
      <c r="C1929" s="158" t="s">
        <v>1124</v>
      </c>
      <c r="D1929" s="28" t="s">
        <v>130</v>
      </c>
      <c r="E1929" s="113">
        <v>588.20000000000005</v>
      </c>
      <c r="F1929" s="28">
        <v>2</v>
      </c>
      <c r="G1929" s="113">
        <f t="shared" si="125"/>
        <v>1176.4000000000001</v>
      </c>
      <c r="H1929" s="28"/>
      <c r="I1929" s="28"/>
      <c r="J1929" s="28"/>
      <c r="K1929" s="28"/>
      <c r="L1929" s="28"/>
      <c r="M1929" s="113"/>
      <c r="N1929" s="113"/>
      <c r="O1929" s="113"/>
      <c r="P1929" s="162"/>
    </row>
    <row r="1930" spans="1:16">
      <c r="A1930" s="28">
        <v>79</v>
      </c>
      <c r="B1930" s="28" t="s">
        <v>1125</v>
      </c>
      <c r="C1930" s="158" t="s">
        <v>1126</v>
      </c>
      <c r="D1930" s="28" t="s">
        <v>130</v>
      </c>
      <c r="E1930" s="113">
        <v>970</v>
      </c>
      <c r="F1930" s="28">
        <f>6-2</f>
        <v>4</v>
      </c>
      <c r="G1930" s="113">
        <f t="shared" si="125"/>
        <v>3880</v>
      </c>
      <c r="H1930" s="28"/>
      <c r="I1930" s="28"/>
      <c r="J1930" s="28"/>
      <c r="K1930" s="28"/>
      <c r="L1930" s="28"/>
      <c r="M1930" s="113"/>
      <c r="N1930" s="113"/>
      <c r="O1930" s="113"/>
      <c r="P1930" s="162"/>
    </row>
    <row r="1931" spans="1:16">
      <c r="A1931" s="28">
        <v>80</v>
      </c>
      <c r="B1931" s="28" t="s">
        <v>761</v>
      </c>
      <c r="C1931" s="158" t="s">
        <v>1127</v>
      </c>
      <c r="D1931" s="28" t="s">
        <v>130</v>
      </c>
      <c r="E1931" s="113">
        <v>1177.5999999999999</v>
      </c>
      <c r="F1931" s="28">
        <v>5</v>
      </c>
      <c r="G1931" s="113">
        <f t="shared" si="125"/>
        <v>5888</v>
      </c>
      <c r="H1931" s="28"/>
      <c r="I1931" s="28"/>
      <c r="J1931" s="28"/>
      <c r="K1931" s="28"/>
      <c r="L1931" s="28"/>
      <c r="M1931" s="113"/>
      <c r="N1931" s="113"/>
      <c r="O1931" s="113"/>
      <c r="P1931" s="162"/>
    </row>
    <row r="1932" spans="1:16" ht="25.5">
      <c r="A1932" s="28">
        <v>81</v>
      </c>
      <c r="B1932" s="28" t="s">
        <v>1125</v>
      </c>
      <c r="C1932" s="158" t="s">
        <v>1128</v>
      </c>
      <c r="D1932" s="28" t="s">
        <v>130</v>
      </c>
      <c r="E1932" s="113">
        <v>11800</v>
      </c>
      <c r="F1932" s="28">
        <v>7</v>
      </c>
      <c r="G1932" s="113">
        <f t="shared" si="125"/>
        <v>82600</v>
      </c>
      <c r="H1932" s="28"/>
      <c r="I1932" s="28"/>
      <c r="J1932" s="28"/>
      <c r="K1932" s="28"/>
      <c r="L1932" s="28"/>
      <c r="M1932" s="113"/>
      <c r="N1932" s="113"/>
      <c r="O1932" s="113"/>
      <c r="P1932" s="162"/>
    </row>
    <row r="1933" spans="1:16" ht="25.5">
      <c r="A1933" s="28">
        <v>82</v>
      </c>
      <c r="B1933" s="106" t="s">
        <v>1129</v>
      </c>
      <c r="C1933" s="158" t="s">
        <v>1130</v>
      </c>
      <c r="D1933" s="28" t="s">
        <v>130</v>
      </c>
      <c r="E1933" s="113">
        <v>21210.5</v>
      </c>
      <c r="F1933" s="28">
        <v>3</v>
      </c>
      <c r="G1933" s="113">
        <f t="shared" si="125"/>
        <v>63631.5</v>
      </c>
      <c r="H1933" s="28"/>
      <c r="I1933" s="28"/>
      <c r="J1933" s="28"/>
      <c r="K1933" s="28"/>
      <c r="L1933" s="28"/>
      <c r="M1933" s="113"/>
      <c r="N1933" s="113"/>
      <c r="O1933" s="113"/>
      <c r="P1933" s="162"/>
    </row>
    <row r="1934" spans="1:16" ht="25.5">
      <c r="A1934" s="28">
        <v>83</v>
      </c>
      <c r="B1934" s="106" t="s">
        <v>1131</v>
      </c>
      <c r="C1934" s="158" t="s">
        <v>1132</v>
      </c>
      <c r="D1934" s="28" t="s">
        <v>130</v>
      </c>
      <c r="E1934" s="113">
        <v>17670.5</v>
      </c>
      <c r="F1934" s="28">
        <f>2-1</f>
        <v>1</v>
      </c>
      <c r="G1934" s="113">
        <f t="shared" si="125"/>
        <v>17670.5</v>
      </c>
      <c r="H1934" s="28"/>
      <c r="I1934" s="28"/>
      <c r="J1934" s="28"/>
      <c r="K1934" s="28"/>
      <c r="L1934" s="28"/>
      <c r="M1934" s="113"/>
      <c r="N1934" s="113"/>
      <c r="O1934" s="113"/>
      <c r="P1934" s="162"/>
    </row>
    <row r="1935" spans="1:16" ht="25.5">
      <c r="A1935" s="28">
        <v>84</v>
      </c>
      <c r="B1935" s="28" t="s">
        <v>1054</v>
      </c>
      <c r="C1935" s="158" t="s">
        <v>1133</v>
      </c>
      <c r="D1935" s="28" t="s">
        <v>130</v>
      </c>
      <c r="E1935" s="113">
        <v>8804.4</v>
      </c>
      <c r="F1935" s="28">
        <v>5</v>
      </c>
      <c r="G1935" s="113">
        <f t="shared" si="125"/>
        <v>44022</v>
      </c>
      <c r="H1935" s="28"/>
      <c r="I1935" s="28"/>
      <c r="J1935" s="28"/>
      <c r="K1935" s="28"/>
      <c r="L1935" s="28"/>
      <c r="M1935" s="113"/>
      <c r="N1935" s="113"/>
      <c r="O1935" s="113"/>
      <c r="P1935" s="162"/>
    </row>
    <row r="1936" spans="1:16" ht="25.5">
      <c r="A1936" s="28">
        <v>85</v>
      </c>
      <c r="B1936" s="28" t="s">
        <v>1134</v>
      </c>
      <c r="C1936" s="158" t="s">
        <v>1135</v>
      </c>
      <c r="D1936" s="28" t="s">
        <v>130</v>
      </c>
      <c r="E1936" s="113">
        <v>11600</v>
      </c>
      <c r="F1936" s="28">
        <f>2-1</f>
        <v>1</v>
      </c>
      <c r="G1936" s="113">
        <f t="shared" si="125"/>
        <v>11600</v>
      </c>
      <c r="H1936" s="28"/>
      <c r="I1936" s="28"/>
      <c r="J1936" s="28"/>
      <c r="K1936" s="28"/>
      <c r="L1936" s="28"/>
      <c r="M1936" s="113"/>
      <c r="N1936" s="113"/>
      <c r="O1936" s="113"/>
      <c r="P1936" s="162"/>
    </row>
    <row r="1937" spans="1:16" ht="25.5">
      <c r="A1937" s="28">
        <v>86</v>
      </c>
      <c r="B1937" s="28" t="s">
        <v>1136</v>
      </c>
      <c r="C1937" s="158" t="s">
        <v>1137</v>
      </c>
      <c r="D1937" s="28" t="s">
        <v>25</v>
      </c>
      <c r="E1937" s="113">
        <v>15357.11</v>
      </c>
      <c r="F1937" s="28">
        <f>6-4</f>
        <v>2</v>
      </c>
      <c r="G1937" s="113">
        <f t="shared" si="125"/>
        <v>30714.22</v>
      </c>
      <c r="H1937" s="28"/>
      <c r="I1937" s="28"/>
      <c r="J1937" s="28"/>
      <c r="K1937" s="28"/>
      <c r="L1937" s="28"/>
      <c r="M1937" s="113"/>
      <c r="N1937" s="113"/>
      <c r="O1937" s="113"/>
      <c r="P1937" s="162"/>
    </row>
    <row r="1938" spans="1:16" ht="25.5">
      <c r="A1938" s="28">
        <v>87</v>
      </c>
      <c r="B1938" s="28" t="s">
        <v>1136</v>
      </c>
      <c r="C1938" s="158" t="s">
        <v>1137</v>
      </c>
      <c r="D1938" s="28" t="s">
        <v>25</v>
      </c>
      <c r="E1938" s="113">
        <v>15000</v>
      </c>
      <c r="F1938" s="28">
        <f>10-5-5</f>
        <v>0</v>
      </c>
      <c r="G1938" s="113">
        <f t="shared" si="125"/>
        <v>0</v>
      </c>
      <c r="H1938" s="28"/>
      <c r="I1938" s="28"/>
      <c r="J1938" s="28"/>
      <c r="K1938" s="28"/>
      <c r="L1938" s="28"/>
      <c r="M1938" s="113"/>
      <c r="N1938" s="113"/>
      <c r="O1938" s="113"/>
      <c r="P1938" s="162"/>
    </row>
    <row r="1939" spans="1:16" ht="25.5">
      <c r="A1939" s="28">
        <v>88</v>
      </c>
      <c r="B1939" s="28" t="s">
        <v>1136</v>
      </c>
      <c r="C1939" s="158" t="s">
        <v>1138</v>
      </c>
      <c r="D1939" s="28" t="s">
        <v>1139</v>
      </c>
      <c r="E1939" s="113">
        <v>73.48</v>
      </c>
      <c r="F1939" s="28">
        <f>115-8-4-5-5-10-15</f>
        <v>68</v>
      </c>
      <c r="G1939" s="113">
        <f t="shared" si="125"/>
        <v>4996.6400000000003</v>
      </c>
      <c r="H1939" s="28"/>
      <c r="I1939" s="28"/>
      <c r="J1939" s="28"/>
      <c r="K1939" s="28"/>
      <c r="L1939" s="28"/>
      <c r="M1939" s="113"/>
      <c r="N1939" s="113"/>
      <c r="O1939" s="113"/>
      <c r="P1939" s="162"/>
    </row>
    <row r="1940" spans="1:16">
      <c r="A1940" s="28">
        <v>89</v>
      </c>
      <c r="B1940" s="28" t="s">
        <v>1136</v>
      </c>
      <c r="C1940" s="158" t="s">
        <v>1140</v>
      </c>
      <c r="D1940" s="28" t="s">
        <v>1139</v>
      </c>
      <c r="E1940" s="113">
        <v>25</v>
      </c>
      <c r="F1940" s="28">
        <f>1254+3090-2508-824-50-824-22-5-13-4-10-10</f>
        <v>74</v>
      </c>
      <c r="G1940" s="113">
        <f t="shared" si="125"/>
        <v>1850</v>
      </c>
      <c r="H1940" s="28"/>
      <c r="I1940" s="28"/>
      <c r="J1940" s="28"/>
      <c r="K1940" s="28"/>
      <c r="L1940" s="28"/>
      <c r="M1940" s="113"/>
      <c r="N1940" s="113"/>
      <c r="O1940" s="113"/>
      <c r="P1940" s="162"/>
    </row>
    <row r="1941" spans="1:16">
      <c r="A1941" s="28">
        <v>90</v>
      </c>
      <c r="B1941" s="28" t="s">
        <v>1136</v>
      </c>
      <c r="C1941" s="158" t="s">
        <v>1141</v>
      </c>
      <c r="D1941" s="28" t="s">
        <v>1139</v>
      </c>
      <c r="E1941" s="113">
        <v>10</v>
      </c>
      <c r="F1941" s="28">
        <f>3344-1045-1463</f>
        <v>836</v>
      </c>
      <c r="G1941" s="113">
        <f t="shared" si="125"/>
        <v>8360</v>
      </c>
      <c r="H1941" s="28"/>
      <c r="I1941" s="28"/>
      <c r="J1941" s="28"/>
      <c r="K1941" s="28"/>
      <c r="L1941" s="28"/>
      <c r="M1941" s="113"/>
      <c r="N1941" s="113"/>
      <c r="O1941" s="113"/>
      <c r="P1941" s="162"/>
    </row>
    <row r="1942" spans="1:16">
      <c r="A1942" s="28">
        <v>91</v>
      </c>
      <c r="B1942" s="28" t="s">
        <v>1142</v>
      </c>
      <c r="C1942" s="158" t="s">
        <v>1143</v>
      </c>
      <c r="D1942" s="28" t="s">
        <v>25</v>
      </c>
      <c r="E1942" s="113">
        <v>1469.1</v>
      </c>
      <c r="F1942" s="28">
        <v>3</v>
      </c>
      <c r="G1942" s="113">
        <f t="shared" si="125"/>
        <v>4407.2999999999993</v>
      </c>
      <c r="H1942" s="28"/>
      <c r="I1942" s="28"/>
      <c r="J1942" s="28"/>
      <c r="K1942" s="28"/>
      <c r="L1942" s="28"/>
      <c r="M1942" s="113"/>
      <c r="N1942" s="113"/>
      <c r="O1942" s="113"/>
      <c r="P1942" s="162"/>
    </row>
    <row r="1943" spans="1:16" ht="25.5">
      <c r="A1943" s="28">
        <v>92</v>
      </c>
      <c r="B1943" s="28"/>
      <c r="C1943" s="158" t="s">
        <v>1144</v>
      </c>
      <c r="D1943" s="28" t="s">
        <v>130</v>
      </c>
      <c r="E1943" s="113">
        <v>2940.56</v>
      </c>
      <c r="F1943" s="28">
        <v>1</v>
      </c>
      <c r="G1943" s="113">
        <f t="shared" si="125"/>
        <v>2940.56</v>
      </c>
      <c r="H1943" s="28"/>
      <c r="I1943" s="28"/>
      <c r="J1943" s="28"/>
      <c r="K1943" s="28"/>
      <c r="L1943" s="28"/>
      <c r="M1943" s="113"/>
      <c r="N1943" s="113"/>
      <c r="O1943" s="113"/>
      <c r="P1943" s="162"/>
    </row>
    <row r="1944" spans="1:16" ht="25.5">
      <c r="A1944" s="28">
        <v>93</v>
      </c>
      <c r="B1944" s="28" t="s">
        <v>1142</v>
      </c>
      <c r="C1944" s="158" t="s">
        <v>1145</v>
      </c>
      <c r="D1944" s="28" t="s">
        <v>130</v>
      </c>
      <c r="E1944" s="113">
        <v>1463.2</v>
      </c>
      <c r="F1944" s="28">
        <v>4</v>
      </c>
      <c r="G1944" s="113">
        <f t="shared" si="125"/>
        <v>5852.8</v>
      </c>
      <c r="H1944" s="28"/>
      <c r="I1944" s="28"/>
      <c r="J1944" s="28"/>
      <c r="K1944" s="28"/>
      <c r="L1944" s="28"/>
      <c r="M1944" s="113"/>
      <c r="N1944" s="113"/>
      <c r="O1944" s="113"/>
      <c r="P1944" s="162"/>
    </row>
    <row r="1945" spans="1:16">
      <c r="A1945" s="28">
        <v>94</v>
      </c>
      <c r="B1945" s="28"/>
      <c r="C1945" s="158" t="s">
        <v>279</v>
      </c>
      <c r="D1945" s="28" t="s">
        <v>158</v>
      </c>
      <c r="E1945" s="113">
        <v>483800</v>
      </c>
      <c r="F1945" s="152">
        <f>0.13-0.005-0.01-0.01-0.005-0.016-0.01-0.004-0.035-0.011-0.01-0.01-0.004+0.48-0.005-0.025-0.01-0.062-0.011-0.017-0.018-0.012-0.032-0.045-0.005-0.01-0.048-0.035-0.005-0.05-0.015-0.015-0.01-0.01-0.01-0.01</f>
        <v>1.9999999999999921E-2</v>
      </c>
      <c r="G1945" s="113">
        <f t="shared" si="125"/>
        <v>9675.9999999999618</v>
      </c>
      <c r="H1945" s="28"/>
      <c r="I1945" s="28"/>
      <c r="J1945" s="28"/>
      <c r="K1945" s="28"/>
      <c r="L1945" s="28"/>
      <c r="M1945" s="113"/>
      <c r="N1945" s="113"/>
      <c r="O1945" s="113"/>
      <c r="P1945" s="162"/>
    </row>
    <row r="1946" spans="1:16">
      <c r="A1946" s="28">
        <v>95</v>
      </c>
      <c r="B1946" s="28"/>
      <c r="C1946" s="158" t="s">
        <v>279</v>
      </c>
      <c r="D1946" s="28" t="s">
        <v>158</v>
      </c>
      <c r="E1946" s="113">
        <v>446526</v>
      </c>
      <c r="F1946" s="152">
        <f>0.75-0.06</f>
        <v>0.69</v>
      </c>
      <c r="G1946" s="113">
        <f t="shared" si="125"/>
        <v>308102.94</v>
      </c>
      <c r="H1946" s="28"/>
      <c r="I1946" s="28"/>
      <c r="J1946" s="28"/>
      <c r="K1946" s="28"/>
      <c r="L1946" s="28"/>
      <c r="M1946" s="113"/>
      <c r="N1946" s="113"/>
      <c r="O1946" s="113"/>
      <c r="P1946" s="162"/>
    </row>
    <row r="1947" spans="1:16" ht="25.5">
      <c r="A1947" s="28">
        <v>96</v>
      </c>
      <c r="B1947" s="28"/>
      <c r="C1947" s="158" t="s">
        <v>1146</v>
      </c>
      <c r="D1947" s="28" t="s">
        <v>130</v>
      </c>
      <c r="E1947" s="387">
        <v>1162.3</v>
      </c>
      <c r="F1947" s="28">
        <f>4-1</f>
        <v>3</v>
      </c>
      <c r="G1947" s="113">
        <f t="shared" si="125"/>
        <v>3486.8999999999996</v>
      </c>
      <c r="H1947" s="28"/>
      <c r="I1947" s="28"/>
      <c r="J1947" s="28"/>
      <c r="K1947" s="28"/>
      <c r="L1947" s="28"/>
      <c r="M1947" s="113"/>
      <c r="N1947" s="113"/>
      <c r="O1947" s="113"/>
      <c r="P1947" s="162"/>
    </row>
    <row r="1948" spans="1:16" ht="25.5">
      <c r="A1948" s="28">
        <v>97</v>
      </c>
      <c r="B1948" s="28"/>
      <c r="C1948" s="158" t="s">
        <v>1147</v>
      </c>
      <c r="D1948" s="28" t="s">
        <v>70</v>
      </c>
      <c r="E1948" s="113">
        <v>11741</v>
      </c>
      <c r="F1948" s="28">
        <v>16</v>
      </c>
      <c r="G1948" s="113">
        <f t="shared" si="125"/>
        <v>187856</v>
      </c>
      <c r="H1948" s="28"/>
      <c r="I1948" s="28"/>
      <c r="J1948" s="28"/>
      <c r="K1948" s="113"/>
      <c r="L1948" s="28"/>
      <c r="M1948" s="113"/>
      <c r="N1948" s="28"/>
      <c r="O1948" s="113"/>
      <c r="P1948" s="162"/>
    </row>
    <row r="1949" spans="1:16">
      <c r="A1949" s="28">
        <v>98</v>
      </c>
      <c r="B1949" s="28"/>
      <c r="C1949" s="158" t="s">
        <v>1148</v>
      </c>
      <c r="D1949" s="28" t="s">
        <v>70</v>
      </c>
      <c r="E1949" s="113">
        <v>7044.6</v>
      </c>
      <c r="F1949" s="28">
        <v>3</v>
      </c>
      <c r="G1949" s="113">
        <f t="shared" si="125"/>
        <v>21133.800000000003</v>
      </c>
      <c r="H1949" s="28"/>
      <c r="I1949" s="28"/>
      <c r="J1949" s="28"/>
      <c r="K1949" s="113"/>
      <c r="L1949" s="28"/>
      <c r="M1949" s="113"/>
      <c r="N1949" s="28"/>
      <c r="O1949" s="113"/>
      <c r="P1949" s="162"/>
    </row>
    <row r="1950" spans="1:16">
      <c r="A1950" s="28">
        <v>99</v>
      </c>
      <c r="B1950" s="28"/>
      <c r="C1950" s="158" t="s">
        <v>1149</v>
      </c>
      <c r="D1950" s="28" t="s">
        <v>70</v>
      </c>
      <c r="E1950" s="113">
        <v>7032.8</v>
      </c>
      <c r="F1950" s="28">
        <v>3</v>
      </c>
      <c r="G1950" s="113">
        <f t="shared" si="125"/>
        <v>21098.400000000001</v>
      </c>
      <c r="H1950" s="28"/>
      <c r="I1950" s="28"/>
      <c r="J1950" s="28" t="s">
        <v>696</v>
      </c>
      <c r="K1950" s="113"/>
      <c r="L1950" s="28"/>
      <c r="M1950" s="113"/>
      <c r="N1950" s="28"/>
      <c r="O1950" s="113"/>
      <c r="P1950" s="162"/>
    </row>
    <row r="1951" spans="1:16">
      <c r="A1951" s="28">
        <v>100</v>
      </c>
      <c r="B1951" s="28"/>
      <c r="C1951" s="158" t="s">
        <v>1150</v>
      </c>
      <c r="D1951" s="28" t="s">
        <v>70</v>
      </c>
      <c r="E1951" s="113">
        <v>97350</v>
      </c>
      <c r="F1951" s="28">
        <v>1</v>
      </c>
      <c r="G1951" s="113">
        <f t="shared" si="125"/>
        <v>97350</v>
      </c>
      <c r="H1951" s="28"/>
      <c r="I1951" s="28"/>
      <c r="J1951" s="28"/>
      <c r="K1951" s="113"/>
      <c r="L1951" s="28"/>
      <c r="M1951" s="113"/>
      <c r="N1951" s="28"/>
      <c r="O1951" s="113"/>
      <c r="P1951" s="162"/>
    </row>
    <row r="1952" spans="1:16" ht="25.5">
      <c r="A1952" s="28">
        <v>101</v>
      </c>
      <c r="B1952" s="28"/>
      <c r="C1952" s="158" t="s">
        <v>1151</v>
      </c>
      <c r="D1952" s="28" t="s">
        <v>70</v>
      </c>
      <c r="E1952" s="113">
        <v>85491</v>
      </c>
      <c r="F1952" s="28">
        <f>40-1-36</f>
        <v>3</v>
      </c>
      <c r="G1952" s="113">
        <f t="shared" si="125"/>
        <v>256473</v>
      </c>
      <c r="H1952" s="28"/>
      <c r="I1952" s="28"/>
      <c r="J1952" s="28"/>
      <c r="K1952" s="113"/>
      <c r="L1952" s="28"/>
      <c r="M1952" s="113"/>
      <c r="N1952" s="28"/>
      <c r="O1952" s="113"/>
      <c r="P1952" s="162"/>
    </row>
    <row r="1953" spans="1:16" ht="25.5">
      <c r="A1953" s="28">
        <v>102</v>
      </c>
      <c r="B1953" s="28"/>
      <c r="C1953" s="158" t="s">
        <v>1152</v>
      </c>
      <c r="D1953" s="28" t="s">
        <v>70</v>
      </c>
      <c r="E1953" s="113">
        <v>81125</v>
      </c>
      <c r="F1953" s="28">
        <f>4-2-2</f>
        <v>0</v>
      </c>
      <c r="G1953" s="113">
        <f t="shared" si="125"/>
        <v>0</v>
      </c>
      <c r="H1953" s="28"/>
      <c r="I1953" s="28"/>
      <c r="J1953" s="28"/>
      <c r="K1953" s="113"/>
      <c r="L1953" s="28"/>
      <c r="M1953" s="113"/>
      <c r="N1953" s="28"/>
      <c r="O1953" s="113"/>
      <c r="P1953" s="162"/>
    </row>
    <row r="1954" spans="1:16" ht="25.5">
      <c r="A1954" s="28">
        <v>103</v>
      </c>
      <c r="B1954" s="28"/>
      <c r="C1954" s="158" t="s">
        <v>1153</v>
      </c>
      <c r="D1954" s="28" t="s">
        <v>70</v>
      </c>
      <c r="E1954" s="113">
        <v>81125</v>
      </c>
      <c r="F1954" s="28">
        <v>2</v>
      </c>
      <c r="G1954" s="113">
        <f t="shared" si="125"/>
        <v>162250</v>
      </c>
      <c r="H1954" s="28"/>
      <c r="I1954" s="28"/>
      <c r="J1954" s="28"/>
      <c r="K1954" s="113"/>
      <c r="L1954" s="28"/>
      <c r="M1954" s="113"/>
      <c r="N1954" s="28"/>
      <c r="O1954" s="113"/>
      <c r="P1954" s="162"/>
    </row>
    <row r="1955" spans="1:16">
      <c r="A1955" s="28">
        <v>104</v>
      </c>
      <c r="B1955" s="28"/>
      <c r="C1955" s="158" t="s">
        <v>1154</v>
      </c>
      <c r="D1955" s="28" t="s">
        <v>70</v>
      </c>
      <c r="E1955" s="113">
        <v>53395</v>
      </c>
      <c r="F1955" s="28">
        <v>4</v>
      </c>
      <c r="G1955" s="113">
        <f t="shared" si="125"/>
        <v>213580</v>
      </c>
      <c r="H1955" s="28"/>
      <c r="I1955" s="28"/>
      <c r="J1955" s="28"/>
      <c r="K1955" s="113"/>
      <c r="L1955" s="28"/>
      <c r="M1955" s="113"/>
      <c r="N1955" s="28"/>
      <c r="O1955" s="113"/>
      <c r="P1955" s="162"/>
    </row>
    <row r="1956" spans="1:16">
      <c r="A1956" s="28">
        <v>105</v>
      </c>
      <c r="B1956" s="28"/>
      <c r="C1956" s="158" t="s">
        <v>1155</v>
      </c>
      <c r="D1956" s="28" t="s">
        <v>70</v>
      </c>
      <c r="E1956" s="113">
        <v>17995</v>
      </c>
      <c r="F1956" s="28">
        <f>4-1-1-1-1</f>
        <v>0</v>
      </c>
      <c r="G1956" s="113">
        <f t="shared" si="125"/>
        <v>0</v>
      </c>
      <c r="H1956" s="28"/>
      <c r="I1956" s="28"/>
      <c r="J1956" s="28"/>
      <c r="K1956" s="113"/>
      <c r="L1956" s="28"/>
      <c r="M1956" s="113"/>
      <c r="N1956" s="28"/>
      <c r="O1956" s="113"/>
      <c r="P1956" s="162"/>
    </row>
    <row r="1957" spans="1:16">
      <c r="A1957" s="28">
        <v>106</v>
      </c>
      <c r="B1957" s="28"/>
      <c r="C1957" s="158" t="s">
        <v>1156</v>
      </c>
      <c r="D1957" s="28" t="s">
        <v>70</v>
      </c>
      <c r="E1957" s="113">
        <v>9705.5</v>
      </c>
      <c r="F1957" s="28">
        <f>10-2-2-2</f>
        <v>4</v>
      </c>
      <c r="G1957" s="113">
        <f t="shared" si="125"/>
        <v>38822</v>
      </c>
      <c r="H1957" s="28"/>
      <c r="I1957" s="28"/>
      <c r="J1957" s="28"/>
      <c r="K1957" s="113"/>
      <c r="L1957" s="28"/>
      <c r="M1957" s="113"/>
      <c r="N1957" s="28"/>
      <c r="O1957" s="113"/>
      <c r="P1957" s="162"/>
    </row>
    <row r="1958" spans="1:16">
      <c r="A1958" s="28">
        <v>107</v>
      </c>
      <c r="B1958" s="28"/>
      <c r="C1958" s="158" t="s">
        <v>1157</v>
      </c>
      <c r="D1958" s="28" t="s">
        <v>70</v>
      </c>
      <c r="E1958" s="113">
        <v>12095</v>
      </c>
      <c r="F1958" s="28">
        <v>6</v>
      </c>
      <c r="G1958" s="113">
        <f t="shared" si="125"/>
        <v>72570</v>
      </c>
      <c r="H1958" s="28"/>
      <c r="I1958" s="28"/>
      <c r="J1958" s="28"/>
      <c r="K1958" s="113"/>
      <c r="L1958" s="28"/>
      <c r="M1958" s="113"/>
      <c r="N1958" s="28"/>
      <c r="O1958" s="113"/>
      <c r="P1958" s="162"/>
    </row>
    <row r="1959" spans="1:16">
      <c r="A1959" s="28">
        <v>108</v>
      </c>
      <c r="B1959" s="28"/>
      <c r="C1959" s="158" t="s">
        <v>1158</v>
      </c>
      <c r="D1959" s="28" t="s">
        <v>70</v>
      </c>
      <c r="E1959" s="113">
        <v>10915</v>
      </c>
      <c r="F1959" s="28">
        <f>6-2</f>
        <v>4</v>
      </c>
      <c r="G1959" s="113">
        <f t="shared" si="125"/>
        <v>43660</v>
      </c>
      <c r="H1959" s="28"/>
      <c r="I1959" s="28"/>
      <c r="J1959" s="28"/>
      <c r="K1959" s="113"/>
      <c r="L1959" s="28"/>
      <c r="M1959" s="113"/>
      <c r="N1959" s="28"/>
      <c r="O1959" s="113"/>
      <c r="P1959" s="162"/>
    </row>
    <row r="1960" spans="1:16">
      <c r="A1960" s="28">
        <v>109</v>
      </c>
      <c r="B1960" s="28"/>
      <c r="C1960" s="158" t="s">
        <v>1159</v>
      </c>
      <c r="D1960" s="28" t="s">
        <v>70</v>
      </c>
      <c r="E1960" s="113">
        <v>13571.18</v>
      </c>
      <c r="F1960" s="28">
        <f>6-3-2</f>
        <v>1</v>
      </c>
      <c r="G1960" s="113">
        <f t="shared" si="125"/>
        <v>13571.18</v>
      </c>
      <c r="H1960" s="28"/>
      <c r="I1960" s="28"/>
      <c r="J1960" s="28"/>
      <c r="K1960" s="113"/>
      <c r="L1960" s="28"/>
      <c r="M1960" s="113"/>
      <c r="N1960" s="28"/>
      <c r="O1960" s="113"/>
      <c r="P1960" s="162"/>
    </row>
    <row r="1961" spans="1:16" ht="25.5">
      <c r="A1961" s="28">
        <v>110</v>
      </c>
      <c r="B1961" s="28"/>
      <c r="C1961" s="158" t="s">
        <v>1160</v>
      </c>
      <c r="D1961" s="28" t="s">
        <v>70</v>
      </c>
      <c r="E1961" s="113">
        <v>14024.3</v>
      </c>
      <c r="F1961" s="28">
        <f>4-1-1</f>
        <v>2</v>
      </c>
      <c r="G1961" s="113">
        <f t="shared" si="125"/>
        <v>28048.6</v>
      </c>
      <c r="H1961" s="28"/>
      <c r="I1961" s="28"/>
      <c r="J1961" s="28"/>
      <c r="K1961" s="113"/>
      <c r="L1961" s="28"/>
      <c r="M1961" s="113"/>
      <c r="N1961" s="28"/>
      <c r="O1961" s="113"/>
      <c r="P1961" s="162"/>
    </row>
    <row r="1962" spans="1:16" ht="25.5">
      <c r="A1962" s="28">
        <v>111</v>
      </c>
      <c r="B1962" s="28"/>
      <c r="C1962" s="158" t="s">
        <v>1161</v>
      </c>
      <c r="D1962" s="28" t="s">
        <v>70</v>
      </c>
      <c r="E1962" s="113">
        <v>15281</v>
      </c>
      <c r="F1962" s="28">
        <f>4-1-1</f>
        <v>2</v>
      </c>
      <c r="G1962" s="113">
        <f t="shared" si="125"/>
        <v>30562</v>
      </c>
      <c r="H1962" s="28"/>
      <c r="I1962" s="28"/>
      <c r="J1962" s="28"/>
      <c r="K1962" s="113"/>
      <c r="L1962" s="28"/>
      <c r="M1962" s="113"/>
      <c r="N1962" s="28"/>
      <c r="O1962" s="113"/>
      <c r="P1962" s="162"/>
    </row>
    <row r="1963" spans="1:16" ht="25.5">
      <c r="A1963" s="28">
        <v>112</v>
      </c>
      <c r="B1963" s="28"/>
      <c r="C1963" s="158" t="s">
        <v>1162</v>
      </c>
      <c r="D1963" s="28" t="s">
        <v>70</v>
      </c>
      <c r="E1963" s="113">
        <v>17080.5</v>
      </c>
      <c r="F1963" s="28">
        <f>2-1</f>
        <v>1</v>
      </c>
      <c r="G1963" s="113">
        <f>F1963*E1963</f>
        <v>17080.5</v>
      </c>
      <c r="H1963" s="28"/>
      <c r="I1963" s="28"/>
      <c r="J1963" s="28"/>
      <c r="K1963" s="113"/>
      <c r="L1963" s="28"/>
      <c r="M1963" s="113"/>
      <c r="N1963" s="28"/>
      <c r="O1963" s="113"/>
      <c r="P1963" s="162"/>
    </row>
    <row r="1964" spans="1:16" ht="25.5">
      <c r="A1964" s="28">
        <v>113</v>
      </c>
      <c r="B1964" s="28"/>
      <c r="C1964" s="158" t="s">
        <v>1163</v>
      </c>
      <c r="D1964" s="28" t="s">
        <v>70</v>
      </c>
      <c r="E1964" s="113">
        <v>17074.599999999999</v>
      </c>
      <c r="F1964" s="28">
        <v>2</v>
      </c>
      <c r="G1964" s="113">
        <f>F1964*E1964</f>
        <v>34149.199999999997</v>
      </c>
      <c r="H1964" s="28"/>
      <c r="I1964" s="28"/>
      <c r="J1964" s="28"/>
      <c r="K1964" s="113"/>
      <c r="L1964" s="28"/>
      <c r="M1964" s="113"/>
      <c r="N1964" s="28"/>
      <c r="O1964" s="113"/>
      <c r="P1964" s="162"/>
    </row>
    <row r="1965" spans="1:16" ht="25.5">
      <c r="A1965" s="28">
        <v>114</v>
      </c>
      <c r="B1965" s="28"/>
      <c r="C1965" s="158" t="s">
        <v>1164</v>
      </c>
      <c r="D1965" s="28" t="s">
        <v>70</v>
      </c>
      <c r="E1965" s="113">
        <v>15316.4</v>
      </c>
      <c r="F1965" s="28">
        <v>2</v>
      </c>
      <c r="G1965" s="113">
        <f>F1965*E1965</f>
        <v>30632.799999999999</v>
      </c>
      <c r="H1965" s="28"/>
      <c r="I1965" s="28"/>
      <c r="J1965" s="28"/>
      <c r="K1965" s="113"/>
      <c r="L1965" s="28"/>
      <c r="M1965" s="113"/>
      <c r="N1965" s="28"/>
      <c r="O1965" s="113"/>
      <c r="P1965" s="162"/>
    </row>
    <row r="1966" spans="1:16" ht="25.5">
      <c r="A1966" s="28">
        <v>115</v>
      </c>
      <c r="B1966" s="28"/>
      <c r="C1966" s="158" t="s">
        <v>1165</v>
      </c>
      <c r="D1966" s="28" t="s">
        <v>70</v>
      </c>
      <c r="E1966" s="113">
        <v>9410.5</v>
      </c>
      <c r="F1966" s="28">
        <v>1</v>
      </c>
      <c r="G1966" s="113">
        <f>F1966*E1966</f>
        <v>9410.5</v>
      </c>
      <c r="H1966" s="28"/>
      <c r="I1966" s="28"/>
      <c r="J1966" s="28"/>
      <c r="K1966" s="113"/>
      <c r="L1966" s="28"/>
      <c r="M1966" s="113"/>
      <c r="N1966" s="28"/>
      <c r="O1966" s="113"/>
      <c r="P1966" s="162"/>
    </row>
    <row r="1967" spans="1:16">
      <c r="A1967" s="28">
        <v>116</v>
      </c>
      <c r="B1967" s="388"/>
      <c r="C1967" s="389" t="s">
        <v>1166</v>
      </c>
      <c r="D1967" s="388" t="s">
        <v>70</v>
      </c>
      <c r="E1967" s="390">
        <v>500</v>
      </c>
      <c r="F1967" s="388"/>
      <c r="G1967" s="390"/>
      <c r="H1967" s="388">
        <v>1</v>
      </c>
      <c r="I1967" s="390">
        <f>H1967*E1967</f>
        <v>500</v>
      </c>
      <c r="J1967" s="388"/>
      <c r="K1967" s="388"/>
      <c r="L1967" s="388"/>
      <c r="M1967" s="390"/>
      <c r="N1967" s="388"/>
      <c r="O1967" s="390"/>
      <c r="P1967" s="391"/>
    </row>
    <row r="1968" spans="1:16">
      <c r="A1968" s="28">
        <v>117</v>
      </c>
      <c r="B1968" s="392"/>
      <c r="C1968" s="393" t="s">
        <v>1166</v>
      </c>
      <c r="D1968" s="392" t="s">
        <v>70</v>
      </c>
      <c r="E1968" s="394">
        <v>500</v>
      </c>
      <c r="F1968" s="392"/>
      <c r="G1968" s="394"/>
      <c r="H1968" s="392">
        <v>1</v>
      </c>
      <c r="I1968" s="394">
        <f>H1968*E1968</f>
        <v>500</v>
      </c>
      <c r="J1968" s="392"/>
      <c r="K1968" s="392"/>
      <c r="L1968" s="392"/>
      <c r="M1968" s="394"/>
      <c r="N1968" s="392"/>
      <c r="O1968" s="394"/>
      <c r="P1968" s="395"/>
    </row>
    <row r="1969" spans="1:16">
      <c r="A1969" s="28">
        <v>118</v>
      </c>
      <c r="B1969" s="28"/>
      <c r="C1969" s="158" t="s">
        <v>1167</v>
      </c>
      <c r="D1969" s="28" t="s">
        <v>130</v>
      </c>
      <c r="E1969" s="113">
        <v>100</v>
      </c>
      <c r="F1969" s="28"/>
      <c r="G1969" s="113"/>
      <c r="H1969" s="28">
        <v>2</v>
      </c>
      <c r="I1969" s="113">
        <f>H1969*E1969</f>
        <v>200</v>
      </c>
      <c r="J1969" s="28"/>
      <c r="K1969" s="28"/>
      <c r="L1969" s="28"/>
      <c r="M1969" s="113"/>
      <c r="N1969" s="28"/>
      <c r="O1969" s="113"/>
      <c r="P1969" s="162"/>
    </row>
    <row r="1970" spans="1:16">
      <c r="A1970" s="28">
        <v>119</v>
      </c>
      <c r="B1970" s="28" t="s">
        <v>1168</v>
      </c>
      <c r="C1970" s="123" t="s">
        <v>1169</v>
      </c>
      <c r="D1970" s="28" t="s">
        <v>130</v>
      </c>
      <c r="E1970" s="113">
        <v>20342.5</v>
      </c>
      <c r="F1970" s="28"/>
      <c r="G1970" s="113"/>
      <c r="H1970" s="28"/>
      <c r="I1970" s="28"/>
      <c r="J1970" s="28">
        <v>1</v>
      </c>
      <c r="K1970" s="113">
        <f t="shared" ref="K1970:K1992" si="126">J1970*E1970</f>
        <v>20342.5</v>
      </c>
      <c r="L1970" s="28"/>
      <c r="M1970" s="113"/>
      <c r="N1970" s="113"/>
      <c r="O1970" s="113"/>
      <c r="P1970" s="162"/>
    </row>
    <row r="1971" spans="1:16">
      <c r="A1971" s="28">
        <v>120</v>
      </c>
      <c r="B1971" s="28" t="s">
        <v>1170</v>
      </c>
      <c r="C1971" s="123" t="s">
        <v>1171</v>
      </c>
      <c r="D1971" s="28" t="s">
        <v>70</v>
      </c>
      <c r="E1971" s="113">
        <v>16995</v>
      </c>
      <c r="F1971" s="28"/>
      <c r="G1971" s="113"/>
      <c r="H1971" s="28"/>
      <c r="I1971" s="28"/>
      <c r="J1971" s="28">
        <v>1</v>
      </c>
      <c r="K1971" s="113">
        <f t="shared" si="126"/>
        <v>16995</v>
      </c>
      <c r="L1971" s="28"/>
      <c r="M1971" s="113"/>
      <c r="N1971" s="113"/>
      <c r="O1971" s="113"/>
      <c r="P1971" s="162"/>
    </row>
    <row r="1972" spans="1:16">
      <c r="A1972" s="28">
        <v>121</v>
      </c>
      <c r="B1972" s="28" t="s">
        <v>1172</v>
      </c>
      <c r="C1972" s="251" t="s">
        <v>1173</v>
      </c>
      <c r="D1972" s="28" t="s">
        <v>70</v>
      </c>
      <c r="E1972" s="113">
        <v>92000</v>
      </c>
      <c r="F1972" s="28"/>
      <c r="G1972" s="113"/>
      <c r="H1972" s="28"/>
      <c r="I1972" s="28"/>
      <c r="J1972" s="28">
        <v>1</v>
      </c>
      <c r="K1972" s="113">
        <f t="shared" si="126"/>
        <v>92000</v>
      </c>
      <c r="L1972" s="28"/>
      <c r="M1972" s="113"/>
      <c r="N1972" s="113"/>
      <c r="O1972" s="113"/>
      <c r="P1972" s="162"/>
    </row>
    <row r="1973" spans="1:16">
      <c r="A1973" s="28">
        <v>122</v>
      </c>
      <c r="B1973" s="28" t="s">
        <v>1174</v>
      </c>
      <c r="C1973" s="123" t="s">
        <v>1175</v>
      </c>
      <c r="D1973" s="28" t="s">
        <v>70</v>
      </c>
      <c r="E1973" s="113">
        <v>1020</v>
      </c>
      <c r="F1973" s="28"/>
      <c r="G1973" s="113"/>
      <c r="H1973" s="28"/>
      <c r="I1973" s="28"/>
      <c r="J1973" s="28">
        <v>2</v>
      </c>
      <c r="K1973" s="113">
        <f t="shared" si="126"/>
        <v>2040</v>
      </c>
      <c r="L1973" s="28"/>
      <c r="M1973" s="113"/>
      <c r="N1973" s="113"/>
      <c r="O1973" s="113"/>
      <c r="P1973" s="162"/>
    </row>
    <row r="1974" spans="1:16">
      <c r="A1974" s="28">
        <v>123</v>
      </c>
      <c r="B1974" s="28" t="s">
        <v>1176</v>
      </c>
      <c r="C1974" s="123" t="s">
        <v>1177</v>
      </c>
      <c r="D1974" s="28" t="s">
        <v>70</v>
      </c>
      <c r="E1974" s="113">
        <v>500</v>
      </c>
      <c r="F1974" s="28"/>
      <c r="G1974" s="113"/>
      <c r="H1974" s="28"/>
      <c r="I1974" s="28"/>
      <c r="J1974" s="28">
        <v>2</v>
      </c>
      <c r="K1974" s="113">
        <f t="shared" si="126"/>
        <v>1000</v>
      </c>
      <c r="L1974" s="28"/>
      <c r="M1974" s="113"/>
      <c r="N1974" s="113"/>
      <c r="O1974" s="113"/>
      <c r="P1974" s="162"/>
    </row>
    <row r="1975" spans="1:16">
      <c r="A1975" s="28">
        <v>124</v>
      </c>
      <c r="B1975" s="28" t="s">
        <v>1178</v>
      </c>
      <c r="C1975" s="123" t="s">
        <v>1179</v>
      </c>
      <c r="D1975" s="28" t="s">
        <v>121</v>
      </c>
      <c r="E1975" s="113">
        <v>390</v>
      </c>
      <c r="F1975" s="28"/>
      <c r="G1975" s="113"/>
      <c r="H1975" s="28"/>
      <c r="I1975" s="28"/>
      <c r="J1975" s="28">
        <v>3</v>
      </c>
      <c r="K1975" s="113">
        <f t="shared" si="126"/>
        <v>1170</v>
      </c>
      <c r="L1975" s="28"/>
      <c r="M1975" s="113"/>
      <c r="N1975" s="113"/>
      <c r="O1975" s="113"/>
      <c r="P1975" s="162"/>
    </row>
    <row r="1976" spans="1:16">
      <c r="A1976" s="28">
        <v>125</v>
      </c>
      <c r="B1976" s="28" t="s">
        <v>1180</v>
      </c>
      <c r="C1976" s="123" t="s">
        <v>1181</v>
      </c>
      <c r="D1976" s="28" t="s">
        <v>70</v>
      </c>
      <c r="E1976" s="113">
        <v>1663</v>
      </c>
      <c r="F1976" s="28"/>
      <c r="G1976" s="113"/>
      <c r="H1976" s="28"/>
      <c r="I1976" s="28"/>
      <c r="J1976" s="28">
        <v>3</v>
      </c>
      <c r="K1976" s="113">
        <f t="shared" si="126"/>
        <v>4989</v>
      </c>
      <c r="L1976" s="28"/>
      <c r="M1976" s="113"/>
      <c r="N1976" s="113"/>
      <c r="O1976" s="113"/>
      <c r="P1976" s="162"/>
    </row>
    <row r="1977" spans="1:16">
      <c r="A1977" s="28">
        <v>126</v>
      </c>
      <c r="B1977" s="392" t="s">
        <v>1182</v>
      </c>
      <c r="C1977" s="396" t="s">
        <v>1183</v>
      </c>
      <c r="D1977" s="392" t="s">
        <v>130</v>
      </c>
      <c r="E1977" s="394">
        <v>18300</v>
      </c>
      <c r="F1977" s="392"/>
      <c r="G1977" s="394"/>
      <c r="H1977" s="392"/>
      <c r="I1977" s="392"/>
      <c r="J1977" s="392">
        <v>3</v>
      </c>
      <c r="K1977" s="394">
        <f t="shared" si="126"/>
        <v>54900</v>
      </c>
      <c r="L1977" s="392"/>
      <c r="M1977" s="394"/>
      <c r="N1977" s="394"/>
      <c r="O1977" s="394"/>
      <c r="P1977" s="395"/>
    </row>
    <row r="1978" spans="1:16">
      <c r="A1978" s="28">
        <v>127</v>
      </c>
      <c r="B1978" s="28" t="s">
        <v>1184</v>
      </c>
      <c r="C1978" s="123" t="s">
        <v>1185</v>
      </c>
      <c r="D1978" s="28" t="s">
        <v>130</v>
      </c>
      <c r="E1978" s="113">
        <v>300</v>
      </c>
      <c r="F1978" s="28"/>
      <c r="G1978" s="113"/>
      <c r="H1978" s="28"/>
      <c r="I1978" s="28"/>
      <c r="J1978" s="28">
        <v>3</v>
      </c>
      <c r="K1978" s="113">
        <f t="shared" si="126"/>
        <v>900</v>
      </c>
      <c r="L1978" s="28"/>
      <c r="M1978" s="113"/>
      <c r="N1978" s="113"/>
      <c r="O1978" s="113"/>
      <c r="P1978" s="162"/>
    </row>
    <row r="1979" spans="1:16">
      <c r="A1979" s="28">
        <v>128</v>
      </c>
      <c r="B1979" s="28" t="s">
        <v>1186</v>
      </c>
      <c r="C1979" s="123" t="s">
        <v>1187</v>
      </c>
      <c r="D1979" s="28" t="s">
        <v>130</v>
      </c>
      <c r="E1979" s="113">
        <v>82.5</v>
      </c>
      <c r="F1979" s="28"/>
      <c r="G1979" s="113"/>
      <c r="H1979" s="28"/>
      <c r="I1979" s="28"/>
      <c r="J1979" s="28">
        <v>42</v>
      </c>
      <c r="K1979" s="113">
        <f t="shared" si="126"/>
        <v>3465</v>
      </c>
      <c r="L1979" s="28"/>
      <c r="M1979" s="113"/>
      <c r="N1979" s="113"/>
      <c r="O1979" s="113"/>
      <c r="P1979" s="162"/>
    </row>
    <row r="1980" spans="1:16">
      <c r="A1980" s="28">
        <v>129</v>
      </c>
      <c r="B1980" s="28"/>
      <c r="C1980" s="123" t="s">
        <v>1188</v>
      </c>
      <c r="D1980" s="28" t="s">
        <v>70</v>
      </c>
      <c r="E1980" s="113">
        <v>3299</v>
      </c>
      <c r="F1980" s="28"/>
      <c r="G1980" s="113"/>
      <c r="H1980" s="28"/>
      <c r="I1980" s="28"/>
      <c r="J1980" s="28">
        <v>3</v>
      </c>
      <c r="K1980" s="113">
        <f t="shared" si="126"/>
        <v>9897</v>
      </c>
      <c r="L1980" s="28"/>
      <c r="M1980" s="113"/>
      <c r="N1980" s="113"/>
      <c r="O1980" s="113"/>
      <c r="P1980" s="162"/>
    </row>
    <row r="1981" spans="1:16">
      <c r="A1981" s="28">
        <v>130</v>
      </c>
      <c r="B1981" s="28"/>
      <c r="C1981" s="123" t="s">
        <v>1189</v>
      </c>
      <c r="D1981" s="28" t="s">
        <v>70</v>
      </c>
      <c r="E1981" s="113">
        <v>2370</v>
      </c>
      <c r="F1981" s="28"/>
      <c r="G1981" s="113"/>
      <c r="H1981" s="28"/>
      <c r="I1981" s="28"/>
      <c r="J1981" s="28">
        <v>2</v>
      </c>
      <c r="K1981" s="113">
        <f t="shared" si="126"/>
        <v>4740</v>
      </c>
      <c r="L1981" s="28"/>
      <c r="M1981" s="113"/>
      <c r="N1981" s="113"/>
      <c r="O1981" s="113"/>
      <c r="P1981" s="162"/>
    </row>
    <row r="1982" spans="1:16">
      <c r="A1982" s="28">
        <v>131</v>
      </c>
      <c r="B1982" s="28" t="s">
        <v>434</v>
      </c>
      <c r="C1982" s="123" t="s">
        <v>1190</v>
      </c>
      <c r="D1982" s="28" t="s">
        <v>70</v>
      </c>
      <c r="E1982" s="113">
        <v>100000</v>
      </c>
      <c r="F1982" s="28"/>
      <c r="G1982" s="113"/>
      <c r="H1982" s="28"/>
      <c r="I1982" s="28"/>
      <c r="J1982" s="28">
        <v>3</v>
      </c>
      <c r="K1982" s="113">
        <f t="shared" si="126"/>
        <v>300000</v>
      </c>
      <c r="L1982" s="28"/>
      <c r="M1982" s="113"/>
      <c r="N1982" s="113"/>
      <c r="O1982" s="113"/>
      <c r="P1982" s="162"/>
    </row>
    <row r="1983" spans="1:16">
      <c r="A1983" s="28">
        <v>132</v>
      </c>
      <c r="B1983" s="28" t="s">
        <v>1191</v>
      </c>
      <c r="C1983" s="123" t="s">
        <v>1192</v>
      </c>
      <c r="D1983" s="28" t="s">
        <v>1193</v>
      </c>
      <c r="E1983" s="113">
        <v>222</v>
      </c>
      <c r="F1983" s="28"/>
      <c r="G1983" s="113"/>
      <c r="H1983" s="28"/>
      <c r="I1983" s="28"/>
      <c r="J1983" s="28">
        <v>360</v>
      </c>
      <c r="K1983" s="113">
        <f t="shared" si="126"/>
        <v>79920</v>
      </c>
      <c r="L1983" s="28"/>
      <c r="M1983" s="113"/>
      <c r="N1983" s="113"/>
      <c r="O1983" s="113"/>
      <c r="P1983" s="162"/>
    </row>
    <row r="1984" spans="1:16">
      <c r="A1984" s="28">
        <v>133</v>
      </c>
      <c r="B1984" s="28" t="s">
        <v>1194</v>
      </c>
      <c r="C1984" s="123" t="s">
        <v>1195</v>
      </c>
      <c r="D1984" s="28" t="s">
        <v>130</v>
      </c>
      <c r="E1984" s="113">
        <v>410</v>
      </c>
      <c r="F1984" s="28"/>
      <c r="G1984" s="113"/>
      <c r="H1984" s="28"/>
      <c r="I1984" s="28"/>
      <c r="J1984" s="28">
        <v>20</v>
      </c>
      <c r="K1984" s="113">
        <f t="shared" si="126"/>
        <v>8200</v>
      </c>
      <c r="L1984" s="28"/>
      <c r="M1984" s="113"/>
      <c r="N1984" s="113"/>
      <c r="O1984" s="113"/>
      <c r="P1984" s="162"/>
    </row>
    <row r="1985" spans="1:16">
      <c r="A1985" s="28">
        <v>134</v>
      </c>
      <c r="B1985" s="28" t="s">
        <v>1196</v>
      </c>
      <c r="C1985" s="123" t="s">
        <v>1197</v>
      </c>
      <c r="D1985" s="28" t="s">
        <v>130</v>
      </c>
      <c r="E1985" s="113">
        <v>3400</v>
      </c>
      <c r="F1985" s="28"/>
      <c r="G1985" s="113"/>
      <c r="H1985" s="28"/>
      <c r="I1985" s="28"/>
      <c r="J1985" s="28">
        <v>15</v>
      </c>
      <c r="K1985" s="113">
        <f t="shared" si="126"/>
        <v>51000</v>
      </c>
      <c r="L1985" s="28"/>
      <c r="M1985" s="113"/>
      <c r="N1985" s="113"/>
      <c r="O1985" s="113"/>
      <c r="P1985" s="162"/>
    </row>
    <row r="1986" spans="1:16">
      <c r="A1986" s="28">
        <v>135</v>
      </c>
      <c r="B1986" s="28" t="s">
        <v>999</v>
      </c>
      <c r="C1986" s="123" t="s">
        <v>1198</v>
      </c>
      <c r="D1986" s="28" t="s">
        <v>70</v>
      </c>
      <c r="E1986" s="113">
        <v>5448</v>
      </c>
      <c r="F1986" s="28"/>
      <c r="G1986" s="113"/>
      <c r="H1986" s="28"/>
      <c r="I1986" s="28"/>
      <c r="J1986" s="28">
        <v>1</v>
      </c>
      <c r="K1986" s="113">
        <f t="shared" si="126"/>
        <v>5448</v>
      </c>
      <c r="L1986" s="28"/>
      <c r="M1986" s="113"/>
      <c r="N1986" s="113"/>
      <c r="O1986" s="113"/>
      <c r="P1986" s="162"/>
    </row>
    <row r="1987" spans="1:16" ht="25.5">
      <c r="A1987" s="28">
        <v>136</v>
      </c>
      <c r="B1987" s="28"/>
      <c r="C1987" s="123" t="s">
        <v>1199</v>
      </c>
      <c r="D1987" s="28" t="s">
        <v>70</v>
      </c>
      <c r="E1987" s="113">
        <v>158900</v>
      </c>
      <c r="F1987" s="28"/>
      <c r="G1987" s="113"/>
      <c r="H1987" s="28"/>
      <c r="I1987" s="28"/>
      <c r="J1987" s="28">
        <v>1</v>
      </c>
      <c r="K1987" s="113">
        <f t="shared" si="126"/>
        <v>158900</v>
      </c>
      <c r="L1987" s="28"/>
      <c r="M1987" s="113"/>
      <c r="N1987" s="113"/>
      <c r="O1987" s="113"/>
      <c r="P1987" s="162"/>
    </row>
    <row r="1988" spans="1:16">
      <c r="A1988" s="28">
        <v>137</v>
      </c>
      <c r="B1988" s="28"/>
      <c r="C1988" s="123" t="s">
        <v>1200</v>
      </c>
      <c r="D1988" s="28" t="s">
        <v>70</v>
      </c>
      <c r="E1988" s="113">
        <v>45400</v>
      </c>
      <c r="F1988" s="28"/>
      <c r="G1988" s="113"/>
      <c r="H1988" s="28"/>
      <c r="I1988" s="28"/>
      <c r="J1988" s="28">
        <v>1</v>
      </c>
      <c r="K1988" s="113">
        <f t="shared" si="126"/>
        <v>45400</v>
      </c>
      <c r="L1988" s="28"/>
      <c r="M1988" s="113"/>
      <c r="N1988" s="113"/>
      <c r="O1988" s="113"/>
      <c r="P1988" s="162"/>
    </row>
    <row r="1989" spans="1:16">
      <c r="A1989" s="28">
        <v>138</v>
      </c>
      <c r="B1989" s="28" t="s">
        <v>1201</v>
      </c>
      <c r="C1989" s="123" t="s">
        <v>1202</v>
      </c>
      <c r="D1989" s="28" t="s">
        <v>130</v>
      </c>
      <c r="E1989" s="113">
        <v>15.21</v>
      </c>
      <c r="F1989" s="28"/>
      <c r="G1989" s="113"/>
      <c r="H1989" s="28"/>
      <c r="I1989" s="28"/>
      <c r="J1989" s="28">
        <v>255</v>
      </c>
      <c r="K1989" s="113">
        <f t="shared" si="126"/>
        <v>3878.55</v>
      </c>
      <c r="L1989" s="28"/>
      <c r="M1989" s="113"/>
      <c r="N1989" s="113"/>
      <c r="O1989" s="113"/>
      <c r="P1989" s="162"/>
    </row>
    <row r="1990" spans="1:16">
      <c r="A1990" s="28">
        <v>139</v>
      </c>
      <c r="B1990" s="28" t="s">
        <v>1203</v>
      </c>
      <c r="C1990" s="123" t="s">
        <v>1204</v>
      </c>
      <c r="D1990" s="28" t="s">
        <v>130</v>
      </c>
      <c r="E1990" s="113">
        <v>16.579999999999998</v>
      </c>
      <c r="F1990" s="28"/>
      <c r="G1990" s="113"/>
      <c r="H1990" s="28"/>
      <c r="I1990" s="28"/>
      <c r="J1990" s="28">
        <v>105</v>
      </c>
      <c r="K1990" s="113">
        <f t="shared" si="126"/>
        <v>1740.8999999999999</v>
      </c>
      <c r="L1990" s="28"/>
      <c r="M1990" s="113"/>
      <c r="N1990" s="113"/>
      <c r="O1990" s="113"/>
      <c r="P1990" s="162"/>
    </row>
    <row r="1991" spans="1:16">
      <c r="A1991" s="28">
        <v>140</v>
      </c>
      <c r="B1991" s="28" t="s">
        <v>1205</v>
      </c>
      <c r="C1991" s="158" t="s">
        <v>1206</v>
      </c>
      <c r="D1991" s="28" t="s">
        <v>130</v>
      </c>
      <c r="E1991" s="113">
        <v>95908</v>
      </c>
      <c r="F1991" s="28"/>
      <c r="G1991" s="113"/>
      <c r="H1991" s="28"/>
      <c r="I1991" s="28"/>
      <c r="J1991" s="28">
        <v>1</v>
      </c>
      <c r="K1991" s="113">
        <f t="shared" si="126"/>
        <v>95908</v>
      </c>
      <c r="L1991" s="28"/>
      <c r="M1991" s="113"/>
      <c r="N1991" s="113"/>
      <c r="O1991" s="113"/>
      <c r="P1991" s="162"/>
    </row>
    <row r="1992" spans="1:16">
      <c r="A1992" s="28">
        <v>141</v>
      </c>
      <c r="B1992" s="28" t="s">
        <v>1207</v>
      </c>
      <c r="C1992" s="158" t="s">
        <v>1208</v>
      </c>
      <c r="D1992" s="28" t="s">
        <v>158</v>
      </c>
      <c r="E1992" s="113">
        <v>495000</v>
      </c>
      <c r="F1992" s="28"/>
      <c r="G1992" s="113"/>
      <c r="H1992" s="28"/>
      <c r="I1992" s="28"/>
      <c r="J1992" s="28">
        <v>9.5240000000000005E-2</v>
      </c>
      <c r="K1992" s="113">
        <f t="shared" si="126"/>
        <v>47143.8</v>
      </c>
      <c r="L1992" s="28"/>
      <c r="M1992" s="113"/>
      <c r="N1992" s="113"/>
      <c r="O1992" s="113"/>
      <c r="P1992" s="162"/>
    </row>
    <row r="1993" spans="1:16">
      <c r="A1993" s="28">
        <v>142</v>
      </c>
      <c r="B1993" s="28" t="s">
        <v>1209</v>
      </c>
      <c r="C1993" s="158" t="s">
        <v>1210</v>
      </c>
      <c r="D1993" s="28" t="s">
        <v>130</v>
      </c>
      <c r="E1993" s="113">
        <v>3782.04</v>
      </c>
      <c r="F1993" s="28"/>
      <c r="G1993" s="113"/>
      <c r="H1993" s="28"/>
      <c r="I1993" s="28"/>
      <c r="J1993" s="28"/>
      <c r="K1993" s="113"/>
      <c r="L1993" s="28">
        <v>5</v>
      </c>
      <c r="M1993" s="113">
        <f t="shared" ref="M1993:M1998" si="127">L1993*E1993</f>
        <v>18910.2</v>
      </c>
      <c r="N1993" s="113"/>
      <c r="O1993" s="113"/>
      <c r="P1993" s="162"/>
    </row>
    <row r="1994" spans="1:16">
      <c r="A1994" s="28">
        <v>143</v>
      </c>
      <c r="B1994" s="28" t="s">
        <v>1211</v>
      </c>
      <c r="C1994" s="158" t="s">
        <v>1212</v>
      </c>
      <c r="D1994" s="28" t="s">
        <v>130</v>
      </c>
      <c r="E1994" s="113">
        <v>401.13</v>
      </c>
      <c r="F1994" s="28"/>
      <c r="G1994" s="113"/>
      <c r="H1994" s="28"/>
      <c r="I1994" s="28"/>
      <c r="J1994" s="28"/>
      <c r="K1994" s="113"/>
      <c r="L1994" s="28">
        <v>9</v>
      </c>
      <c r="M1994" s="113">
        <f t="shared" si="127"/>
        <v>3610.17</v>
      </c>
      <c r="N1994" s="113"/>
      <c r="O1994" s="113"/>
      <c r="P1994" s="162"/>
    </row>
    <row r="1995" spans="1:16">
      <c r="A1995" s="28">
        <v>144</v>
      </c>
      <c r="B1995" s="28" t="s">
        <v>1213</v>
      </c>
      <c r="C1995" s="158" t="s">
        <v>1214</v>
      </c>
      <c r="D1995" s="28" t="s">
        <v>130</v>
      </c>
      <c r="E1995" s="113">
        <v>5157.32</v>
      </c>
      <c r="F1995" s="28"/>
      <c r="G1995" s="113"/>
      <c r="H1995" s="28"/>
      <c r="I1995" s="28"/>
      <c r="J1995" s="28"/>
      <c r="K1995" s="113"/>
      <c r="L1995" s="28">
        <v>7</v>
      </c>
      <c r="M1995" s="113">
        <f t="shared" si="127"/>
        <v>36101.24</v>
      </c>
      <c r="N1995" s="113"/>
      <c r="O1995" s="113"/>
      <c r="P1995" s="162"/>
    </row>
    <row r="1996" spans="1:16">
      <c r="A1996" s="28">
        <v>145</v>
      </c>
      <c r="B1996" s="28" t="s">
        <v>1213</v>
      </c>
      <c r="C1996" s="158" t="s">
        <v>1215</v>
      </c>
      <c r="D1996" s="28" t="s">
        <v>130</v>
      </c>
      <c r="E1996" s="113">
        <v>5796.6</v>
      </c>
      <c r="F1996" s="28"/>
      <c r="G1996" s="113"/>
      <c r="H1996" s="28"/>
      <c r="I1996" s="28"/>
      <c r="J1996" s="28"/>
      <c r="K1996" s="113"/>
      <c r="L1996" s="28">
        <v>6</v>
      </c>
      <c r="M1996" s="113">
        <f t="shared" si="127"/>
        <v>34779.600000000006</v>
      </c>
      <c r="N1996" s="113"/>
      <c r="O1996" s="113"/>
      <c r="P1996" s="162"/>
    </row>
    <row r="1997" spans="1:16">
      <c r="A1997" s="28">
        <v>146</v>
      </c>
      <c r="B1997" s="28" t="s">
        <v>1216</v>
      </c>
      <c r="C1997" s="158" t="s">
        <v>1217</v>
      </c>
      <c r="D1997" s="28" t="s">
        <v>70</v>
      </c>
      <c r="E1997" s="113">
        <v>63.5</v>
      </c>
      <c r="F1997" s="28"/>
      <c r="G1997" s="113"/>
      <c r="H1997" s="28"/>
      <c r="I1997" s="28"/>
      <c r="J1997" s="28"/>
      <c r="K1997" s="113"/>
      <c r="L1997" s="28">
        <v>1</v>
      </c>
      <c r="M1997" s="113">
        <f t="shared" si="127"/>
        <v>63.5</v>
      </c>
      <c r="N1997" s="113"/>
      <c r="O1997" s="113"/>
      <c r="P1997" s="162"/>
    </row>
    <row r="1998" spans="1:16" ht="25.5">
      <c r="A1998" s="28">
        <v>147</v>
      </c>
      <c r="B1998" s="28" t="s">
        <v>1218</v>
      </c>
      <c r="C1998" s="158" t="s">
        <v>1219</v>
      </c>
      <c r="D1998" s="28" t="s">
        <v>1139</v>
      </c>
      <c r="E1998" s="113">
        <v>1078.25</v>
      </c>
      <c r="F1998" s="28"/>
      <c r="G1998" s="113"/>
      <c r="H1998" s="28"/>
      <c r="I1998" s="28"/>
      <c r="J1998" s="28"/>
      <c r="K1998" s="113"/>
      <c r="L1998" s="28">
        <v>27</v>
      </c>
      <c r="M1998" s="113">
        <f t="shared" si="127"/>
        <v>29112.75</v>
      </c>
      <c r="N1998" s="113"/>
      <c r="O1998" s="113"/>
      <c r="P1998" s="162"/>
    </row>
    <row r="1999" spans="1:16" ht="25.5">
      <c r="A1999" s="28">
        <v>148</v>
      </c>
      <c r="B1999" s="392"/>
      <c r="C1999" s="393" t="s">
        <v>1220</v>
      </c>
      <c r="D1999" s="392" t="s">
        <v>70</v>
      </c>
      <c r="E1999" s="394">
        <v>100</v>
      </c>
      <c r="F1999" s="392"/>
      <c r="G1999" s="394"/>
      <c r="H1999" s="392"/>
      <c r="I1999" s="392"/>
      <c r="J1999" s="392"/>
      <c r="K1999" s="394"/>
      <c r="L1999" s="392"/>
      <c r="M1999" s="394"/>
      <c r="N1999" s="397">
        <v>2</v>
      </c>
      <c r="O1999" s="394">
        <f t="shared" ref="O1999:O2033" si="128">N1999*E1999</f>
        <v>200</v>
      </c>
      <c r="P1999" s="395"/>
    </row>
    <row r="2000" spans="1:16" ht="25.5">
      <c r="A2000" s="28">
        <v>149</v>
      </c>
      <c r="B2000" s="392"/>
      <c r="C2000" s="393" t="s">
        <v>1221</v>
      </c>
      <c r="D2000" s="392" t="s">
        <v>70</v>
      </c>
      <c r="E2000" s="394">
        <v>100</v>
      </c>
      <c r="F2000" s="392"/>
      <c r="G2000" s="394"/>
      <c r="H2000" s="392"/>
      <c r="I2000" s="392"/>
      <c r="J2000" s="392"/>
      <c r="K2000" s="394"/>
      <c r="L2000" s="392"/>
      <c r="M2000" s="394"/>
      <c r="N2000" s="397">
        <v>1</v>
      </c>
      <c r="O2000" s="394">
        <f t="shared" si="128"/>
        <v>100</v>
      </c>
      <c r="P2000" s="395"/>
    </row>
    <row r="2001" spans="1:16">
      <c r="A2001" s="28">
        <v>150</v>
      </c>
      <c r="B2001" s="392"/>
      <c r="C2001" s="393" t="s">
        <v>1222</v>
      </c>
      <c r="D2001" s="392" t="s">
        <v>130</v>
      </c>
      <c r="E2001" s="394">
        <v>250</v>
      </c>
      <c r="F2001" s="392"/>
      <c r="G2001" s="394"/>
      <c r="H2001" s="392"/>
      <c r="I2001" s="392"/>
      <c r="J2001" s="392"/>
      <c r="K2001" s="392"/>
      <c r="L2001" s="392"/>
      <c r="M2001" s="394"/>
      <c r="N2001" s="392">
        <f>4+15</f>
        <v>19</v>
      </c>
      <c r="O2001" s="394">
        <f t="shared" si="128"/>
        <v>4750</v>
      </c>
      <c r="P2001" s="395"/>
    </row>
    <row r="2002" spans="1:16">
      <c r="A2002" s="28">
        <v>151</v>
      </c>
      <c r="B2002" s="392"/>
      <c r="C2002" s="393" t="s">
        <v>1223</v>
      </c>
      <c r="D2002" s="392" t="s">
        <v>70</v>
      </c>
      <c r="E2002" s="394">
        <v>300</v>
      </c>
      <c r="F2002" s="392"/>
      <c r="G2002" s="394"/>
      <c r="H2002" s="392"/>
      <c r="I2002" s="392"/>
      <c r="J2002" s="392"/>
      <c r="K2002" s="392"/>
      <c r="L2002" s="392"/>
      <c r="M2002" s="394"/>
      <c r="N2002" s="392">
        <v>2</v>
      </c>
      <c r="O2002" s="394">
        <f t="shared" si="128"/>
        <v>600</v>
      </c>
      <c r="P2002" s="395"/>
    </row>
    <row r="2003" spans="1:16">
      <c r="A2003" s="28">
        <v>152</v>
      </c>
      <c r="B2003" s="392"/>
      <c r="C2003" s="393" t="s">
        <v>675</v>
      </c>
      <c r="D2003" s="392" t="s">
        <v>130</v>
      </c>
      <c r="E2003" s="394">
        <v>200</v>
      </c>
      <c r="F2003" s="392"/>
      <c r="G2003" s="394"/>
      <c r="H2003" s="392"/>
      <c r="I2003" s="392"/>
      <c r="J2003" s="392"/>
      <c r="K2003" s="394"/>
      <c r="L2003" s="392"/>
      <c r="M2003" s="394"/>
      <c r="N2003" s="392">
        <f>63+16-5</f>
        <v>74</v>
      </c>
      <c r="O2003" s="394">
        <f t="shared" si="128"/>
        <v>14800</v>
      </c>
      <c r="P2003" s="395"/>
    </row>
    <row r="2004" spans="1:16">
      <c r="A2004" s="28">
        <v>153</v>
      </c>
      <c r="B2004" s="392" t="s">
        <v>1224</v>
      </c>
      <c r="C2004" s="393" t="s">
        <v>1225</v>
      </c>
      <c r="D2004" s="392" t="s">
        <v>130</v>
      </c>
      <c r="E2004" s="394">
        <v>100</v>
      </c>
      <c r="F2004" s="392"/>
      <c r="G2004" s="394"/>
      <c r="H2004" s="392"/>
      <c r="I2004" s="392"/>
      <c r="J2004" s="392"/>
      <c r="K2004" s="394"/>
      <c r="L2004" s="392"/>
      <c r="M2004" s="394"/>
      <c r="N2004" s="397">
        <f>4+1+36</f>
        <v>41</v>
      </c>
      <c r="O2004" s="394">
        <f t="shared" si="128"/>
        <v>4100</v>
      </c>
      <c r="P2004" s="395"/>
    </row>
    <row r="2005" spans="1:16" ht="25.5">
      <c r="A2005" s="28">
        <v>154</v>
      </c>
      <c r="B2005" s="388" t="s">
        <v>1226</v>
      </c>
      <c r="C2005" s="389" t="s">
        <v>1227</v>
      </c>
      <c r="D2005" s="388" t="s">
        <v>70</v>
      </c>
      <c r="E2005" s="390">
        <v>1000</v>
      </c>
      <c r="F2005" s="388"/>
      <c r="G2005" s="390"/>
      <c r="H2005" s="388"/>
      <c r="I2005" s="388"/>
      <c r="J2005" s="388"/>
      <c r="K2005" s="390"/>
      <c r="L2005" s="388"/>
      <c r="M2005" s="390"/>
      <c r="N2005" s="388">
        <v>2</v>
      </c>
      <c r="O2005" s="390">
        <f t="shared" si="128"/>
        <v>2000</v>
      </c>
      <c r="P2005" s="391"/>
    </row>
    <row r="2006" spans="1:16">
      <c r="A2006" s="28">
        <v>155</v>
      </c>
      <c r="B2006" s="388"/>
      <c r="C2006" s="389" t="s">
        <v>1228</v>
      </c>
      <c r="D2006" s="388" t="s">
        <v>130</v>
      </c>
      <c r="E2006" s="390">
        <v>200</v>
      </c>
      <c r="F2006" s="388"/>
      <c r="G2006" s="390"/>
      <c r="H2006" s="388"/>
      <c r="I2006" s="388"/>
      <c r="J2006" s="388"/>
      <c r="K2006" s="390"/>
      <c r="L2006" s="388"/>
      <c r="M2006" s="390"/>
      <c r="N2006" s="388">
        <v>3</v>
      </c>
      <c r="O2006" s="390">
        <f t="shared" si="128"/>
        <v>600</v>
      </c>
      <c r="P2006" s="391"/>
    </row>
    <row r="2007" spans="1:16" ht="25.5">
      <c r="A2007" s="28">
        <v>156</v>
      </c>
      <c r="B2007" s="388" t="s">
        <v>1229</v>
      </c>
      <c r="C2007" s="389" t="s">
        <v>1230</v>
      </c>
      <c r="D2007" s="388" t="s">
        <v>70</v>
      </c>
      <c r="E2007" s="390">
        <v>2000</v>
      </c>
      <c r="F2007" s="388"/>
      <c r="G2007" s="390"/>
      <c r="H2007" s="388"/>
      <c r="I2007" s="388"/>
      <c r="J2007" s="388"/>
      <c r="K2007" s="390"/>
      <c r="L2007" s="388"/>
      <c r="M2007" s="390"/>
      <c r="N2007" s="388">
        <v>1</v>
      </c>
      <c r="O2007" s="390">
        <f t="shared" si="128"/>
        <v>2000</v>
      </c>
      <c r="P2007" s="391"/>
    </row>
    <row r="2008" spans="1:16">
      <c r="A2008" s="28">
        <v>157</v>
      </c>
      <c r="B2008" s="28"/>
      <c r="C2008" s="158" t="s">
        <v>1231</v>
      </c>
      <c r="D2008" s="28" t="s">
        <v>70</v>
      </c>
      <c r="E2008" s="113">
        <v>2000</v>
      </c>
      <c r="F2008" s="28"/>
      <c r="G2008" s="113"/>
      <c r="H2008" s="28"/>
      <c r="I2008" s="28"/>
      <c r="J2008" s="28"/>
      <c r="K2008" s="113"/>
      <c r="L2008" s="28"/>
      <c r="M2008" s="113"/>
      <c r="N2008" s="28">
        <v>1</v>
      </c>
      <c r="O2008" s="113">
        <f t="shared" si="128"/>
        <v>2000</v>
      </c>
      <c r="P2008" s="162"/>
    </row>
    <row r="2009" spans="1:16">
      <c r="A2009" s="28">
        <v>158</v>
      </c>
      <c r="B2009" s="388"/>
      <c r="C2009" s="389" t="s">
        <v>1232</v>
      </c>
      <c r="D2009" s="388" t="s">
        <v>70</v>
      </c>
      <c r="E2009" s="390">
        <v>200</v>
      </c>
      <c r="F2009" s="388"/>
      <c r="G2009" s="390"/>
      <c r="H2009" s="388"/>
      <c r="I2009" s="388"/>
      <c r="J2009" s="388"/>
      <c r="K2009" s="390"/>
      <c r="L2009" s="388"/>
      <c r="M2009" s="390"/>
      <c r="N2009" s="388">
        <v>5</v>
      </c>
      <c r="O2009" s="390">
        <f t="shared" si="128"/>
        <v>1000</v>
      </c>
      <c r="P2009" s="391"/>
    </row>
    <row r="2010" spans="1:16">
      <c r="A2010" s="28">
        <v>159</v>
      </c>
      <c r="B2010" s="392"/>
      <c r="C2010" s="393" t="s">
        <v>1232</v>
      </c>
      <c r="D2010" s="392" t="s">
        <v>70</v>
      </c>
      <c r="E2010" s="394">
        <v>200</v>
      </c>
      <c r="F2010" s="392"/>
      <c r="G2010" s="394"/>
      <c r="H2010" s="392"/>
      <c r="I2010" s="392"/>
      <c r="J2010" s="392"/>
      <c r="K2010" s="394"/>
      <c r="L2010" s="392"/>
      <c r="M2010" s="394"/>
      <c r="N2010" s="392">
        <v>4</v>
      </c>
      <c r="O2010" s="394">
        <f t="shared" si="128"/>
        <v>800</v>
      </c>
      <c r="P2010" s="395"/>
    </row>
    <row r="2011" spans="1:16">
      <c r="A2011" s="28">
        <v>160</v>
      </c>
      <c r="B2011" s="28"/>
      <c r="C2011" s="158" t="s">
        <v>1233</v>
      </c>
      <c r="D2011" s="28" t="s">
        <v>70</v>
      </c>
      <c r="E2011" s="113">
        <v>200</v>
      </c>
      <c r="F2011" s="28"/>
      <c r="G2011" s="113"/>
      <c r="H2011" s="28"/>
      <c r="I2011" s="28"/>
      <c r="J2011" s="28"/>
      <c r="K2011" s="113"/>
      <c r="L2011" s="28"/>
      <c r="M2011" s="113"/>
      <c r="N2011" s="28">
        <v>1</v>
      </c>
      <c r="O2011" s="113">
        <f t="shared" si="128"/>
        <v>200</v>
      </c>
      <c r="P2011" s="162"/>
    </row>
    <row r="2012" spans="1:16" ht="25.5">
      <c r="A2012" s="28">
        <v>161</v>
      </c>
      <c r="B2012" s="28"/>
      <c r="C2012" s="158" t="s">
        <v>1234</v>
      </c>
      <c r="D2012" s="28" t="s">
        <v>70</v>
      </c>
      <c r="E2012" s="113">
        <v>100</v>
      </c>
      <c r="F2012" s="28"/>
      <c r="G2012" s="113"/>
      <c r="H2012" s="28"/>
      <c r="I2012" s="28"/>
      <c r="J2012" s="28"/>
      <c r="K2012" s="113"/>
      <c r="L2012" s="28"/>
      <c r="M2012" s="113"/>
      <c r="N2012" s="28">
        <v>1</v>
      </c>
      <c r="O2012" s="113">
        <f t="shared" si="128"/>
        <v>100</v>
      </c>
      <c r="P2012" s="162"/>
    </row>
    <row r="2013" spans="1:16" ht="25.5">
      <c r="A2013" s="28">
        <v>162</v>
      </c>
      <c r="B2013" s="28"/>
      <c r="C2013" s="158" t="s">
        <v>1235</v>
      </c>
      <c r="D2013" s="28" t="s">
        <v>70</v>
      </c>
      <c r="E2013" s="113">
        <v>100</v>
      </c>
      <c r="F2013" s="28"/>
      <c r="G2013" s="113"/>
      <c r="H2013" s="28"/>
      <c r="I2013" s="28"/>
      <c r="J2013" s="28"/>
      <c r="K2013" s="113"/>
      <c r="L2013" s="28"/>
      <c r="M2013" s="113"/>
      <c r="N2013" s="28">
        <v>3</v>
      </c>
      <c r="O2013" s="113">
        <f t="shared" si="128"/>
        <v>300</v>
      </c>
      <c r="P2013" s="162"/>
    </row>
    <row r="2014" spans="1:16">
      <c r="A2014" s="28">
        <v>163</v>
      </c>
      <c r="B2014" s="388" t="s">
        <v>1236</v>
      </c>
      <c r="C2014" s="389" t="s">
        <v>1237</v>
      </c>
      <c r="D2014" s="388" t="s">
        <v>70</v>
      </c>
      <c r="E2014" s="390">
        <v>10000</v>
      </c>
      <c r="F2014" s="388"/>
      <c r="G2014" s="390"/>
      <c r="H2014" s="388"/>
      <c r="I2014" s="388"/>
      <c r="J2014" s="388"/>
      <c r="K2014" s="390"/>
      <c r="L2014" s="388"/>
      <c r="M2014" s="390"/>
      <c r="N2014" s="388">
        <v>2</v>
      </c>
      <c r="O2014" s="390">
        <f t="shared" si="128"/>
        <v>20000</v>
      </c>
      <c r="P2014" s="391"/>
    </row>
    <row r="2015" spans="1:16">
      <c r="A2015" s="28">
        <v>164</v>
      </c>
      <c r="B2015" s="388"/>
      <c r="C2015" s="389" t="s">
        <v>1238</v>
      </c>
      <c r="D2015" s="388" t="s">
        <v>70</v>
      </c>
      <c r="E2015" s="390">
        <v>40</v>
      </c>
      <c r="F2015" s="388"/>
      <c r="G2015" s="390"/>
      <c r="H2015" s="388"/>
      <c r="I2015" s="388"/>
      <c r="J2015" s="388"/>
      <c r="K2015" s="390"/>
      <c r="L2015" s="388"/>
      <c r="M2015" s="390"/>
      <c r="N2015" s="388">
        <v>1</v>
      </c>
      <c r="O2015" s="390">
        <f t="shared" si="128"/>
        <v>40</v>
      </c>
      <c r="P2015" s="391"/>
    </row>
    <row r="2016" spans="1:16">
      <c r="A2016" s="28">
        <v>165</v>
      </c>
      <c r="B2016" s="392"/>
      <c r="C2016" s="393" t="s">
        <v>1238</v>
      </c>
      <c r="D2016" s="392" t="s">
        <v>70</v>
      </c>
      <c r="E2016" s="394">
        <v>40</v>
      </c>
      <c r="F2016" s="392"/>
      <c r="G2016" s="394"/>
      <c r="H2016" s="392"/>
      <c r="I2016" s="392"/>
      <c r="J2016" s="392"/>
      <c r="K2016" s="394"/>
      <c r="L2016" s="392"/>
      <c r="M2016" s="394"/>
      <c r="N2016" s="392">
        <v>4</v>
      </c>
      <c r="O2016" s="394">
        <f t="shared" si="128"/>
        <v>160</v>
      </c>
      <c r="P2016" s="395"/>
    </row>
    <row r="2017" spans="1:16">
      <c r="A2017" s="28">
        <v>166</v>
      </c>
      <c r="B2017" s="388"/>
      <c r="C2017" s="389" t="s">
        <v>1166</v>
      </c>
      <c r="D2017" s="388" t="s">
        <v>70</v>
      </c>
      <c r="E2017" s="390">
        <v>200</v>
      </c>
      <c r="F2017" s="388"/>
      <c r="G2017" s="390"/>
      <c r="H2017" s="388"/>
      <c r="I2017" s="388"/>
      <c r="J2017" s="388"/>
      <c r="K2017" s="390"/>
      <c r="L2017" s="388"/>
      <c r="M2017" s="390"/>
      <c r="N2017" s="388">
        <v>3</v>
      </c>
      <c r="O2017" s="390">
        <f t="shared" si="128"/>
        <v>600</v>
      </c>
      <c r="P2017" s="391"/>
    </row>
    <row r="2018" spans="1:16">
      <c r="A2018" s="28">
        <v>167</v>
      </c>
      <c r="B2018" s="392"/>
      <c r="C2018" s="393" t="s">
        <v>1166</v>
      </c>
      <c r="D2018" s="392" t="s">
        <v>70</v>
      </c>
      <c r="E2018" s="394">
        <v>200</v>
      </c>
      <c r="F2018" s="392"/>
      <c r="G2018" s="394"/>
      <c r="H2018" s="392"/>
      <c r="I2018" s="392"/>
      <c r="J2018" s="392"/>
      <c r="K2018" s="394"/>
      <c r="L2018" s="392"/>
      <c r="M2018" s="394"/>
      <c r="N2018" s="392">
        <v>4</v>
      </c>
      <c r="O2018" s="394">
        <f t="shared" si="128"/>
        <v>800</v>
      </c>
      <c r="P2018" s="395"/>
    </row>
    <row r="2019" spans="1:16" ht="25.5">
      <c r="A2019" s="28">
        <v>168</v>
      </c>
      <c r="B2019" s="388" t="s">
        <v>1239</v>
      </c>
      <c r="C2019" s="389" t="s">
        <v>1240</v>
      </c>
      <c r="D2019" s="388" t="s">
        <v>70</v>
      </c>
      <c r="E2019" s="390">
        <v>50</v>
      </c>
      <c r="F2019" s="388"/>
      <c r="G2019" s="390"/>
      <c r="H2019" s="388"/>
      <c r="I2019" s="388"/>
      <c r="J2019" s="388"/>
      <c r="K2019" s="390"/>
      <c r="L2019" s="388"/>
      <c r="M2019" s="390"/>
      <c r="N2019" s="388">
        <v>2</v>
      </c>
      <c r="O2019" s="390">
        <f t="shared" si="128"/>
        <v>100</v>
      </c>
      <c r="P2019" s="391"/>
    </row>
    <row r="2020" spans="1:16">
      <c r="A2020" s="28">
        <v>169</v>
      </c>
      <c r="B2020" s="146"/>
      <c r="C2020" s="398" t="s">
        <v>1241</v>
      </c>
      <c r="D2020" s="146" t="s">
        <v>28</v>
      </c>
      <c r="E2020" s="399">
        <v>100</v>
      </c>
      <c r="F2020" s="146"/>
      <c r="G2020" s="399"/>
      <c r="H2020" s="146"/>
      <c r="I2020" s="146"/>
      <c r="J2020" s="146"/>
      <c r="K2020" s="399"/>
      <c r="L2020" s="146"/>
      <c r="M2020" s="399"/>
      <c r="N2020" s="400">
        <v>3</v>
      </c>
      <c r="O2020" s="399">
        <f t="shared" si="128"/>
        <v>300</v>
      </c>
      <c r="P2020" s="401"/>
    </row>
    <row r="2021" spans="1:16">
      <c r="A2021" s="28">
        <v>170</v>
      </c>
      <c r="B2021" s="392"/>
      <c r="C2021" s="393" t="s">
        <v>1241</v>
      </c>
      <c r="D2021" s="392" t="s">
        <v>28</v>
      </c>
      <c r="E2021" s="394">
        <v>100</v>
      </c>
      <c r="F2021" s="392"/>
      <c r="G2021" s="394"/>
      <c r="H2021" s="392"/>
      <c r="I2021" s="392"/>
      <c r="J2021" s="392"/>
      <c r="K2021" s="394"/>
      <c r="L2021" s="392"/>
      <c r="M2021" s="394"/>
      <c r="N2021" s="402">
        <v>7.2</v>
      </c>
      <c r="O2021" s="394">
        <f t="shared" si="128"/>
        <v>720</v>
      </c>
      <c r="P2021" s="395"/>
    </row>
    <row r="2022" spans="1:16">
      <c r="A2022" s="28">
        <v>171</v>
      </c>
      <c r="B2022" s="146"/>
      <c r="C2022" s="398" t="s">
        <v>339</v>
      </c>
      <c r="D2022" s="146" t="s">
        <v>28</v>
      </c>
      <c r="E2022" s="399">
        <v>200</v>
      </c>
      <c r="F2022" s="146"/>
      <c r="G2022" s="399"/>
      <c r="H2022" s="146"/>
      <c r="I2022" s="146"/>
      <c r="J2022" s="146"/>
      <c r="K2022" s="399"/>
      <c r="L2022" s="146"/>
      <c r="M2022" s="399"/>
      <c r="N2022" s="400">
        <v>0.5</v>
      </c>
      <c r="O2022" s="399">
        <f t="shared" si="128"/>
        <v>100</v>
      </c>
      <c r="P2022" s="401"/>
    </row>
    <row r="2023" spans="1:16">
      <c r="A2023" s="28">
        <v>172</v>
      </c>
      <c r="B2023" s="392"/>
      <c r="C2023" s="393" t="s">
        <v>339</v>
      </c>
      <c r="D2023" s="392" t="s">
        <v>28</v>
      </c>
      <c r="E2023" s="394">
        <v>200</v>
      </c>
      <c r="F2023" s="392"/>
      <c r="G2023" s="394"/>
      <c r="H2023" s="392"/>
      <c r="I2023" s="392"/>
      <c r="J2023" s="392"/>
      <c r="K2023" s="394"/>
      <c r="L2023" s="392"/>
      <c r="M2023" s="394"/>
      <c r="N2023" s="402">
        <v>4.5999999999999996</v>
      </c>
      <c r="O2023" s="394">
        <f t="shared" si="128"/>
        <v>919.99999999999989</v>
      </c>
      <c r="P2023" s="395"/>
    </row>
    <row r="2024" spans="1:16">
      <c r="A2024" s="28">
        <v>173</v>
      </c>
      <c r="B2024" s="392"/>
      <c r="C2024" s="158" t="s">
        <v>1242</v>
      </c>
      <c r="D2024" s="28" t="s">
        <v>252</v>
      </c>
      <c r="E2024" s="113">
        <v>40</v>
      </c>
      <c r="F2024" s="392"/>
      <c r="G2024" s="394"/>
      <c r="H2024" s="392"/>
      <c r="I2024" s="392"/>
      <c r="J2024" s="392"/>
      <c r="K2024" s="394"/>
      <c r="L2024" s="392"/>
      <c r="M2024" s="394"/>
      <c r="N2024" s="152">
        <v>60</v>
      </c>
      <c r="O2024" s="113">
        <f t="shared" si="128"/>
        <v>2400</v>
      </c>
      <c r="P2024" s="395"/>
    </row>
    <row r="2025" spans="1:16">
      <c r="A2025" s="28">
        <v>174</v>
      </c>
      <c r="B2025" s="392"/>
      <c r="C2025" s="158" t="s">
        <v>1243</v>
      </c>
      <c r="D2025" s="28" t="s">
        <v>252</v>
      </c>
      <c r="E2025" s="113">
        <v>20</v>
      </c>
      <c r="F2025" s="392"/>
      <c r="G2025" s="394"/>
      <c r="H2025" s="392"/>
      <c r="I2025" s="392"/>
      <c r="J2025" s="392"/>
      <c r="K2025" s="394"/>
      <c r="L2025" s="392"/>
      <c r="M2025" s="394"/>
      <c r="N2025" s="152">
        <v>4</v>
      </c>
      <c r="O2025" s="113">
        <f t="shared" si="128"/>
        <v>80</v>
      </c>
      <c r="P2025" s="395"/>
    </row>
    <row r="2026" spans="1:16">
      <c r="A2026" s="28">
        <v>175</v>
      </c>
      <c r="B2026" s="388" t="s">
        <v>1244</v>
      </c>
      <c r="C2026" s="389" t="s">
        <v>1245</v>
      </c>
      <c r="D2026" s="388" t="s">
        <v>70</v>
      </c>
      <c r="E2026" s="390">
        <v>10000</v>
      </c>
      <c r="F2026" s="388"/>
      <c r="G2026" s="390"/>
      <c r="H2026" s="388"/>
      <c r="I2026" s="388"/>
      <c r="J2026" s="388"/>
      <c r="K2026" s="390"/>
      <c r="L2026" s="388"/>
      <c r="M2026" s="390"/>
      <c r="N2026" s="388">
        <v>2</v>
      </c>
      <c r="O2026" s="390">
        <f t="shared" si="128"/>
        <v>20000</v>
      </c>
      <c r="P2026" s="391"/>
    </row>
    <row r="2027" spans="1:16">
      <c r="A2027" s="28">
        <v>176</v>
      </c>
      <c r="B2027" s="392" t="s">
        <v>1244</v>
      </c>
      <c r="C2027" s="393" t="s">
        <v>1245</v>
      </c>
      <c r="D2027" s="392" t="s">
        <v>70</v>
      </c>
      <c r="E2027" s="394">
        <v>10000</v>
      </c>
      <c r="F2027" s="392"/>
      <c r="G2027" s="394"/>
      <c r="H2027" s="392"/>
      <c r="I2027" s="392"/>
      <c r="J2027" s="392"/>
      <c r="K2027" s="394"/>
      <c r="L2027" s="392"/>
      <c r="M2027" s="394"/>
      <c r="N2027" s="392">
        <v>2</v>
      </c>
      <c r="O2027" s="394">
        <f t="shared" si="128"/>
        <v>20000</v>
      </c>
      <c r="P2027" s="395"/>
    </row>
    <row r="2028" spans="1:16" ht="25.5">
      <c r="A2028" s="28">
        <v>177</v>
      </c>
      <c r="B2028" s="388" t="s">
        <v>1229</v>
      </c>
      <c r="C2028" s="389" t="s">
        <v>1246</v>
      </c>
      <c r="D2028" s="388" t="s">
        <v>70</v>
      </c>
      <c r="E2028" s="390">
        <v>1000</v>
      </c>
      <c r="F2028" s="388"/>
      <c r="G2028" s="390"/>
      <c r="H2028" s="388"/>
      <c r="I2028" s="388"/>
      <c r="J2028" s="388"/>
      <c r="K2028" s="390"/>
      <c r="L2028" s="388"/>
      <c r="M2028" s="390"/>
      <c r="N2028" s="388">
        <v>1</v>
      </c>
      <c r="O2028" s="390">
        <f t="shared" si="128"/>
        <v>1000</v>
      </c>
      <c r="P2028" s="391"/>
    </row>
    <row r="2029" spans="1:16">
      <c r="A2029" s="28">
        <v>178</v>
      </c>
      <c r="B2029" s="388" t="s">
        <v>1247</v>
      </c>
      <c r="C2029" s="389" t="s">
        <v>1248</v>
      </c>
      <c r="D2029" s="388" t="s">
        <v>70</v>
      </c>
      <c r="E2029" s="390">
        <v>2</v>
      </c>
      <c r="F2029" s="388"/>
      <c r="G2029" s="390"/>
      <c r="H2029" s="388"/>
      <c r="I2029" s="388"/>
      <c r="J2029" s="388"/>
      <c r="K2029" s="390"/>
      <c r="L2029" s="388"/>
      <c r="M2029" s="390"/>
      <c r="N2029" s="388">
        <v>38</v>
      </c>
      <c r="O2029" s="390">
        <f t="shared" si="128"/>
        <v>76</v>
      </c>
      <c r="P2029" s="391"/>
    </row>
    <row r="2030" spans="1:16">
      <c r="A2030" s="28">
        <v>179</v>
      </c>
      <c r="B2030" s="388"/>
      <c r="C2030" s="389" t="s">
        <v>1249</v>
      </c>
      <c r="D2030" s="388" t="s">
        <v>70</v>
      </c>
      <c r="E2030" s="390">
        <v>5</v>
      </c>
      <c r="F2030" s="388"/>
      <c r="G2030" s="390"/>
      <c r="H2030" s="388"/>
      <c r="I2030" s="388"/>
      <c r="J2030" s="388"/>
      <c r="K2030" s="390"/>
      <c r="L2030" s="388"/>
      <c r="M2030" s="390"/>
      <c r="N2030" s="388">
        <v>2</v>
      </c>
      <c r="O2030" s="390">
        <f t="shared" si="128"/>
        <v>10</v>
      </c>
      <c r="P2030" s="391"/>
    </row>
    <row r="2031" spans="1:16">
      <c r="A2031" s="28">
        <v>180</v>
      </c>
      <c r="B2031" s="388"/>
      <c r="C2031" s="389" t="s">
        <v>1250</v>
      </c>
      <c r="D2031" s="388" t="s">
        <v>70</v>
      </c>
      <c r="E2031" s="390">
        <v>100</v>
      </c>
      <c r="F2031" s="388"/>
      <c r="G2031" s="390"/>
      <c r="H2031" s="388"/>
      <c r="I2031" s="388"/>
      <c r="J2031" s="388"/>
      <c r="K2031" s="390"/>
      <c r="L2031" s="388"/>
      <c r="M2031" s="390"/>
      <c r="N2031" s="388">
        <v>28</v>
      </c>
      <c r="O2031" s="390">
        <f t="shared" si="128"/>
        <v>2800</v>
      </c>
      <c r="P2031" s="391"/>
    </row>
    <row r="2032" spans="1:16" ht="25.5">
      <c r="A2032" s="28">
        <v>181</v>
      </c>
      <c r="B2032" s="388" t="s">
        <v>1251</v>
      </c>
      <c r="C2032" s="389" t="s">
        <v>1252</v>
      </c>
      <c r="D2032" s="388" t="s">
        <v>70</v>
      </c>
      <c r="E2032" s="390">
        <v>100</v>
      </c>
      <c r="F2032" s="388"/>
      <c r="G2032" s="390"/>
      <c r="H2032" s="388"/>
      <c r="I2032" s="388"/>
      <c r="J2032" s="388"/>
      <c r="K2032" s="390"/>
      <c r="L2032" s="388"/>
      <c r="M2032" s="390"/>
      <c r="N2032" s="388">
        <v>28</v>
      </c>
      <c r="O2032" s="390">
        <f t="shared" si="128"/>
        <v>2800</v>
      </c>
      <c r="P2032" s="391"/>
    </row>
    <row r="2033" spans="1:16" ht="25.5">
      <c r="A2033" s="28">
        <v>182</v>
      </c>
      <c r="B2033" s="392" t="s">
        <v>1253</v>
      </c>
      <c r="C2033" s="393" t="s">
        <v>1230</v>
      </c>
      <c r="D2033" s="392" t="s">
        <v>70</v>
      </c>
      <c r="E2033" s="394">
        <v>2000</v>
      </c>
      <c r="F2033" s="392"/>
      <c r="G2033" s="394"/>
      <c r="H2033" s="392"/>
      <c r="I2033" s="392"/>
      <c r="J2033" s="392" t="s">
        <v>696</v>
      </c>
      <c r="K2033" s="394"/>
      <c r="L2033" s="392"/>
      <c r="M2033" s="394"/>
      <c r="N2033" s="392">
        <f>3+1</f>
        <v>4</v>
      </c>
      <c r="O2033" s="394">
        <f t="shared" si="128"/>
        <v>8000</v>
      </c>
      <c r="P2033" s="395"/>
    </row>
    <row r="2034" spans="1:16">
      <c r="A2034" s="28">
        <v>183</v>
      </c>
      <c r="B2034" s="28" t="s">
        <v>1254</v>
      </c>
      <c r="C2034" s="158" t="s">
        <v>1255</v>
      </c>
      <c r="D2034" s="28" t="s">
        <v>70</v>
      </c>
      <c r="E2034" s="170">
        <v>350401.62</v>
      </c>
      <c r="F2034" s="28">
        <v>1</v>
      </c>
      <c r="G2034" s="140">
        <f>F2034*E2034</f>
        <v>350401.62</v>
      </c>
      <c r="H2034" s="28"/>
      <c r="I2034" s="28"/>
      <c r="J2034" s="28"/>
      <c r="K2034" s="28"/>
      <c r="L2034" s="28"/>
      <c r="M2034" s="113"/>
      <c r="N2034" s="113"/>
      <c r="O2034" s="113"/>
      <c r="P2034" s="162"/>
    </row>
    <row r="2035" spans="1:16">
      <c r="A2035" s="28">
        <v>184</v>
      </c>
      <c r="B2035" s="28" t="s">
        <v>1256</v>
      </c>
      <c r="C2035" s="158" t="s">
        <v>1257</v>
      </c>
      <c r="D2035" s="403" t="s">
        <v>130</v>
      </c>
      <c r="E2035" s="404">
        <v>24645</v>
      </c>
      <c r="F2035" s="106">
        <v>3</v>
      </c>
      <c r="G2035" s="286">
        <f t="shared" ref="G2035:G2043" si="129">F2035*E2035</f>
        <v>73935</v>
      </c>
      <c r="H2035" s="28"/>
      <c r="I2035" s="28"/>
      <c r="J2035" s="28"/>
      <c r="K2035" s="28"/>
      <c r="L2035" s="28"/>
      <c r="M2035" s="113"/>
      <c r="N2035" s="113"/>
      <c r="O2035" s="113"/>
      <c r="P2035" s="162"/>
    </row>
    <row r="2036" spans="1:16" ht="25.5">
      <c r="A2036" s="28">
        <v>185</v>
      </c>
      <c r="B2036" s="28" t="s">
        <v>1062</v>
      </c>
      <c r="C2036" s="405" t="s">
        <v>1258</v>
      </c>
      <c r="D2036" s="403" t="s">
        <v>130</v>
      </c>
      <c r="E2036" s="404">
        <v>15890</v>
      </c>
      <c r="F2036" s="406">
        <f>3-1-1-1</f>
        <v>0</v>
      </c>
      <c r="G2036" s="286">
        <f t="shared" si="129"/>
        <v>0</v>
      </c>
      <c r="H2036" s="28"/>
      <c r="I2036" s="28"/>
      <c r="J2036" s="28"/>
      <c r="K2036" s="28"/>
      <c r="L2036" s="28"/>
      <c r="M2036" s="113"/>
      <c r="N2036" s="113"/>
      <c r="O2036" s="113"/>
      <c r="P2036" s="162"/>
    </row>
    <row r="2037" spans="1:16">
      <c r="A2037" s="28">
        <v>186</v>
      </c>
      <c r="B2037" s="314" t="s">
        <v>1259</v>
      </c>
      <c r="C2037" s="407" t="s">
        <v>1260</v>
      </c>
      <c r="D2037" s="408" t="s">
        <v>158</v>
      </c>
      <c r="E2037" s="409">
        <v>84665</v>
      </c>
      <c r="F2037" s="410">
        <f>1-0.13-0.05-0.2-0.17-0.05-0.05</f>
        <v>0.34999999999999987</v>
      </c>
      <c r="G2037" s="286">
        <f t="shared" si="129"/>
        <v>29632.749999999989</v>
      </c>
      <c r="H2037" s="28"/>
      <c r="I2037" s="28"/>
      <c r="J2037" s="28"/>
      <c r="K2037" s="28"/>
      <c r="L2037" s="28"/>
      <c r="M2037" s="113"/>
      <c r="N2037" s="113"/>
      <c r="O2037" s="113"/>
      <c r="P2037" s="162"/>
    </row>
    <row r="2038" spans="1:16">
      <c r="A2038" s="28">
        <v>187</v>
      </c>
      <c r="B2038" s="314" t="s">
        <v>1261</v>
      </c>
      <c r="C2038" s="407" t="s">
        <v>1262</v>
      </c>
      <c r="D2038" s="408" t="s">
        <v>158</v>
      </c>
      <c r="E2038" s="409">
        <v>193520</v>
      </c>
      <c r="F2038" s="410">
        <f>0.986-0.136</f>
        <v>0.85</v>
      </c>
      <c r="G2038" s="286">
        <f t="shared" si="129"/>
        <v>164492</v>
      </c>
      <c r="H2038" s="28"/>
      <c r="I2038" s="28"/>
      <c r="J2038" s="28"/>
      <c r="K2038" s="28"/>
      <c r="L2038" s="28"/>
      <c r="M2038" s="113"/>
      <c r="N2038" s="113"/>
      <c r="O2038" s="113"/>
      <c r="P2038" s="162"/>
    </row>
    <row r="2039" spans="1:16">
      <c r="A2039" s="28">
        <v>188</v>
      </c>
      <c r="B2039" s="314" t="s">
        <v>1263</v>
      </c>
      <c r="C2039" s="411" t="s">
        <v>1264</v>
      </c>
      <c r="D2039" s="408" t="s">
        <v>1265</v>
      </c>
      <c r="E2039" s="409">
        <v>1589</v>
      </c>
      <c r="F2039" s="108">
        <v>127.05</v>
      </c>
      <c r="G2039" s="286">
        <f t="shared" si="129"/>
        <v>201882.44999999998</v>
      </c>
      <c r="H2039" s="28"/>
      <c r="I2039" s="28"/>
      <c r="J2039" s="28"/>
      <c r="K2039" s="28"/>
      <c r="L2039" s="28"/>
      <c r="M2039" s="113"/>
      <c r="N2039" s="113"/>
      <c r="O2039" s="113"/>
      <c r="P2039" s="162"/>
    </row>
    <row r="2040" spans="1:16">
      <c r="A2040" s="28">
        <v>189</v>
      </c>
      <c r="B2040" s="28" t="s">
        <v>1266</v>
      </c>
      <c r="C2040" s="158" t="s">
        <v>1267</v>
      </c>
      <c r="D2040" s="403" t="s">
        <v>70</v>
      </c>
      <c r="E2040" s="404">
        <v>25000</v>
      </c>
      <c r="F2040" s="106">
        <v>1</v>
      </c>
      <c r="G2040" s="286">
        <f t="shared" si="129"/>
        <v>25000</v>
      </c>
      <c r="H2040" s="28"/>
      <c r="I2040" s="28"/>
      <c r="J2040" s="28"/>
      <c r="K2040" s="28"/>
      <c r="L2040" s="28"/>
      <c r="M2040" s="113"/>
      <c r="N2040" s="113"/>
      <c r="O2040" s="113"/>
      <c r="P2040" s="162"/>
    </row>
    <row r="2041" spans="1:16">
      <c r="A2041" s="28">
        <v>190</v>
      </c>
      <c r="B2041" s="28" t="s">
        <v>1268</v>
      </c>
      <c r="C2041" s="123" t="s">
        <v>1269</v>
      </c>
      <c r="D2041" s="28" t="s">
        <v>130</v>
      </c>
      <c r="E2041" s="170">
        <v>5.62</v>
      </c>
      <c r="F2041" s="28">
        <v>500</v>
      </c>
      <c r="G2041" s="286">
        <f t="shared" si="129"/>
        <v>2810</v>
      </c>
      <c r="H2041" s="28"/>
      <c r="I2041" s="28"/>
      <c r="J2041" s="28"/>
      <c r="K2041" s="28"/>
      <c r="L2041" s="28"/>
      <c r="M2041" s="113"/>
      <c r="N2041" s="113"/>
      <c r="O2041" s="113"/>
      <c r="P2041" s="162"/>
    </row>
    <row r="2042" spans="1:16" ht="25.5">
      <c r="A2042" s="28">
        <v>191</v>
      </c>
      <c r="B2042" s="28"/>
      <c r="C2042" s="405" t="s">
        <v>1270</v>
      </c>
      <c r="D2042" s="28" t="s">
        <v>130</v>
      </c>
      <c r="E2042" s="170">
        <f>1360.87-21.76</f>
        <v>1339.11</v>
      </c>
      <c r="F2042" s="28">
        <v>3</v>
      </c>
      <c r="G2042" s="286">
        <f t="shared" si="129"/>
        <v>4017.33</v>
      </c>
      <c r="H2042" s="28"/>
      <c r="I2042" s="28"/>
      <c r="J2042" s="28"/>
      <c r="K2042" s="28"/>
      <c r="L2042" s="28"/>
      <c r="M2042" s="113"/>
      <c r="N2042" s="113"/>
      <c r="O2042" s="113"/>
      <c r="P2042" s="162"/>
    </row>
    <row r="2043" spans="1:16">
      <c r="A2043" s="28">
        <v>192</v>
      </c>
      <c r="B2043" s="28"/>
      <c r="C2043" s="405" t="s">
        <v>1271</v>
      </c>
      <c r="D2043" s="28" t="s">
        <v>130</v>
      </c>
      <c r="E2043" s="113">
        <v>1699.2</v>
      </c>
      <c r="F2043" s="28">
        <f>12-3-3-1</f>
        <v>5</v>
      </c>
      <c r="G2043" s="286">
        <f t="shared" si="129"/>
        <v>8496</v>
      </c>
      <c r="H2043" s="28"/>
      <c r="I2043" s="28"/>
      <c r="J2043" s="28"/>
      <c r="K2043" s="28"/>
      <c r="L2043" s="28"/>
      <c r="M2043" s="113"/>
      <c r="N2043" s="113"/>
      <c r="O2043" s="113"/>
      <c r="P2043" s="162"/>
    </row>
    <row r="2044" spans="1:16">
      <c r="A2044" s="28"/>
      <c r="B2044" s="28"/>
      <c r="C2044" s="412" t="s">
        <v>1272</v>
      </c>
      <c r="D2044" s="28"/>
      <c r="E2044" s="170"/>
      <c r="F2044" s="28"/>
      <c r="G2044" s="140">
        <f>SUM(G1852:G2043)</f>
        <v>9138906.6099999994</v>
      </c>
      <c r="H2044" s="140"/>
      <c r="I2044" s="140">
        <f t="shared" ref="I2044:O2044" si="130">SUM(I1852:I2043)</f>
        <v>1200</v>
      </c>
      <c r="J2044" s="140"/>
      <c r="K2044" s="140">
        <f t="shared" si="130"/>
        <v>1009977.7500000001</v>
      </c>
      <c r="L2044" s="140"/>
      <c r="M2044" s="140">
        <f t="shared" si="130"/>
        <v>122577.46</v>
      </c>
      <c r="N2044" s="140"/>
      <c r="O2044" s="140">
        <f t="shared" si="130"/>
        <v>114456</v>
      </c>
      <c r="P2044" s="162"/>
    </row>
    <row r="2045" spans="1:16">
      <c r="A2045" s="496" t="s">
        <v>1273</v>
      </c>
      <c r="B2045" s="497"/>
      <c r="C2045" s="497"/>
      <c r="D2045" s="497"/>
      <c r="E2045" s="498"/>
      <c r="F2045" s="499">
        <f>G2044+I2044+K2044+M2044+O2044</f>
        <v>10387117.82</v>
      </c>
      <c r="G2045" s="500"/>
      <c r="H2045" s="500"/>
      <c r="I2045" s="500"/>
      <c r="J2045" s="500"/>
      <c r="K2045" s="500"/>
      <c r="L2045" s="500"/>
      <c r="M2045" s="500"/>
      <c r="N2045" s="500"/>
      <c r="O2045" s="500"/>
      <c r="P2045" s="501"/>
    </row>
    <row r="2046" spans="1:16">
      <c r="A2046" s="300"/>
      <c r="B2046" s="300"/>
      <c r="C2046" s="300"/>
      <c r="D2046" s="300"/>
      <c r="E2046" s="300"/>
      <c r="F2046" s="300"/>
      <c r="G2046" s="300"/>
      <c r="H2046" s="300"/>
      <c r="I2046" s="300"/>
      <c r="J2046" s="300"/>
      <c r="K2046" s="413"/>
      <c r="L2046" s="300"/>
      <c r="M2046" s="413"/>
      <c r="N2046" s="300"/>
      <c r="O2046" s="300"/>
      <c r="P2046" s="300"/>
    </row>
    <row r="2047" spans="1:16">
      <c r="A2047" s="28"/>
      <c r="B2047" s="28"/>
      <c r="C2047" s="158" t="s">
        <v>1274</v>
      </c>
      <c r="D2047" s="28"/>
      <c r="E2047" s="113"/>
      <c r="F2047" s="28"/>
      <c r="G2047" s="28"/>
      <c r="H2047" s="28"/>
      <c r="I2047" s="28"/>
      <c r="J2047" s="28"/>
      <c r="K2047" s="28"/>
      <c r="L2047" s="28"/>
      <c r="M2047" s="113"/>
      <c r="N2047" s="113"/>
      <c r="O2047" s="113"/>
      <c r="P2047" s="162"/>
    </row>
    <row r="2048" spans="1:16">
      <c r="A2048" s="28">
        <v>1</v>
      </c>
      <c r="B2048" s="28"/>
      <c r="C2048" s="158" t="s">
        <v>1275</v>
      </c>
      <c r="D2048" s="28" t="s">
        <v>130</v>
      </c>
      <c r="E2048" s="113">
        <v>96898.47</v>
      </c>
      <c r="F2048" s="28">
        <v>4</v>
      </c>
      <c r="G2048" s="113">
        <f t="shared" ref="G2048:G2057" si="131">F2048*E2048</f>
        <v>387593.88</v>
      </c>
      <c r="H2048" s="28"/>
      <c r="I2048" s="140"/>
      <c r="J2048" s="28"/>
      <c r="K2048" s="28"/>
      <c r="L2048" s="28"/>
      <c r="M2048" s="113"/>
      <c r="N2048" s="113"/>
      <c r="O2048" s="113"/>
      <c r="P2048" s="162"/>
    </row>
    <row r="2049" spans="1:16">
      <c r="A2049" s="28">
        <v>2</v>
      </c>
      <c r="B2049" s="28"/>
      <c r="C2049" s="158" t="s">
        <v>1276</v>
      </c>
      <c r="D2049" s="28" t="s">
        <v>130</v>
      </c>
      <c r="E2049" s="113">
        <v>96898.47</v>
      </c>
      <c r="F2049" s="28">
        <v>12</v>
      </c>
      <c r="G2049" s="113">
        <f t="shared" si="131"/>
        <v>1162781.6400000001</v>
      </c>
      <c r="H2049" s="28"/>
      <c r="I2049" s="140"/>
      <c r="J2049" s="28"/>
      <c r="K2049" s="28"/>
      <c r="L2049" s="28"/>
      <c r="M2049" s="113"/>
      <c r="N2049" s="113"/>
      <c r="O2049" s="113"/>
      <c r="P2049" s="162"/>
    </row>
    <row r="2050" spans="1:16">
      <c r="A2050" s="28">
        <v>3</v>
      </c>
      <c r="B2050" s="28"/>
      <c r="C2050" s="158" t="s">
        <v>1277</v>
      </c>
      <c r="D2050" s="28" t="s">
        <v>130</v>
      </c>
      <c r="E2050" s="113">
        <v>93728.4</v>
      </c>
      <c r="F2050" s="28">
        <v>3</v>
      </c>
      <c r="G2050" s="113">
        <f t="shared" si="131"/>
        <v>281185.19999999995</v>
      </c>
      <c r="H2050" s="28"/>
      <c r="I2050" s="140"/>
      <c r="J2050" s="28"/>
      <c r="K2050" s="28"/>
      <c r="L2050" s="28"/>
      <c r="M2050" s="113"/>
      <c r="N2050" s="113"/>
      <c r="O2050" s="113"/>
      <c r="P2050" s="162"/>
    </row>
    <row r="2051" spans="1:16">
      <c r="A2051" s="28">
        <v>4</v>
      </c>
      <c r="B2051" s="28"/>
      <c r="C2051" s="158" t="s">
        <v>1278</v>
      </c>
      <c r="D2051" s="28" t="s">
        <v>130</v>
      </c>
      <c r="E2051" s="113">
        <v>32874.800000000003</v>
      </c>
      <c r="F2051" s="28">
        <v>19</v>
      </c>
      <c r="G2051" s="113">
        <f t="shared" si="131"/>
        <v>624621.20000000007</v>
      </c>
      <c r="H2051" s="28"/>
      <c r="I2051" s="140"/>
      <c r="J2051" s="28"/>
      <c r="K2051" s="28"/>
      <c r="L2051" s="28"/>
      <c r="M2051" s="113"/>
      <c r="N2051" s="113"/>
      <c r="O2051" s="113"/>
      <c r="P2051" s="162"/>
    </row>
    <row r="2052" spans="1:16">
      <c r="A2052" s="28">
        <v>5</v>
      </c>
      <c r="B2052" s="28" t="s">
        <v>1279</v>
      </c>
      <c r="C2052" s="158" t="s">
        <v>1280</v>
      </c>
      <c r="D2052" s="28" t="s">
        <v>130</v>
      </c>
      <c r="E2052" s="113">
        <v>79490.7</v>
      </c>
      <c r="F2052" s="28">
        <f>2-1</f>
        <v>1</v>
      </c>
      <c r="G2052" s="113">
        <f t="shared" si="131"/>
        <v>79490.7</v>
      </c>
      <c r="H2052" s="28"/>
      <c r="I2052" s="28"/>
      <c r="J2052" s="28"/>
      <c r="K2052" s="28"/>
      <c r="L2052" s="28"/>
      <c r="M2052" s="113"/>
      <c r="N2052" s="113"/>
      <c r="O2052" s="113"/>
      <c r="P2052" s="162"/>
    </row>
    <row r="2053" spans="1:16" ht="25.5">
      <c r="A2053" s="28">
        <v>6</v>
      </c>
      <c r="B2053" s="28"/>
      <c r="C2053" s="158" t="s">
        <v>1281</v>
      </c>
      <c r="D2053" s="28" t="s">
        <v>70</v>
      </c>
      <c r="E2053" s="113">
        <v>767000</v>
      </c>
      <c r="F2053" s="28">
        <f>4-1-1</f>
        <v>2</v>
      </c>
      <c r="G2053" s="113">
        <f t="shared" si="131"/>
        <v>1534000</v>
      </c>
      <c r="H2053" s="28"/>
      <c r="I2053" s="28"/>
      <c r="J2053" s="28"/>
      <c r="K2053" s="113"/>
      <c r="L2053" s="28"/>
      <c r="M2053" s="113"/>
      <c r="N2053" s="28"/>
      <c r="O2053" s="113"/>
      <c r="P2053" s="162"/>
    </row>
    <row r="2054" spans="1:16" ht="25.5">
      <c r="A2054" s="28">
        <v>7</v>
      </c>
      <c r="B2054" s="28" t="s">
        <v>1043</v>
      </c>
      <c r="C2054" s="158" t="s">
        <v>1282</v>
      </c>
      <c r="D2054" s="28" t="s">
        <v>130</v>
      </c>
      <c r="E2054" s="113">
        <v>218761.33</v>
      </c>
      <c r="F2054" s="28">
        <v>1</v>
      </c>
      <c r="G2054" s="113">
        <f t="shared" si="131"/>
        <v>218761.33</v>
      </c>
      <c r="H2054" s="28"/>
      <c r="I2054" s="28"/>
      <c r="J2054" s="28"/>
      <c r="K2054" s="28"/>
      <c r="L2054" s="28"/>
      <c r="M2054" s="113"/>
      <c r="N2054" s="113"/>
      <c r="O2054" s="113"/>
      <c r="P2054" s="162"/>
    </row>
    <row r="2055" spans="1:16" ht="25.5">
      <c r="A2055" s="28">
        <v>8</v>
      </c>
      <c r="B2055" s="28"/>
      <c r="C2055" s="405" t="s">
        <v>1283</v>
      </c>
      <c r="D2055" s="403" t="s">
        <v>70</v>
      </c>
      <c r="E2055" s="113">
        <v>136021</v>
      </c>
      <c r="F2055" s="28">
        <v>1</v>
      </c>
      <c r="G2055" s="286">
        <f t="shared" si="131"/>
        <v>136021</v>
      </c>
      <c r="H2055" s="28"/>
      <c r="I2055" s="28"/>
      <c r="J2055" s="28"/>
      <c r="K2055" s="28"/>
      <c r="L2055" s="28"/>
      <c r="M2055" s="113"/>
      <c r="N2055" s="113"/>
      <c r="O2055" s="113"/>
      <c r="P2055" s="162"/>
    </row>
    <row r="2056" spans="1:16">
      <c r="A2056" s="28">
        <v>9</v>
      </c>
      <c r="B2056" s="28"/>
      <c r="C2056" s="405" t="s">
        <v>1284</v>
      </c>
      <c r="D2056" s="403" t="s">
        <v>63</v>
      </c>
      <c r="E2056" s="113">
        <v>41397</v>
      </c>
      <c r="F2056" s="28">
        <v>0.73499999999999999</v>
      </c>
      <c r="G2056" s="286">
        <f t="shared" si="131"/>
        <v>30426.794999999998</v>
      </c>
      <c r="H2056" s="28"/>
      <c r="I2056" s="28"/>
      <c r="J2056" s="28"/>
      <c r="K2056" s="28"/>
      <c r="L2056" s="28"/>
      <c r="M2056" s="113"/>
      <c r="N2056" s="113"/>
      <c r="O2056" s="113"/>
      <c r="P2056" s="162"/>
    </row>
    <row r="2057" spans="1:16" ht="38.25">
      <c r="A2057" s="28">
        <v>10</v>
      </c>
      <c r="B2057" s="28"/>
      <c r="C2057" s="405" t="s">
        <v>1285</v>
      </c>
      <c r="D2057" s="403" t="s">
        <v>70</v>
      </c>
      <c r="E2057" s="113">
        <v>1221300</v>
      </c>
      <c r="F2057" s="28">
        <v>1</v>
      </c>
      <c r="G2057" s="286">
        <f t="shared" si="131"/>
        <v>1221300</v>
      </c>
      <c r="H2057" s="28"/>
      <c r="I2057" s="28"/>
      <c r="J2057" s="28"/>
      <c r="K2057" s="28"/>
      <c r="L2057" s="28"/>
      <c r="M2057" s="113"/>
      <c r="N2057" s="113"/>
      <c r="O2057" s="113"/>
      <c r="P2057" s="162"/>
    </row>
    <row r="2058" spans="1:16">
      <c r="A2058" s="28"/>
      <c r="B2058" s="28"/>
      <c r="C2058" s="412" t="s">
        <v>1272</v>
      </c>
      <c r="D2058" s="28"/>
      <c r="E2058" s="170"/>
      <c r="F2058" s="28"/>
      <c r="G2058" s="140">
        <f>SUM(G2048:G2057)</f>
        <v>5676181.7450000001</v>
      </c>
      <c r="H2058" s="140"/>
      <c r="I2058" s="140">
        <f>SUM(I2048:I2056)</f>
        <v>0</v>
      </c>
      <c r="J2058" s="140"/>
      <c r="K2058" s="140">
        <f>SUM(K2048:K2056)</f>
        <v>0</v>
      </c>
      <c r="L2058" s="140"/>
      <c r="M2058" s="140">
        <f>SUM(M2048:M2056)</f>
        <v>0</v>
      </c>
      <c r="N2058" s="140"/>
      <c r="O2058" s="140">
        <f>SUM(O2048:O2056)</f>
        <v>0</v>
      </c>
      <c r="P2058" s="162"/>
    </row>
    <row r="2059" spans="1:16">
      <c r="A2059" s="496" t="s">
        <v>1273</v>
      </c>
      <c r="B2059" s="497"/>
      <c r="C2059" s="497"/>
      <c r="D2059" s="497"/>
      <c r="E2059" s="498"/>
      <c r="F2059" s="499">
        <f>G2058+I2058+K2058+M2058+O2058</f>
        <v>5676181.7450000001</v>
      </c>
      <c r="G2059" s="502"/>
      <c r="H2059" s="502"/>
      <c r="I2059" s="502"/>
      <c r="J2059" s="502"/>
      <c r="K2059" s="502"/>
      <c r="L2059" s="502"/>
      <c r="M2059" s="502"/>
      <c r="N2059" s="502"/>
      <c r="O2059" s="502"/>
      <c r="P2059" s="503"/>
    </row>
    <row r="2060" spans="1:16">
      <c r="A2060" s="496" t="s">
        <v>1286</v>
      </c>
      <c r="B2060" s="497"/>
      <c r="C2060" s="497"/>
      <c r="D2060" s="497"/>
      <c r="E2060" s="498"/>
      <c r="F2060" s="499">
        <f>F2045+F2059</f>
        <v>16063299.565000001</v>
      </c>
      <c r="G2060" s="502"/>
      <c r="H2060" s="502"/>
      <c r="I2060" s="502"/>
      <c r="J2060" s="502"/>
      <c r="K2060" s="502"/>
      <c r="L2060" s="502"/>
      <c r="M2060" s="502"/>
      <c r="N2060" s="502"/>
      <c r="O2060" s="502"/>
      <c r="P2060" s="503"/>
    </row>
    <row r="2061" spans="1:16">
      <c r="A2061" s="246"/>
      <c r="B2061" s="246"/>
      <c r="C2061" s="246"/>
      <c r="D2061" s="246"/>
      <c r="E2061" s="246"/>
      <c r="F2061" s="246"/>
      <c r="G2061" s="246"/>
      <c r="H2061" s="246"/>
      <c r="I2061" s="246"/>
      <c r="J2061" s="246"/>
      <c r="K2061" s="414"/>
      <c r="L2061" s="246"/>
      <c r="M2061" s="246"/>
      <c r="N2061" s="246"/>
      <c r="O2061" s="246"/>
      <c r="P2061" s="246"/>
    </row>
    <row r="2062" spans="1:16">
      <c r="A2062" s="504" t="s">
        <v>2551</v>
      </c>
      <c r="B2062" s="504"/>
      <c r="C2062" s="504"/>
      <c r="D2062" s="504"/>
      <c r="E2062" s="504"/>
      <c r="F2062" s="504"/>
      <c r="G2062" s="504"/>
      <c r="H2062" s="504"/>
      <c r="I2062" s="504"/>
      <c r="J2062" s="504"/>
      <c r="K2062" s="504"/>
      <c r="L2062" s="504"/>
      <c r="M2062" s="504"/>
      <c r="N2062" s="504"/>
      <c r="O2062" s="504"/>
      <c r="P2062" s="504"/>
    </row>
    <row r="2063" spans="1:16">
      <c r="A2063" s="261"/>
      <c r="B2063" s="261"/>
      <c r="C2063" s="261"/>
      <c r="D2063" s="261"/>
      <c r="E2063" s="261"/>
      <c r="F2063" s="261"/>
      <c r="G2063" s="261"/>
      <c r="H2063" s="261"/>
      <c r="I2063" s="261"/>
      <c r="J2063" s="261"/>
      <c r="K2063" s="261"/>
      <c r="L2063" s="261"/>
      <c r="M2063" s="261"/>
      <c r="N2063" s="261"/>
      <c r="O2063" s="261"/>
      <c r="P2063" s="261"/>
    </row>
    <row r="2064" spans="1:16">
      <c r="A2064" s="415" t="s">
        <v>2552</v>
      </c>
      <c r="B2064" s="415"/>
      <c r="C2064" s="415"/>
      <c r="D2064" s="415"/>
      <c r="E2064" s="261"/>
      <c r="F2064" s="261"/>
      <c r="G2064" s="261"/>
      <c r="H2064" s="415"/>
      <c r="I2064" s="415"/>
      <c r="J2064" s="415"/>
      <c r="K2064" s="415"/>
      <c r="L2064" s="415"/>
      <c r="M2064" s="415"/>
      <c r="N2064" s="415"/>
      <c r="O2064" s="415"/>
      <c r="P2064" s="415"/>
    </row>
    <row r="2065" spans="1:16">
      <c r="A2065" s="415" t="s">
        <v>2553</v>
      </c>
      <c r="B2065" s="415"/>
      <c r="C2065" s="415"/>
      <c r="D2065" s="415"/>
      <c r="E2065" s="415"/>
      <c r="F2065" s="415"/>
      <c r="G2065" s="415"/>
      <c r="H2065" s="415"/>
      <c r="I2065" s="415"/>
      <c r="J2065" s="415"/>
      <c r="K2065" s="415"/>
      <c r="L2065" s="415"/>
      <c r="M2065" s="415"/>
      <c r="N2065" s="415"/>
      <c r="O2065" s="415"/>
      <c r="P2065" s="415"/>
    </row>
    <row r="2066" spans="1:16">
      <c r="A2066" s="493" t="s">
        <v>894</v>
      </c>
      <c r="B2066" s="493" t="s">
        <v>327</v>
      </c>
      <c r="C2066" s="493" t="s">
        <v>987</v>
      </c>
      <c r="D2066" s="493" t="s">
        <v>988</v>
      </c>
      <c r="E2066" s="493" t="s">
        <v>20</v>
      </c>
      <c r="F2066" s="492" t="s">
        <v>14</v>
      </c>
      <c r="G2066" s="492"/>
      <c r="H2066" s="492" t="s">
        <v>110</v>
      </c>
      <c r="I2066" s="492"/>
      <c r="J2066" s="505" t="s">
        <v>16</v>
      </c>
      <c r="K2066" s="506"/>
      <c r="L2066" s="507" t="s">
        <v>17</v>
      </c>
      <c r="M2066" s="508"/>
      <c r="N2066" s="507" t="s">
        <v>178</v>
      </c>
      <c r="O2066" s="508"/>
      <c r="P2066" s="493" t="s">
        <v>990</v>
      </c>
    </row>
    <row r="2067" spans="1:16" ht="38.25">
      <c r="A2067" s="494"/>
      <c r="B2067" s="494"/>
      <c r="C2067" s="494"/>
      <c r="D2067" s="494"/>
      <c r="E2067" s="494"/>
      <c r="F2067" s="107" t="s">
        <v>989</v>
      </c>
      <c r="G2067" s="106" t="s">
        <v>22</v>
      </c>
      <c r="H2067" s="106" t="s">
        <v>20</v>
      </c>
      <c r="I2067" s="106" t="s">
        <v>22</v>
      </c>
      <c r="J2067" s="106" t="s">
        <v>20</v>
      </c>
      <c r="K2067" s="106" t="s">
        <v>22</v>
      </c>
      <c r="L2067" s="106" t="s">
        <v>20</v>
      </c>
      <c r="M2067" s="106" t="s">
        <v>22</v>
      </c>
      <c r="N2067" s="106" t="s">
        <v>20</v>
      </c>
      <c r="O2067" s="106" t="s">
        <v>22</v>
      </c>
      <c r="P2067" s="494"/>
    </row>
    <row r="2068" spans="1:16">
      <c r="A2068" s="28">
        <v>1</v>
      </c>
      <c r="B2068" s="28"/>
      <c r="C2068" s="123" t="s">
        <v>2554</v>
      </c>
      <c r="D2068" s="28" t="s">
        <v>28</v>
      </c>
      <c r="E2068" s="28"/>
      <c r="F2068" s="416">
        <v>10</v>
      </c>
      <c r="G2068" s="416"/>
      <c r="H2068" s="28"/>
      <c r="I2068" s="28"/>
      <c r="J2068" s="28"/>
      <c r="K2068" s="28"/>
      <c r="L2068" s="28"/>
      <c r="M2068" s="113"/>
      <c r="N2068" s="416">
        <v>23.8</v>
      </c>
      <c r="O2068" s="416">
        <f>N2068*F2068</f>
        <v>238</v>
      </c>
      <c r="P2068" s="162"/>
    </row>
    <row r="2069" spans="1:16">
      <c r="A2069" s="28">
        <v>2</v>
      </c>
      <c r="B2069" s="28"/>
      <c r="C2069" s="123" t="s">
        <v>2555</v>
      </c>
      <c r="D2069" s="28" t="s">
        <v>28</v>
      </c>
      <c r="E2069" s="28"/>
      <c r="F2069" s="416">
        <v>20</v>
      </c>
      <c r="G2069" s="416"/>
      <c r="H2069" s="28"/>
      <c r="I2069" s="28"/>
      <c r="J2069" s="28"/>
      <c r="K2069" s="28"/>
      <c r="L2069" s="28"/>
      <c r="M2069" s="113"/>
      <c r="N2069" s="416">
        <v>76.8</v>
      </c>
      <c r="O2069" s="416">
        <f>N2069*F2069</f>
        <v>1536</v>
      </c>
      <c r="P2069" s="162"/>
    </row>
    <row r="2070" spans="1:16">
      <c r="A2070" s="28">
        <v>3</v>
      </c>
      <c r="B2070" s="28" t="s">
        <v>1916</v>
      </c>
      <c r="C2070" s="123" t="s">
        <v>2556</v>
      </c>
      <c r="D2070" s="28" t="s">
        <v>25</v>
      </c>
      <c r="E2070" s="28">
        <v>102</v>
      </c>
      <c r="F2070" s="416">
        <v>30</v>
      </c>
      <c r="G2070" s="416">
        <f t="shared" ref="G2070:G2132" si="132">F2070*E2070</f>
        <v>3060</v>
      </c>
      <c r="H2070" s="28"/>
      <c r="I2070" s="28"/>
      <c r="J2070" s="28"/>
      <c r="K2070" s="28"/>
      <c r="L2070" s="28"/>
      <c r="M2070" s="113"/>
      <c r="N2070" s="416"/>
      <c r="O2070" s="416"/>
      <c r="P2070" s="162"/>
    </row>
    <row r="2071" spans="1:16" ht="25.5">
      <c r="A2071" s="28">
        <v>4</v>
      </c>
      <c r="B2071" s="28"/>
      <c r="C2071" s="123" t="s">
        <v>2557</v>
      </c>
      <c r="D2071" s="28" t="s">
        <v>70</v>
      </c>
      <c r="E2071" s="28">
        <v>5</v>
      </c>
      <c r="F2071" s="416">
        <v>4278.95</v>
      </c>
      <c r="G2071" s="416">
        <f t="shared" si="132"/>
        <v>21394.75</v>
      </c>
      <c r="H2071" s="28"/>
      <c r="I2071" s="28"/>
      <c r="J2071" s="28"/>
      <c r="K2071" s="28"/>
      <c r="L2071" s="28"/>
      <c r="M2071" s="113"/>
      <c r="N2071" s="416"/>
      <c r="O2071" s="416"/>
      <c r="P2071" s="162"/>
    </row>
    <row r="2072" spans="1:16">
      <c r="A2072" s="28">
        <v>5</v>
      </c>
      <c r="B2072" s="28" t="s">
        <v>2558</v>
      </c>
      <c r="C2072" s="123" t="s">
        <v>2559</v>
      </c>
      <c r="D2072" s="28" t="s">
        <v>70</v>
      </c>
      <c r="E2072" s="28">
        <v>2</v>
      </c>
      <c r="F2072" s="416">
        <v>2031.65</v>
      </c>
      <c r="G2072" s="416">
        <f t="shared" si="132"/>
        <v>4063.3</v>
      </c>
      <c r="H2072" s="28"/>
      <c r="I2072" s="28"/>
      <c r="J2072" s="28"/>
      <c r="K2072" s="28"/>
      <c r="L2072" s="28"/>
      <c r="M2072" s="113"/>
      <c r="N2072" s="416"/>
      <c r="O2072" s="416"/>
      <c r="P2072" s="162"/>
    </row>
    <row r="2073" spans="1:16" ht="25.5">
      <c r="A2073" s="28">
        <v>6</v>
      </c>
      <c r="B2073" s="28"/>
      <c r="C2073" s="123" t="s">
        <v>2560</v>
      </c>
      <c r="D2073" s="28" t="s">
        <v>70</v>
      </c>
      <c r="E2073" s="28">
        <v>10</v>
      </c>
      <c r="F2073" s="416">
        <v>2213.25</v>
      </c>
      <c r="G2073" s="416">
        <f t="shared" si="132"/>
        <v>22132.5</v>
      </c>
      <c r="H2073" s="28"/>
      <c r="I2073" s="28"/>
      <c r="J2073" s="28"/>
      <c r="K2073" s="28"/>
      <c r="L2073" s="28"/>
      <c r="M2073" s="113"/>
      <c r="N2073" s="416"/>
      <c r="O2073" s="416"/>
      <c r="P2073" s="162"/>
    </row>
    <row r="2074" spans="1:16">
      <c r="A2074" s="28">
        <v>7</v>
      </c>
      <c r="B2074" s="28"/>
      <c r="C2074" s="123" t="s">
        <v>2561</v>
      </c>
      <c r="D2074" s="28" t="s">
        <v>70</v>
      </c>
      <c r="E2074" s="28">
        <v>10</v>
      </c>
      <c r="F2074" s="416">
        <v>1010.15</v>
      </c>
      <c r="G2074" s="416">
        <f t="shared" si="132"/>
        <v>10101.5</v>
      </c>
      <c r="H2074" s="28"/>
      <c r="I2074" s="28"/>
      <c r="J2074" s="28"/>
      <c r="K2074" s="28"/>
      <c r="L2074" s="28"/>
      <c r="M2074" s="113"/>
      <c r="N2074" s="416"/>
      <c r="O2074" s="416"/>
      <c r="P2074" s="162"/>
    </row>
    <row r="2075" spans="1:16">
      <c r="A2075" s="28">
        <v>8</v>
      </c>
      <c r="B2075" s="28" t="s">
        <v>2562</v>
      </c>
      <c r="C2075" s="123" t="s">
        <v>2563</v>
      </c>
      <c r="D2075" s="28" t="s">
        <v>70</v>
      </c>
      <c r="E2075" s="28">
        <v>2</v>
      </c>
      <c r="F2075" s="416">
        <v>1356.33</v>
      </c>
      <c r="G2075" s="416">
        <f t="shared" si="132"/>
        <v>2712.66</v>
      </c>
      <c r="H2075" s="28"/>
      <c r="I2075" s="28"/>
      <c r="J2075" s="28"/>
      <c r="K2075" s="28"/>
      <c r="L2075" s="28"/>
      <c r="M2075" s="113"/>
      <c r="N2075" s="416"/>
      <c r="O2075" s="416"/>
      <c r="P2075" s="162"/>
    </row>
    <row r="2076" spans="1:16">
      <c r="A2076" s="28">
        <v>9</v>
      </c>
      <c r="B2076" s="28" t="s">
        <v>2564</v>
      </c>
      <c r="C2076" s="123" t="s">
        <v>2565</v>
      </c>
      <c r="D2076" s="28" t="s">
        <v>70</v>
      </c>
      <c r="E2076" s="28">
        <v>8</v>
      </c>
      <c r="F2076" s="416">
        <v>1359.73</v>
      </c>
      <c r="G2076" s="416">
        <f t="shared" si="132"/>
        <v>10877.84</v>
      </c>
      <c r="H2076" s="28"/>
      <c r="I2076" s="28"/>
      <c r="J2076" s="28"/>
      <c r="K2076" s="28"/>
      <c r="L2076" s="28"/>
      <c r="M2076" s="113"/>
      <c r="N2076" s="416"/>
      <c r="O2076" s="416"/>
      <c r="P2076" s="162"/>
    </row>
    <row r="2077" spans="1:16">
      <c r="A2077" s="28">
        <v>10</v>
      </c>
      <c r="B2077" s="28" t="s">
        <v>2566</v>
      </c>
      <c r="C2077" s="123" t="s">
        <v>2567</v>
      </c>
      <c r="D2077" s="28" t="s">
        <v>130</v>
      </c>
      <c r="E2077" s="28">
        <v>3</v>
      </c>
      <c r="F2077" s="416">
        <v>1700.23</v>
      </c>
      <c r="G2077" s="416">
        <f t="shared" si="132"/>
        <v>5100.6900000000005</v>
      </c>
      <c r="H2077" s="28"/>
      <c r="I2077" s="28"/>
      <c r="J2077" s="28"/>
      <c r="K2077" s="28"/>
      <c r="L2077" s="28"/>
      <c r="M2077" s="113"/>
      <c r="N2077" s="416"/>
      <c r="O2077" s="416"/>
      <c r="P2077" s="162"/>
    </row>
    <row r="2078" spans="1:16">
      <c r="A2078" s="28">
        <v>11</v>
      </c>
      <c r="B2078" s="28"/>
      <c r="C2078" s="123" t="s">
        <v>2568</v>
      </c>
      <c r="D2078" s="28" t="s">
        <v>130</v>
      </c>
      <c r="E2078" s="28">
        <v>3</v>
      </c>
      <c r="F2078" s="416">
        <v>565.23</v>
      </c>
      <c r="G2078" s="416">
        <f t="shared" si="132"/>
        <v>1695.69</v>
      </c>
      <c r="H2078" s="28"/>
      <c r="I2078" s="28"/>
      <c r="J2078" s="28"/>
      <c r="K2078" s="28"/>
      <c r="L2078" s="28"/>
      <c r="M2078" s="113"/>
      <c r="N2078" s="416"/>
      <c r="O2078" s="416"/>
      <c r="P2078" s="162"/>
    </row>
    <row r="2079" spans="1:16">
      <c r="A2079" s="28">
        <v>12</v>
      </c>
      <c r="B2079" s="28"/>
      <c r="C2079" s="123" t="s">
        <v>2569</v>
      </c>
      <c r="D2079" s="28" t="s">
        <v>25</v>
      </c>
      <c r="E2079" s="28">
        <v>10</v>
      </c>
      <c r="F2079" s="416">
        <v>566.37</v>
      </c>
      <c r="G2079" s="416">
        <f t="shared" si="132"/>
        <v>5663.7</v>
      </c>
      <c r="H2079" s="28"/>
      <c r="I2079" s="28"/>
      <c r="J2079" s="28"/>
      <c r="K2079" s="28"/>
      <c r="L2079" s="28"/>
      <c r="M2079" s="113"/>
      <c r="N2079" s="416"/>
      <c r="O2079" s="416"/>
      <c r="P2079" s="162"/>
    </row>
    <row r="2080" spans="1:16">
      <c r="A2080" s="28">
        <v>13</v>
      </c>
      <c r="B2080" s="28" t="s">
        <v>2570</v>
      </c>
      <c r="C2080" s="123" t="s">
        <v>2571</v>
      </c>
      <c r="D2080" s="28" t="s">
        <v>28</v>
      </c>
      <c r="E2080" s="28">
        <v>0.10199999999999999</v>
      </c>
      <c r="F2080" s="416">
        <v>339285</v>
      </c>
      <c r="G2080" s="416">
        <f t="shared" si="132"/>
        <v>34607.07</v>
      </c>
      <c r="H2080" s="28"/>
      <c r="I2080" s="28"/>
      <c r="J2080" s="28"/>
      <c r="K2080" s="28"/>
      <c r="L2080" s="28"/>
      <c r="M2080" s="113"/>
      <c r="N2080" s="416"/>
      <c r="O2080" s="416"/>
      <c r="P2080" s="162"/>
    </row>
    <row r="2081" spans="1:16" ht="25.5">
      <c r="A2081" s="28">
        <v>14</v>
      </c>
      <c r="B2081" s="28" t="s">
        <v>2170</v>
      </c>
      <c r="C2081" s="123" t="s">
        <v>2572</v>
      </c>
      <c r="D2081" s="28" t="s">
        <v>130</v>
      </c>
      <c r="E2081" s="28">
        <v>175</v>
      </c>
      <c r="F2081" s="416">
        <v>75</v>
      </c>
      <c r="G2081" s="416">
        <f t="shared" si="132"/>
        <v>13125</v>
      </c>
      <c r="H2081" s="28"/>
      <c r="I2081" s="28"/>
      <c r="J2081" s="28"/>
      <c r="K2081" s="28"/>
      <c r="L2081" s="28"/>
      <c r="M2081" s="113"/>
      <c r="N2081" s="416"/>
      <c r="O2081" s="416"/>
      <c r="P2081" s="162"/>
    </row>
    <row r="2082" spans="1:16">
      <c r="A2082" s="28">
        <v>15</v>
      </c>
      <c r="B2082" s="28" t="s">
        <v>2573</v>
      </c>
      <c r="C2082" s="123" t="s">
        <v>2574</v>
      </c>
      <c r="D2082" s="28" t="s">
        <v>130</v>
      </c>
      <c r="E2082" s="28">
        <v>845</v>
      </c>
      <c r="F2082" s="416">
        <v>50</v>
      </c>
      <c r="G2082" s="416">
        <f t="shared" si="132"/>
        <v>42250</v>
      </c>
      <c r="H2082" s="28"/>
      <c r="I2082" s="28"/>
      <c r="J2082" s="28"/>
      <c r="K2082" s="28"/>
      <c r="L2082" s="28"/>
      <c r="M2082" s="113"/>
      <c r="N2082" s="416"/>
      <c r="O2082" s="416"/>
      <c r="P2082" s="162"/>
    </row>
    <row r="2083" spans="1:16">
      <c r="A2083" s="28">
        <v>16</v>
      </c>
      <c r="B2083" s="28" t="s">
        <v>400</v>
      </c>
      <c r="C2083" s="123" t="s">
        <v>2575</v>
      </c>
      <c r="D2083" s="28" t="s">
        <v>63</v>
      </c>
      <c r="E2083" s="28">
        <v>1.5640000000000001</v>
      </c>
      <c r="F2083" s="416">
        <v>117653.15</v>
      </c>
      <c r="G2083" s="416">
        <f t="shared" si="132"/>
        <v>184009.52660000001</v>
      </c>
      <c r="H2083" s="28"/>
      <c r="I2083" s="28"/>
      <c r="J2083" s="28"/>
      <c r="K2083" s="28"/>
      <c r="L2083" s="28"/>
      <c r="M2083" s="113"/>
      <c r="N2083" s="416"/>
      <c r="O2083" s="416"/>
      <c r="P2083" s="162"/>
    </row>
    <row r="2084" spans="1:16">
      <c r="A2084" s="28">
        <v>17</v>
      </c>
      <c r="B2084" s="28"/>
      <c r="C2084" s="123" t="s">
        <v>2576</v>
      </c>
      <c r="D2084" s="28" t="s">
        <v>130</v>
      </c>
      <c r="E2084" s="28">
        <v>2</v>
      </c>
      <c r="F2084" s="416">
        <v>302.81</v>
      </c>
      <c r="G2084" s="416">
        <f t="shared" si="132"/>
        <v>605.62</v>
      </c>
      <c r="H2084" s="28"/>
      <c r="I2084" s="28"/>
      <c r="J2084" s="28"/>
      <c r="K2084" s="28"/>
      <c r="L2084" s="28"/>
      <c r="M2084" s="113"/>
      <c r="N2084" s="416"/>
      <c r="O2084" s="416"/>
      <c r="P2084" s="162"/>
    </row>
    <row r="2085" spans="1:16" ht="25.5">
      <c r="A2085" s="28">
        <v>18</v>
      </c>
      <c r="B2085" s="28" t="s">
        <v>1916</v>
      </c>
      <c r="C2085" s="123" t="s">
        <v>2577</v>
      </c>
      <c r="D2085" s="28" t="s">
        <v>70</v>
      </c>
      <c r="E2085" s="28">
        <v>18</v>
      </c>
      <c r="F2085" s="416">
        <v>50</v>
      </c>
      <c r="G2085" s="416">
        <f t="shared" si="132"/>
        <v>900</v>
      </c>
      <c r="H2085" s="28"/>
      <c r="I2085" s="28"/>
      <c r="J2085" s="28"/>
      <c r="K2085" s="28"/>
      <c r="L2085" s="28"/>
      <c r="M2085" s="113"/>
      <c r="N2085" s="416"/>
      <c r="O2085" s="416"/>
      <c r="P2085" s="162"/>
    </row>
    <row r="2086" spans="1:16" ht="25.5">
      <c r="A2086" s="28">
        <v>19</v>
      </c>
      <c r="B2086" s="28" t="s">
        <v>2578</v>
      </c>
      <c r="C2086" s="123" t="s">
        <v>2579</v>
      </c>
      <c r="D2086" s="28" t="s">
        <v>70</v>
      </c>
      <c r="E2086" s="28">
        <v>15</v>
      </c>
      <c r="F2086" s="416">
        <v>100</v>
      </c>
      <c r="G2086" s="416">
        <f t="shared" si="132"/>
        <v>1500</v>
      </c>
      <c r="H2086" s="28"/>
      <c r="I2086" s="28"/>
      <c r="J2086" s="28"/>
      <c r="K2086" s="28"/>
      <c r="L2086" s="28"/>
      <c r="M2086" s="113"/>
      <c r="N2086" s="416"/>
      <c r="O2086" s="416"/>
      <c r="P2086" s="162"/>
    </row>
    <row r="2087" spans="1:16" ht="25.5">
      <c r="A2087" s="28">
        <v>20</v>
      </c>
      <c r="B2087" s="28"/>
      <c r="C2087" s="123" t="s">
        <v>2580</v>
      </c>
      <c r="D2087" s="28" t="s">
        <v>70</v>
      </c>
      <c r="E2087" s="28">
        <v>28</v>
      </c>
      <c r="F2087" s="416">
        <v>50</v>
      </c>
      <c r="G2087" s="416">
        <f t="shared" si="132"/>
        <v>1400</v>
      </c>
      <c r="H2087" s="28"/>
      <c r="I2087" s="28"/>
      <c r="J2087" s="28"/>
      <c r="K2087" s="28"/>
      <c r="L2087" s="28"/>
      <c r="M2087" s="113"/>
      <c r="N2087" s="416"/>
      <c r="O2087" s="416"/>
      <c r="P2087" s="162"/>
    </row>
    <row r="2088" spans="1:16">
      <c r="A2088" s="28">
        <v>21</v>
      </c>
      <c r="B2088" s="28" t="s">
        <v>213</v>
      </c>
      <c r="C2088" s="123" t="s">
        <v>2581</v>
      </c>
      <c r="D2088" s="28" t="s">
        <v>1193</v>
      </c>
      <c r="E2088" s="28"/>
      <c r="F2088" s="416">
        <v>55</v>
      </c>
      <c r="G2088" s="416"/>
      <c r="H2088" s="28"/>
      <c r="I2088" s="28"/>
      <c r="J2088" s="28"/>
      <c r="K2088" s="28"/>
      <c r="L2088" s="28"/>
      <c r="M2088" s="113"/>
      <c r="N2088" s="417">
        <v>650</v>
      </c>
      <c r="O2088" s="416">
        <f>N2088*F2088</f>
        <v>35750</v>
      </c>
      <c r="P2088" s="162"/>
    </row>
    <row r="2089" spans="1:16">
      <c r="A2089" s="28">
        <v>22</v>
      </c>
      <c r="B2089" s="28" t="s">
        <v>2582</v>
      </c>
      <c r="C2089" s="123" t="s">
        <v>2583</v>
      </c>
      <c r="D2089" s="28" t="s">
        <v>63</v>
      </c>
      <c r="E2089" s="28">
        <v>2.5350000000000001</v>
      </c>
      <c r="F2089" s="416">
        <v>45000</v>
      </c>
      <c r="G2089" s="416">
        <f t="shared" si="132"/>
        <v>114075</v>
      </c>
      <c r="H2089" s="28"/>
      <c r="I2089" s="28"/>
      <c r="J2089" s="28"/>
      <c r="K2089" s="28"/>
      <c r="L2089" s="28"/>
      <c r="M2089" s="113"/>
      <c r="N2089" s="416"/>
      <c r="O2089" s="416"/>
      <c r="P2089" s="162"/>
    </row>
    <row r="2090" spans="1:16">
      <c r="A2090" s="28">
        <v>23</v>
      </c>
      <c r="B2090" s="28" t="s">
        <v>2584</v>
      </c>
      <c r="C2090" s="123" t="s">
        <v>2585</v>
      </c>
      <c r="D2090" s="28" t="s">
        <v>28</v>
      </c>
      <c r="E2090" s="28">
        <v>80</v>
      </c>
      <c r="F2090" s="416">
        <v>102</v>
      </c>
      <c r="G2090" s="416">
        <f t="shared" si="132"/>
        <v>8160</v>
      </c>
      <c r="H2090" s="28"/>
      <c r="I2090" s="28"/>
      <c r="J2090" s="28"/>
      <c r="K2090" s="28"/>
      <c r="L2090" s="28"/>
      <c r="M2090" s="113"/>
      <c r="N2090" s="416"/>
      <c r="O2090" s="416"/>
      <c r="P2090" s="162"/>
    </row>
    <row r="2091" spans="1:16">
      <c r="A2091" s="28">
        <v>24</v>
      </c>
      <c r="B2091" s="28" t="s">
        <v>2586</v>
      </c>
      <c r="C2091" s="123" t="s">
        <v>2587</v>
      </c>
      <c r="D2091" s="28" t="s">
        <v>130</v>
      </c>
      <c r="E2091" s="28">
        <v>4</v>
      </c>
      <c r="F2091" s="416">
        <v>1142.7</v>
      </c>
      <c r="G2091" s="416">
        <f t="shared" si="132"/>
        <v>4570.8</v>
      </c>
      <c r="H2091" s="28"/>
      <c r="I2091" s="28"/>
      <c r="J2091" s="28"/>
      <c r="K2091" s="28"/>
      <c r="L2091" s="28"/>
      <c r="M2091" s="113"/>
      <c r="N2091" s="416"/>
      <c r="O2091" s="416"/>
      <c r="P2091" s="162"/>
    </row>
    <row r="2092" spans="1:16" ht="25.5">
      <c r="A2092" s="28">
        <v>25</v>
      </c>
      <c r="B2092" s="28" t="s">
        <v>2588</v>
      </c>
      <c r="C2092" s="123" t="s">
        <v>2589</v>
      </c>
      <c r="D2092" s="28" t="s">
        <v>130</v>
      </c>
      <c r="E2092" s="28">
        <v>3</v>
      </c>
      <c r="F2092" s="416">
        <v>16520</v>
      </c>
      <c r="G2092" s="416">
        <f t="shared" si="132"/>
        <v>49560</v>
      </c>
      <c r="H2092" s="28"/>
      <c r="I2092" s="28"/>
      <c r="J2092" s="28"/>
      <c r="K2092" s="28"/>
      <c r="L2092" s="28"/>
      <c r="M2092" s="113"/>
      <c r="N2092" s="416"/>
      <c r="O2092" s="416"/>
      <c r="P2092" s="162"/>
    </row>
    <row r="2093" spans="1:16" ht="25.5">
      <c r="A2093" s="28">
        <v>26</v>
      </c>
      <c r="B2093" s="28" t="s">
        <v>2590</v>
      </c>
      <c r="C2093" s="123" t="s">
        <v>2591</v>
      </c>
      <c r="D2093" s="28" t="s">
        <v>130</v>
      </c>
      <c r="E2093" s="28">
        <v>5</v>
      </c>
      <c r="F2093" s="416">
        <v>9204</v>
      </c>
      <c r="G2093" s="416">
        <f t="shared" si="132"/>
        <v>46020</v>
      </c>
      <c r="H2093" s="28"/>
      <c r="I2093" s="28"/>
      <c r="J2093" s="28"/>
      <c r="K2093" s="28"/>
      <c r="L2093" s="28"/>
      <c r="M2093" s="113"/>
      <c r="N2093" s="416"/>
      <c r="O2093" s="416"/>
      <c r="P2093" s="162"/>
    </row>
    <row r="2094" spans="1:16">
      <c r="A2094" s="28">
        <v>27</v>
      </c>
      <c r="B2094" s="28"/>
      <c r="C2094" s="123" t="s">
        <v>2592</v>
      </c>
      <c r="D2094" s="28" t="s">
        <v>130</v>
      </c>
      <c r="E2094" s="28">
        <v>5</v>
      </c>
      <c r="F2094" s="416">
        <v>7788</v>
      </c>
      <c r="G2094" s="416">
        <f t="shared" si="132"/>
        <v>38940</v>
      </c>
      <c r="H2094" s="28"/>
      <c r="I2094" s="28"/>
      <c r="J2094" s="28"/>
      <c r="K2094" s="28"/>
      <c r="L2094" s="28"/>
      <c r="M2094" s="113"/>
      <c r="N2094" s="416"/>
      <c r="O2094" s="416"/>
      <c r="P2094" s="162"/>
    </row>
    <row r="2095" spans="1:16" ht="25.5">
      <c r="A2095" s="28">
        <v>28</v>
      </c>
      <c r="B2095" s="28" t="s">
        <v>2593</v>
      </c>
      <c r="C2095" s="123" t="s">
        <v>2594</v>
      </c>
      <c r="D2095" s="28" t="s">
        <v>130</v>
      </c>
      <c r="E2095" s="28">
        <v>3</v>
      </c>
      <c r="F2095" s="416">
        <v>1416</v>
      </c>
      <c r="G2095" s="416">
        <f t="shared" si="132"/>
        <v>4248</v>
      </c>
      <c r="H2095" s="28"/>
      <c r="I2095" s="28"/>
      <c r="J2095" s="28"/>
      <c r="K2095" s="28"/>
      <c r="L2095" s="28"/>
      <c r="M2095" s="113"/>
      <c r="N2095" s="416"/>
      <c r="O2095" s="416"/>
      <c r="P2095" s="162"/>
    </row>
    <row r="2096" spans="1:16">
      <c r="A2096" s="28">
        <v>29</v>
      </c>
      <c r="B2096" s="28" t="s">
        <v>817</v>
      </c>
      <c r="C2096" s="123" t="s">
        <v>2595</v>
      </c>
      <c r="D2096" s="28" t="s">
        <v>130</v>
      </c>
      <c r="E2096" s="28">
        <v>5</v>
      </c>
      <c r="F2096" s="416">
        <v>1062</v>
      </c>
      <c r="G2096" s="416">
        <f t="shared" si="132"/>
        <v>5310</v>
      </c>
      <c r="H2096" s="28"/>
      <c r="I2096" s="28"/>
      <c r="J2096" s="28"/>
      <c r="K2096" s="28"/>
      <c r="L2096" s="28"/>
      <c r="M2096" s="113"/>
      <c r="N2096" s="416"/>
      <c r="O2096" s="416"/>
      <c r="P2096" s="162"/>
    </row>
    <row r="2097" spans="1:16" ht="25.5">
      <c r="A2097" s="28">
        <v>30</v>
      </c>
      <c r="B2097" s="28"/>
      <c r="C2097" s="123" t="s">
        <v>2596</v>
      </c>
      <c r="D2097" s="28" t="s">
        <v>130</v>
      </c>
      <c r="E2097" s="28">
        <v>1</v>
      </c>
      <c r="F2097" s="416">
        <v>4956</v>
      </c>
      <c r="G2097" s="416">
        <f t="shared" si="132"/>
        <v>4956</v>
      </c>
      <c r="H2097" s="28"/>
      <c r="I2097" s="28"/>
      <c r="J2097" s="28"/>
      <c r="K2097" s="28"/>
      <c r="L2097" s="28"/>
      <c r="M2097" s="113"/>
      <c r="N2097" s="416"/>
      <c r="O2097" s="416"/>
      <c r="P2097" s="162"/>
    </row>
    <row r="2098" spans="1:16" ht="25.5">
      <c r="A2098" s="28">
        <v>31</v>
      </c>
      <c r="B2098" s="28" t="s">
        <v>2578</v>
      </c>
      <c r="C2098" s="123" t="s">
        <v>2597</v>
      </c>
      <c r="D2098" s="28" t="s">
        <v>130</v>
      </c>
      <c r="E2098" s="28">
        <v>2</v>
      </c>
      <c r="F2098" s="416">
        <v>4130</v>
      </c>
      <c r="G2098" s="416">
        <f t="shared" si="132"/>
        <v>8260</v>
      </c>
      <c r="H2098" s="28"/>
      <c r="I2098" s="28"/>
      <c r="J2098" s="28"/>
      <c r="K2098" s="28"/>
      <c r="L2098" s="28"/>
      <c r="M2098" s="113"/>
      <c r="N2098" s="416"/>
      <c r="O2098" s="416"/>
      <c r="P2098" s="162"/>
    </row>
    <row r="2099" spans="1:16">
      <c r="A2099" s="28">
        <v>32</v>
      </c>
      <c r="B2099" s="28" t="s">
        <v>2598</v>
      </c>
      <c r="C2099" s="123" t="s">
        <v>2599</v>
      </c>
      <c r="D2099" s="28" t="s">
        <v>130</v>
      </c>
      <c r="E2099" s="28">
        <v>16</v>
      </c>
      <c r="F2099" s="416">
        <v>3339.4</v>
      </c>
      <c r="G2099" s="416">
        <f t="shared" si="132"/>
        <v>53430.400000000001</v>
      </c>
      <c r="H2099" s="28"/>
      <c r="I2099" s="28"/>
      <c r="J2099" s="28"/>
      <c r="K2099" s="28"/>
      <c r="L2099" s="28"/>
      <c r="M2099" s="113"/>
      <c r="N2099" s="416"/>
      <c r="O2099" s="416"/>
      <c r="P2099" s="162"/>
    </row>
    <row r="2100" spans="1:16">
      <c r="A2100" s="28">
        <v>33</v>
      </c>
      <c r="B2100" s="28"/>
      <c r="C2100" s="123" t="s">
        <v>2600</v>
      </c>
      <c r="D2100" s="28" t="s">
        <v>63</v>
      </c>
      <c r="E2100" s="28">
        <v>0.4</v>
      </c>
      <c r="F2100" s="416">
        <v>50000</v>
      </c>
      <c r="G2100" s="416">
        <f t="shared" si="132"/>
        <v>20000</v>
      </c>
      <c r="H2100" s="28"/>
      <c r="I2100" s="28"/>
      <c r="J2100" s="28"/>
      <c r="K2100" s="28"/>
      <c r="L2100" s="28"/>
      <c r="M2100" s="113"/>
      <c r="N2100" s="416"/>
      <c r="O2100" s="416"/>
      <c r="P2100" s="162"/>
    </row>
    <row r="2101" spans="1:16">
      <c r="A2101" s="28">
        <v>34</v>
      </c>
      <c r="B2101" s="28" t="s">
        <v>2584</v>
      </c>
      <c r="C2101" s="158" t="s">
        <v>2601</v>
      </c>
      <c r="D2101" s="28" t="s">
        <v>28</v>
      </c>
      <c r="E2101" s="28">
        <v>221</v>
      </c>
      <c r="F2101" s="416">
        <v>30</v>
      </c>
      <c r="G2101" s="416">
        <f t="shared" si="132"/>
        <v>6630</v>
      </c>
      <c r="H2101" s="28"/>
      <c r="I2101" s="28"/>
      <c r="J2101" s="28"/>
      <c r="K2101" s="28"/>
      <c r="L2101" s="28"/>
      <c r="M2101" s="113"/>
      <c r="N2101" s="416"/>
      <c r="O2101" s="416"/>
      <c r="P2101" s="162"/>
    </row>
    <row r="2102" spans="1:16">
      <c r="A2102" s="28">
        <v>35</v>
      </c>
      <c r="B2102" s="28" t="s">
        <v>2578</v>
      </c>
      <c r="C2102" s="158" t="s">
        <v>2602</v>
      </c>
      <c r="D2102" s="28" t="s">
        <v>130</v>
      </c>
      <c r="E2102" s="319">
        <v>3</v>
      </c>
      <c r="F2102" s="418">
        <v>1965.88</v>
      </c>
      <c r="G2102" s="416">
        <f>F2102*E2102</f>
        <v>5897.64</v>
      </c>
      <c r="H2102" s="28"/>
      <c r="I2102" s="28"/>
      <c r="J2102" s="28"/>
      <c r="K2102" s="28"/>
      <c r="L2102" s="28"/>
      <c r="M2102" s="113"/>
      <c r="N2102" s="416"/>
      <c r="O2102" s="416"/>
      <c r="P2102" s="162"/>
    </row>
    <row r="2103" spans="1:16" ht="25.5">
      <c r="A2103" s="28">
        <v>36</v>
      </c>
      <c r="B2103" s="28" t="s">
        <v>2603</v>
      </c>
      <c r="C2103" s="158" t="s">
        <v>2604</v>
      </c>
      <c r="D2103" s="28" t="s">
        <v>59</v>
      </c>
      <c r="E2103" s="28">
        <v>29.4</v>
      </c>
      <c r="F2103" s="416">
        <v>13</v>
      </c>
      <c r="G2103" s="416">
        <f t="shared" si="132"/>
        <v>382.2</v>
      </c>
      <c r="H2103" s="28"/>
      <c r="I2103" s="28"/>
      <c r="J2103" s="28"/>
      <c r="K2103" s="28"/>
      <c r="L2103" s="28"/>
      <c r="M2103" s="113"/>
      <c r="N2103" s="416"/>
      <c r="O2103" s="416"/>
      <c r="P2103" s="162"/>
    </row>
    <row r="2104" spans="1:16">
      <c r="A2104" s="28">
        <v>37</v>
      </c>
      <c r="B2104" s="28" t="s">
        <v>2605</v>
      </c>
      <c r="C2104" s="158" t="s">
        <v>2606</v>
      </c>
      <c r="D2104" s="28" t="s">
        <v>70</v>
      </c>
      <c r="E2104" s="150">
        <v>8</v>
      </c>
      <c r="F2104" s="418">
        <v>1416</v>
      </c>
      <c r="G2104" s="416">
        <f>E2104*F2104</f>
        <v>11328</v>
      </c>
      <c r="H2104" s="28"/>
      <c r="I2104" s="28"/>
      <c r="J2104" s="134"/>
      <c r="K2104" s="28"/>
      <c r="L2104" s="28"/>
      <c r="M2104" s="113"/>
      <c r="N2104" s="416"/>
      <c r="O2104" s="416"/>
      <c r="P2104" s="162"/>
    </row>
    <row r="2105" spans="1:16">
      <c r="A2105" s="28">
        <v>38</v>
      </c>
      <c r="B2105" s="28" t="s">
        <v>2605</v>
      </c>
      <c r="C2105" s="158" t="s">
        <v>2606</v>
      </c>
      <c r="D2105" s="28" t="s">
        <v>130</v>
      </c>
      <c r="E2105" s="28">
        <v>10</v>
      </c>
      <c r="F2105" s="416">
        <v>882</v>
      </c>
      <c r="G2105" s="416">
        <f t="shared" si="132"/>
        <v>8820</v>
      </c>
      <c r="H2105" s="28"/>
      <c r="I2105" s="28"/>
      <c r="J2105" s="28"/>
      <c r="K2105" s="28"/>
      <c r="L2105" s="28"/>
      <c r="M2105" s="113"/>
      <c r="N2105" s="416"/>
      <c r="O2105" s="416"/>
      <c r="P2105" s="162"/>
    </row>
    <row r="2106" spans="1:16">
      <c r="A2106" s="28">
        <v>39</v>
      </c>
      <c r="B2106" s="28" t="s">
        <v>2607</v>
      </c>
      <c r="C2106" s="158" t="s">
        <v>2608</v>
      </c>
      <c r="D2106" s="28" t="s">
        <v>130</v>
      </c>
      <c r="E2106" s="28">
        <v>2</v>
      </c>
      <c r="F2106" s="416">
        <v>15</v>
      </c>
      <c r="G2106" s="416">
        <f t="shared" si="132"/>
        <v>30</v>
      </c>
      <c r="H2106" s="28"/>
      <c r="I2106" s="28"/>
      <c r="J2106" s="28"/>
      <c r="K2106" s="28"/>
      <c r="L2106" s="28"/>
      <c r="M2106" s="113"/>
      <c r="N2106" s="416"/>
      <c r="O2106" s="416"/>
      <c r="P2106" s="162"/>
    </row>
    <row r="2107" spans="1:16">
      <c r="A2107" s="28">
        <v>40</v>
      </c>
      <c r="B2107" s="28" t="s">
        <v>817</v>
      </c>
      <c r="C2107" s="158" t="s">
        <v>2609</v>
      </c>
      <c r="D2107" s="28" t="s">
        <v>130</v>
      </c>
      <c r="E2107" s="28">
        <v>20</v>
      </c>
      <c r="F2107" s="416">
        <v>296</v>
      </c>
      <c r="G2107" s="416">
        <f t="shared" si="132"/>
        <v>5920</v>
      </c>
      <c r="H2107" s="28"/>
      <c r="I2107" s="28"/>
      <c r="J2107" s="28"/>
      <c r="K2107" s="28"/>
      <c r="L2107" s="28"/>
      <c r="M2107" s="113"/>
      <c r="N2107" s="416"/>
      <c r="O2107" s="416"/>
      <c r="P2107" s="162"/>
    </row>
    <row r="2108" spans="1:16">
      <c r="A2108" s="28">
        <v>41</v>
      </c>
      <c r="B2108" s="28" t="s">
        <v>2610</v>
      </c>
      <c r="C2108" s="158" t="s">
        <v>2611</v>
      </c>
      <c r="D2108" s="28" t="s">
        <v>130</v>
      </c>
      <c r="E2108" s="28">
        <v>1</v>
      </c>
      <c r="F2108" s="416">
        <v>300</v>
      </c>
      <c r="G2108" s="416">
        <f t="shared" si="132"/>
        <v>300</v>
      </c>
      <c r="H2108" s="28"/>
      <c r="I2108" s="28"/>
      <c r="J2108" s="28"/>
      <c r="K2108" s="28"/>
      <c r="L2108" s="28"/>
      <c r="M2108" s="113"/>
      <c r="N2108" s="416"/>
      <c r="O2108" s="416"/>
      <c r="P2108" s="162"/>
    </row>
    <row r="2109" spans="1:16">
      <c r="A2109" s="28">
        <v>42</v>
      </c>
      <c r="B2109" s="28"/>
      <c r="C2109" s="158" t="s">
        <v>1241</v>
      </c>
      <c r="D2109" s="28" t="s">
        <v>2612</v>
      </c>
      <c r="E2109" s="28">
        <v>30</v>
      </c>
      <c r="F2109" s="416">
        <v>100</v>
      </c>
      <c r="G2109" s="416">
        <f t="shared" si="132"/>
        <v>3000</v>
      </c>
      <c r="H2109" s="28"/>
      <c r="I2109" s="28"/>
      <c r="J2109" s="28"/>
      <c r="K2109" s="28"/>
      <c r="L2109" s="28"/>
      <c r="M2109" s="113"/>
      <c r="N2109" s="416"/>
      <c r="O2109" s="416"/>
      <c r="P2109" s="162"/>
    </row>
    <row r="2110" spans="1:16" ht="25.5">
      <c r="A2110" s="28">
        <v>43</v>
      </c>
      <c r="B2110" s="28" t="s">
        <v>2613</v>
      </c>
      <c r="C2110" s="158" t="s">
        <v>2614</v>
      </c>
      <c r="D2110" s="28" t="s">
        <v>130</v>
      </c>
      <c r="E2110" s="28">
        <v>5</v>
      </c>
      <c r="F2110" s="416">
        <v>1172</v>
      </c>
      <c r="G2110" s="416">
        <f t="shared" si="132"/>
        <v>5860</v>
      </c>
      <c r="H2110" s="28"/>
      <c r="I2110" s="28"/>
      <c r="J2110" s="28"/>
      <c r="K2110" s="28"/>
      <c r="L2110" s="28"/>
      <c r="M2110" s="113"/>
      <c r="N2110" s="416"/>
      <c r="O2110" s="416"/>
      <c r="P2110" s="162"/>
    </row>
    <row r="2111" spans="1:16" ht="25.5">
      <c r="A2111" s="28">
        <v>44</v>
      </c>
      <c r="B2111" s="28" t="s">
        <v>2615</v>
      </c>
      <c r="C2111" s="158" t="s">
        <v>2616</v>
      </c>
      <c r="D2111" s="28" t="s">
        <v>130</v>
      </c>
      <c r="E2111" s="28">
        <v>4</v>
      </c>
      <c r="F2111" s="416">
        <v>3253.8</v>
      </c>
      <c r="G2111" s="416">
        <f t="shared" si="132"/>
        <v>13015.2</v>
      </c>
      <c r="H2111" s="28"/>
      <c r="I2111" s="28"/>
      <c r="J2111" s="28"/>
      <c r="K2111" s="28"/>
      <c r="L2111" s="28"/>
      <c r="M2111" s="113"/>
      <c r="N2111" s="416"/>
      <c r="O2111" s="416"/>
      <c r="P2111" s="162"/>
    </row>
    <row r="2112" spans="1:16">
      <c r="A2112" s="28">
        <v>45</v>
      </c>
      <c r="B2112" s="300"/>
      <c r="C2112" s="158" t="s">
        <v>2617</v>
      </c>
      <c r="D2112" s="28" t="s">
        <v>130</v>
      </c>
      <c r="E2112" s="28">
        <v>4</v>
      </c>
      <c r="F2112" s="416">
        <v>909</v>
      </c>
      <c r="G2112" s="416">
        <f t="shared" si="132"/>
        <v>3636</v>
      </c>
      <c r="H2112" s="28"/>
      <c r="I2112" s="28"/>
      <c r="J2112" s="28"/>
      <c r="K2112" s="28"/>
      <c r="L2112" s="28"/>
      <c r="M2112" s="113"/>
      <c r="N2112" s="416"/>
      <c r="O2112" s="416"/>
      <c r="P2112" s="162"/>
    </row>
    <row r="2113" spans="1:16">
      <c r="A2113" s="28">
        <v>46</v>
      </c>
      <c r="B2113" s="28" t="s">
        <v>1790</v>
      </c>
      <c r="C2113" s="158" t="s">
        <v>2618</v>
      </c>
      <c r="D2113" s="28" t="s">
        <v>25</v>
      </c>
      <c r="E2113" s="28">
        <v>6</v>
      </c>
      <c r="F2113" s="418">
        <v>10</v>
      </c>
      <c r="G2113" s="416">
        <f t="shared" si="132"/>
        <v>60</v>
      </c>
      <c r="H2113" s="28"/>
      <c r="I2113" s="28"/>
      <c r="J2113" s="28"/>
      <c r="K2113" s="28"/>
      <c r="L2113" s="28"/>
      <c r="M2113" s="113"/>
      <c r="N2113" s="416"/>
      <c r="O2113" s="416"/>
      <c r="P2113" s="162"/>
    </row>
    <row r="2114" spans="1:16">
      <c r="A2114" s="28">
        <v>47</v>
      </c>
      <c r="B2114" s="28"/>
      <c r="C2114" s="158" t="s">
        <v>2619</v>
      </c>
      <c r="D2114" s="28" t="s">
        <v>1338</v>
      </c>
      <c r="E2114" s="28">
        <v>24</v>
      </c>
      <c r="F2114" s="418">
        <v>100</v>
      </c>
      <c r="G2114" s="416">
        <f t="shared" si="132"/>
        <v>2400</v>
      </c>
      <c r="H2114" s="28"/>
      <c r="I2114" s="28"/>
      <c r="J2114" s="28"/>
      <c r="K2114" s="28"/>
      <c r="L2114" s="28"/>
      <c r="M2114" s="113"/>
      <c r="N2114" s="416"/>
      <c r="O2114" s="416"/>
      <c r="P2114" s="162"/>
    </row>
    <row r="2115" spans="1:16" ht="25.5">
      <c r="A2115" s="28">
        <v>48</v>
      </c>
      <c r="B2115" s="28" t="s">
        <v>2620</v>
      </c>
      <c r="C2115" s="158" t="s">
        <v>2621</v>
      </c>
      <c r="D2115" s="28" t="s">
        <v>130</v>
      </c>
      <c r="E2115" s="28">
        <v>2</v>
      </c>
      <c r="F2115" s="418">
        <v>1470.28</v>
      </c>
      <c r="G2115" s="416">
        <f t="shared" si="132"/>
        <v>2940.56</v>
      </c>
      <c r="H2115" s="28"/>
      <c r="I2115" s="28"/>
      <c r="J2115" s="28"/>
      <c r="K2115" s="28"/>
      <c r="L2115" s="28"/>
      <c r="M2115" s="113"/>
      <c r="N2115" s="416"/>
      <c r="O2115" s="416"/>
      <c r="P2115" s="162"/>
    </row>
    <row r="2116" spans="1:16">
      <c r="A2116" s="28">
        <v>49</v>
      </c>
      <c r="B2116" s="28"/>
      <c r="C2116" s="158" t="s">
        <v>2609</v>
      </c>
      <c r="D2116" s="28" t="s">
        <v>130</v>
      </c>
      <c r="E2116" s="28">
        <v>10</v>
      </c>
      <c r="F2116" s="418">
        <v>296</v>
      </c>
      <c r="G2116" s="416">
        <f t="shared" si="132"/>
        <v>2960</v>
      </c>
      <c r="H2116" s="28"/>
      <c r="I2116" s="28"/>
      <c r="J2116" s="28"/>
      <c r="K2116" s="28"/>
      <c r="L2116" s="28"/>
      <c r="M2116" s="113"/>
      <c r="N2116" s="416"/>
      <c r="O2116" s="416"/>
      <c r="P2116" s="162"/>
    </row>
    <row r="2117" spans="1:16" ht="25.5">
      <c r="A2117" s="28">
        <v>50</v>
      </c>
      <c r="B2117" s="28" t="s">
        <v>2622</v>
      </c>
      <c r="C2117" s="158" t="s">
        <v>2623</v>
      </c>
      <c r="D2117" s="28" t="s">
        <v>25</v>
      </c>
      <c r="E2117" s="28">
        <v>5</v>
      </c>
      <c r="F2117" s="418">
        <v>1175.28</v>
      </c>
      <c r="G2117" s="416">
        <f t="shared" si="132"/>
        <v>5876.4</v>
      </c>
      <c r="H2117" s="28"/>
      <c r="I2117" s="28"/>
      <c r="J2117" s="28"/>
      <c r="K2117" s="28"/>
      <c r="L2117" s="28"/>
      <c r="M2117" s="113"/>
      <c r="N2117" s="416"/>
      <c r="O2117" s="416"/>
      <c r="P2117" s="162"/>
    </row>
    <row r="2118" spans="1:16">
      <c r="A2118" s="28">
        <v>51</v>
      </c>
      <c r="B2118" s="28" t="s">
        <v>2624</v>
      </c>
      <c r="C2118" s="158" t="s">
        <v>2625</v>
      </c>
      <c r="D2118" s="28" t="s">
        <v>130</v>
      </c>
      <c r="E2118" s="28">
        <v>10</v>
      </c>
      <c r="F2118" s="418">
        <v>587.64</v>
      </c>
      <c r="G2118" s="416">
        <f t="shared" si="132"/>
        <v>5876.4</v>
      </c>
      <c r="H2118" s="28"/>
      <c r="I2118" s="28"/>
      <c r="J2118" s="28"/>
      <c r="K2118" s="28"/>
      <c r="L2118" s="28"/>
      <c r="M2118" s="113"/>
      <c r="N2118" s="416"/>
      <c r="O2118" s="416"/>
      <c r="P2118" s="162"/>
    </row>
    <row r="2119" spans="1:16" ht="25.5">
      <c r="A2119" s="28">
        <v>52</v>
      </c>
      <c r="B2119" s="162"/>
      <c r="C2119" s="158" t="s">
        <v>2626</v>
      </c>
      <c r="D2119" s="28" t="s">
        <v>130</v>
      </c>
      <c r="E2119" s="28">
        <v>5</v>
      </c>
      <c r="F2119" s="418">
        <v>1170.56</v>
      </c>
      <c r="G2119" s="416">
        <f t="shared" si="132"/>
        <v>5852.7999999999993</v>
      </c>
      <c r="H2119" s="28"/>
      <c r="I2119" s="28"/>
      <c r="J2119" s="28"/>
      <c r="K2119" s="28"/>
      <c r="L2119" s="28"/>
      <c r="M2119" s="113"/>
      <c r="N2119" s="416"/>
      <c r="O2119" s="416"/>
      <c r="P2119" s="162"/>
    </row>
    <row r="2120" spans="1:16">
      <c r="A2120" s="28">
        <v>53</v>
      </c>
      <c r="B2120" s="300"/>
      <c r="C2120" s="158" t="s">
        <v>2627</v>
      </c>
      <c r="D2120" s="28" t="s">
        <v>130</v>
      </c>
      <c r="E2120" s="28">
        <v>4</v>
      </c>
      <c r="F2120" s="418">
        <v>1770</v>
      </c>
      <c r="G2120" s="416">
        <f t="shared" si="132"/>
        <v>7080</v>
      </c>
      <c r="H2120" s="28"/>
      <c r="I2120" s="28"/>
      <c r="J2120" s="28"/>
      <c r="K2120" s="28"/>
      <c r="L2120" s="28"/>
      <c r="M2120" s="113"/>
      <c r="N2120" s="416"/>
      <c r="O2120" s="416"/>
      <c r="P2120" s="162"/>
    </row>
    <row r="2121" spans="1:16" ht="25.5">
      <c r="A2121" s="28">
        <v>54</v>
      </c>
      <c r="B2121" s="28" t="s">
        <v>2628</v>
      </c>
      <c r="C2121" s="158" t="s">
        <v>2629</v>
      </c>
      <c r="D2121" s="28" t="s">
        <v>25</v>
      </c>
      <c r="E2121" s="28">
        <v>1</v>
      </c>
      <c r="F2121" s="418">
        <v>5310</v>
      </c>
      <c r="G2121" s="416">
        <f t="shared" si="132"/>
        <v>5310</v>
      </c>
      <c r="H2121" s="28"/>
      <c r="I2121" s="28"/>
      <c r="J2121" s="28"/>
      <c r="K2121" s="28"/>
      <c r="L2121" s="28"/>
      <c r="M2121" s="113"/>
      <c r="N2121" s="416"/>
      <c r="O2121" s="416"/>
      <c r="P2121" s="162"/>
    </row>
    <row r="2122" spans="1:16">
      <c r="A2122" s="28">
        <v>55</v>
      </c>
      <c r="B2122" s="28" t="s">
        <v>1916</v>
      </c>
      <c r="C2122" s="158" t="s">
        <v>2630</v>
      </c>
      <c r="D2122" s="28" t="s">
        <v>130</v>
      </c>
      <c r="E2122" s="28">
        <v>6</v>
      </c>
      <c r="F2122" s="418">
        <v>944</v>
      </c>
      <c r="G2122" s="416">
        <f t="shared" si="132"/>
        <v>5664</v>
      </c>
      <c r="H2122" s="28"/>
      <c r="I2122" s="28"/>
      <c r="J2122" s="28"/>
      <c r="K2122" s="28"/>
      <c r="L2122" s="28"/>
      <c r="M2122" s="113"/>
      <c r="N2122" s="416"/>
      <c r="O2122" s="416"/>
      <c r="P2122" s="162"/>
    </row>
    <row r="2123" spans="1:16">
      <c r="A2123" s="28">
        <v>56</v>
      </c>
      <c r="B2123" s="28" t="s">
        <v>213</v>
      </c>
      <c r="C2123" s="158" t="s">
        <v>2631</v>
      </c>
      <c r="D2123" s="28" t="s">
        <v>57</v>
      </c>
      <c r="E2123" s="28">
        <v>0.88200000000000001</v>
      </c>
      <c r="F2123" s="418">
        <v>230100</v>
      </c>
      <c r="G2123" s="416">
        <f t="shared" si="132"/>
        <v>202948.2</v>
      </c>
      <c r="H2123" s="28"/>
      <c r="I2123" s="28"/>
      <c r="J2123" s="28"/>
      <c r="K2123" s="28"/>
      <c r="L2123" s="28"/>
      <c r="M2123" s="113"/>
      <c r="N2123" s="416"/>
      <c r="O2123" s="416"/>
      <c r="P2123" s="162"/>
    </row>
    <row r="2124" spans="1:16">
      <c r="A2124" s="28">
        <v>57</v>
      </c>
      <c r="B2124" s="28" t="s">
        <v>1790</v>
      </c>
      <c r="C2124" s="158" t="s">
        <v>2632</v>
      </c>
      <c r="D2124" s="28" t="s">
        <v>25</v>
      </c>
      <c r="E2124" s="28">
        <v>22</v>
      </c>
      <c r="F2124" s="418">
        <v>1121</v>
      </c>
      <c r="G2124" s="416">
        <f t="shared" si="132"/>
        <v>24662</v>
      </c>
      <c r="H2124" s="28"/>
      <c r="I2124" s="28"/>
      <c r="J2124" s="28"/>
      <c r="K2124" s="28"/>
      <c r="L2124" s="28"/>
      <c r="M2124" s="113"/>
      <c r="N2124" s="416"/>
      <c r="O2124" s="416"/>
      <c r="P2124" s="162"/>
    </row>
    <row r="2125" spans="1:16">
      <c r="A2125" s="28">
        <v>58</v>
      </c>
      <c r="B2125" s="28" t="s">
        <v>2633</v>
      </c>
      <c r="C2125" s="158" t="s">
        <v>2634</v>
      </c>
      <c r="D2125" s="28" t="s">
        <v>28</v>
      </c>
      <c r="E2125" s="28">
        <v>945</v>
      </c>
      <c r="F2125" s="418">
        <v>45</v>
      </c>
      <c r="G2125" s="416">
        <f t="shared" si="132"/>
        <v>42525</v>
      </c>
      <c r="H2125" s="28"/>
      <c r="I2125" s="28"/>
      <c r="J2125" s="28"/>
      <c r="K2125" s="28"/>
      <c r="L2125" s="28"/>
      <c r="M2125" s="113"/>
      <c r="N2125" s="416"/>
      <c r="O2125" s="416"/>
      <c r="P2125" s="162"/>
    </row>
    <row r="2126" spans="1:16">
      <c r="A2126" s="28">
        <v>59</v>
      </c>
      <c r="B2126" s="28" t="s">
        <v>2633</v>
      </c>
      <c r="C2126" s="158" t="s">
        <v>2635</v>
      </c>
      <c r="D2126" s="28" t="s">
        <v>28</v>
      </c>
      <c r="E2126" s="28">
        <v>2610</v>
      </c>
      <c r="F2126" s="418">
        <v>45</v>
      </c>
      <c r="G2126" s="416">
        <f t="shared" si="132"/>
        <v>117450</v>
      </c>
      <c r="H2126" s="28"/>
      <c r="I2126" s="28"/>
      <c r="J2126" s="28"/>
      <c r="K2126" s="28"/>
      <c r="L2126" s="28"/>
      <c r="M2126" s="113"/>
      <c r="N2126" s="416"/>
      <c r="O2126" s="416"/>
      <c r="P2126" s="162"/>
    </row>
    <row r="2127" spans="1:16">
      <c r="A2127" s="28">
        <v>60</v>
      </c>
      <c r="B2127" s="28" t="s">
        <v>213</v>
      </c>
      <c r="C2127" s="158" t="s">
        <v>2636</v>
      </c>
      <c r="D2127" s="28" t="s">
        <v>28</v>
      </c>
      <c r="E2127" s="28">
        <v>23.28</v>
      </c>
      <c r="F2127" s="418">
        <v>100</v>
      </c>
      <c r="G2127" s="416">
        <f t="shared" si="132"/>
        <v>2328</v>
      </c>
      <c r="H2127" s="28"/>
      <c r="I2127" s="28"/>
      <c r="J2127" s="28"/>
      <c r="K2127" s="28"/>
      <c r="L2127" s="28"/>
      <c r="M2127" s="113"/>
      <c r="N2127" s="416"/>
      <c r="O2127" s="416"/>
      <c r="P2127" s="162"/>
    </row>
    <row r="2128" spans="1:16">
      <c r="A2128" s="28">
        <v>61</v>
      </c>
      <c r="B2128" s="28" t="s">
        <v>242</v>
      </c>
      <c r="C2128" s="158" t="s">
        <v>2637</v>
      </c>
      <c r="D2128" s="28" t="s">
        <v>130</v>
      </c>
      <c r="E2128" s="28">
        <v>10</v>
      </c>
      <c r="F2128" s="418">
        <v>934.56</v>
      </c>
      <c r="G2128" s="416">
        <f t="shared" si="132"/>
        <v>9345.5999999999985</v>
      </c>
      <c r="H2128" s="28"/>
      <c r="I2128" s="28"/>
      <c r="J2128" s="28"/>
      <c r="K2128" s="28"/>
      <c r="L2128" s="28"/>
      <c r="M2128" s="113"/>
      <c r="N2128" s="416"/>
      <c r="O2128" s="416"/>
      <c r="P2128" s="162"/>
    </row>
    <row r="2129" spans="1:16" ht="25.5">
      <c r="A2129" s="28">
        <v>62</v>
      </c>
      <c r="B2129" s="28" t="s">
        <v>2578</v>
      </c>
      <c r="C2129" s="158" t="s">
        <v>2638</v>
      </c>
      <c r="D2129" s="28" t="s">
        <v>130</v>
      </c>
      <c r="E2129" s="28">
        <v>23</v>
      </c>
      <c r="F2129" s="418">
        <v>8260</v>
      </c>
      <c r="G2129" s="416">
        <f t="shared" si="132"/>
        <v>189980</v>
      </c>
      <c r="H2129" s="28"/>
      <c r="I2129" s="28"/>
      <c r="J2129" s="28"/>
      <c r="K2129" s="28"/>
      <c r="L2129" s="28"/>
      <c r="M2129" s="113"/>
      <c r="N2129" s="416"/>
      <c r="O2129" s="416"/>
      <c r="P2129" s="162"/>
    </row>
    <row r="2130" spans="1:16" ht="25.5">
      <c r="A2130" s="28">
        <v>63</v>
      </c>
      <c r="B2130" s="28"/>
      <c r="C2130" s="158" t="s">
        <v>2639</v>
      </c>
      <c r="D2130" s="28" t="s">
        <v>130</v>
      </c>
      <c r="E2130" s="28">
        <v>11</v>
      </c>
      <c r="F2130" s="418">
        <v>1416</v>
      </c>
      <c r="G2130" s="416">
        <f t="shared" si="132"/>
        <v>15576</v>
      </c>
      <c r="H2130" s="28"/>
      <c r="I2130" s="28"/>
      <c r="J2130" s="28"/>
      <c r="K2130" s="28"/>
      <c r="L2130" s="28"/>
      <c r="M2130" s="113"/>
      <c r="N2130" s="416"/>
      <c r="O2130" s="416"/>
      <c r="P2130" s="162"/>
    </row>
    <row r="2131" spans="1:16">
      <c r="A2131" s="28">
        <v>64</v>
      </c>
      <c r="B2131" s="28"/>
      <c r="C2131" s="158" t="s">
        <v>2630</v>
      </c>
      <c r="D2131" s="28" t="s">
        <v>130</v>
      </c>
      <c r="E2131" s="28">
        <v>20</v>
      </c>
      <c r="F2131" s="418">
        <v>1534</v>
      </c>
      <c r="G2131" s="416">
        <f t="shared" si="132"/>
        <v>30680</v>
      </c>
      <c r="H2131" s="28"/>
      <c r="I2131" s="28"/>
      <c r="J2131" s="28"/>
      <c r="K2131" s="28"/>
      <c r="L2131" s="28"/>
      <c r="M2131" s="113"/>
      <c r="N2131" s="416"/>
      <c r="O2131" s="416"/>
      <c r="P2131" s="162"/>
    </row>
    <row r="2132" spans="1:16" ht="25.5">
      <c r="A2132" s="28">
        <v>65</v>
      </c>
      <c r="B2132" s="28"/>
      <c r="C2132" s="158" t="s">
        <v>2640</v>
      </c>
      <c r="D2132" s="28" t="s">
        <v>130</v>
      </c>
      <c r="E2132" s="28">
        <v>12</v>
      </c>
      <c r="F2132" s="418">
        <v>20</v>
      </c>
      <c r="G2132" s="416">
        <f t="shared" si="132"/>
        <v>240</v>
      </c>
      <c r="H2132" s="28"/>
      <c r="I2132" s="28"/>
      <c r="J2132" s="28"/>
      <c r="K2132" s="28"/>
      <c r="L2132" s="28"/>
      <c r="M2132" s="113"/>
      <c r="N2132" s="416"/>
      <c r="O2132" s="416"/>
      <c r="P2132" s="162"/>
    </row>
    <row r="2133" spans="1:16">
      <c r="A2133" s="28">
        <v>66</v>
      </c>
      <c r="B2133" s="28" t="s">
        <v>213</v>
      </c>
      <c r="C2133" s="158" t="s">
        <v>2636</v>
      </c>
      <c r="D2133" s="28" t="s">
        <v>28</v>
      </c>
      <c r="E2133" s="28"/>
      <c r="F2133" s="418">
        <v>40</v>
      </c>
      <c r="G2133" s="416"/>
      <c r="H2133" s="28"/>
      <c r="I2133" s="28"/>
      <c r="J2133" s="28"/>
      <c r="K2133" s="28"/>
      <c r="L2133" s="28"/>
      <c r="M2133" s="113"/>
      <c r="N2133" s="416">
        <v>345.7</v>
      </c>
      <c r="O2133" s="416">
        <f>N2133*F2133</f>
        <v>13828</v>
      </c>
      <c r="P2133" s="162"/>
    </row>
    <row r="2134" spans="1:16" ht="25.5">
      <c r="A2134" s="28">
        <v>67</v>
      </c>
      <c r="B2134" s="28" t="s">
        <v>2641</v>
      </c>
      <c r="C2134" s="158" t="s">
        <v>2642</v>
      </c>
      <c r="D2134" s="28" t="s">
        <v>130</v>
      </c>
      <c r="E2134" s="28">
        <v>44</v>
      </c>
      <c r="F2134" s="418">
        <v>2631.4</v>
      </c>
      <c r="G2134" s="416">
        <f t="shared" ref="G2134" si="133">F2134*E2134</f>
        <v>115781.6</v>
      </c>
      <c r="H2134" s="28"/>
      <c r="I2134" s="28"/>
      <c r="J2134" s="28"/>
      <c r="K2134" s="28"/>
      <c r="L2134" s="28"/>
      <c r="M2134" s="113"/>
      <c r="N2134" s="416"/>
      <c r="O2134" s="416"/>
      <c r="P2134" s="162"/>
    </row>
    <row r="2135" spans="1:16">
      <c r="A2135" s="28">
        <v>68</v>
      </c>
      <c r="B2135" s="28" t="s">
        <v>213</v>
      </c>
      <c r="C2135" s="158" t="s">
        <v>2636</v>
      </c>
      <c r="D2135" s="28" t="s">
        <v>1338</v>
      </c>
      <c r="E2135" s="28"/>
      <c r="F2135" s="418">
        <v>40</v>
      </c>
      <c r="G2135" s="416"/>
      <c r="H2135" s="28"/>
      <c r="I2135" s="28"/>
      <c r="J2135" s="28"/>
      <c r="K2135" s="28"/>
      <c r="L2135" s="28"/>
      <c r="M2135" s="113"/>
      <c r="N2135" s="416">
        <v>288</v>
      </c>
      <c r="O2135" s="416">
        <f>N2135*F2135</f>
        <v>11520</v>
      </c>
      <c r="P2135" s="162"/>
    </row>
    <row r="2136" spans="1:16">
      <c r="A2136" s="28">
        <v>69</v>
      </c>
      <c r="B2136" s="28"/>
      <c r="C2136" s="158" t="s">
        <v>2643</v>
      </c>
      <c r="D2136" s="28" t="s">
        <v>28</v>
      </c>
      <c r="E2136" s="28">
        <v>1145</v>
      </c>
      <c r="F2136" s="418">
        <v>45</v>
      </c>
      <c r="G2136" s="416">
        <f>E2136*F2136</f>
        <v>51525</v>
      </c>
      <c r="H2136" s="28"/>
      <c r="I2136" s="28"/>
      <c r="J2136" s="28"/>
      <c r="K2136" s="28"/>
      <c r="L2136" s="28"/>
      <c r="M2136" s="113"/>
      <c r="N2136" s="416"/>
      <c r="O2136" s="416"/>
      <c r="P2136" s="162"/>
    </row>
    <row r="2137" spans="1:16">
      <c r="A2137" s="28">
        <v>70</v>
      </c>
      <c r="B2137" s="28"/>
      <c r="C2137" s="158" t="s">
        <v>2644</v>
      </c>
      <c r="D2137" s="28" t="s">
        <v>28</v>
      </c>
      <c r="E2137" s="28"/>
      <c r="F2137" s="418">
        <v>40</v>
      </c>
      <c r="G2137" s="416"/>
      <c r="H2137" s="28"/>
      <c r="I2137" s="28"/>
      <c r="J2137" s="28"/>
      <c r="K2137" s="28"/>
      <c r="L2137" s="28"/>
      <c r="M2137" s="113"/>
      <c r="N2137" s="416">
        <v>48.5</v>
      </c>
      <c r="O2137" s="416">
        <f>N2137*F2137</f>
        <v>1940</v>
      </c>
      <c r="P2137" s="162"/>
    </row>
    <row r="2138" spans="1:16">
      <c r="A2138" s="28">
        <v>71</v>
      </c>
      <c r="B2138" s="28"/>
      <c r="C2138" s="158" t="s">
        <v>2645</v>
      </c>
      <c r="D2138" s="28" t="s">
        <v>158</v>
      </c>
      <c r="E2138" s="28">
        <v>0.01</v>
      </c>
      <c r="F2138" s="418">
        <v>450259.5</v>
      </c>
      <c r="G2138" s="416">
        <f>F2138*E2138</f>
        <v>4502.5950000000003</v>
      </c>
      <c r="H2138" s="28"/>
      <c r="I2138" s="28"/>
      <c r="J2138" s="28"/>
      <c r="K2138" s="28"/>
      <c r="L2138" s="28"/>
      <c r="M2138" s="113"/>
      <c r="N2138" s="416"/>
      <c r="O2138" s="416"/>
      <c r="P2138" s="162"/>
    </row>
    <row r="2139" spans="1:16" ht="25.5">
      <c r="A2139" s="28">
        <v>72</v>
      </c>
      <c r="B2139" s="28"/>
      <c r="C2139" s="158" t="s">
        <v>2646</v>
      </c>
      <c r="D2139" s="28" t="s">
        <v>25</v>
      </c>
      <c r="E2139" s="28">
        <v>2</v>
      </c>
      <c r="F2139" s="418">
        <v>8496</v>
      </c>
      <c r="G2139" s="416">
        <f>F2139*E2139</f>
        <v>16992</v>
      </c>
      <c r="H2139" s="28"/>
      <c r="I2139" s="28"/>
      <c r="J2139" s="28"/>
      <c r="K2139" s="28"/>
      <c r="L2139" s="28"/>
      <c r="M2139" s="113"/>
      <c r="N2139" s="416"/>
      <c r="O2139" s="416"/>
      <c r="P2139" s="162"/>
    </row>
    <row r="2140" spans="1:16">
      <c r="A2140" s="28">
        <v>73</v>
      </c>
      <c r="B2140" s="28"/>
      <c r="C2140" s="158" t="s">
        <v>2647</v>
      </c>
      <c r="D2140" s="28" t="s">
        <v>25</v>
      </c>
      <c r="E2140" s="28">
        <v>1</v>
      </c>
      <c r="F2140" s="418">
        <v>3442.5</v>
      </c>
      <c r="G2140" s="416">
        <f>F2140*E2140</f>
        <v>3442.5</v>
      </c>
      <c r="H2140" s="28"/>
      <c r="I2140" s="28"/>
      <c r="J2140" s="28"/>
      <c r="K2140" s="28"/>
      <c r="L2140" s="28"/>
      <c r="M2140" s="113"/>
      <c r="N2140" s="416"/>
      <c r="O2140" s="416"/>
      <c r="P2140" s="162"/>
    </row>
    <row r="2141" spans="1:16">
      <c r="A2141" s="28">
        <v>74</v>
      </c>
      <c r="B2141" s="28"/>
      <c r="C2141" s="158" t="s">
        <v>2648</v>
      </c>
      <c r="D2141" s="28" t="s">
        <v>25</v>
      </c>
      <c r="E2141" s="28">
        <v>2</v>
      </c>
      <c r="F2141" s="418">
        <v>1702.6</v>
      </c>
      <c r="G2141" s="416">
        <f t="shared" ref="G2141:G2144" si="134">F2141*E2141</f>
        <v>3405.2</v>
      </c>
      <c r="H2141" s="28"/>
      <c r="I2141" s="28"/>
      <c r="J2141" s="28"/>
      <c r="K2141" s="28"/>
      <c r="L2141" s="28"/>
      <c r="M2141" s="113"/>
      <c r="N2141" s="416"/>
      <c r="O2141" s="416"/>
      <c r="P2141" s="162"/>
    </row>
    <row r="2142" spans="1:16">
      <c r="A2142" s="28">
        <v>75</v>
      </c>
      <c r="B2142" s="28"/>
      <c r="C2142" s="158" t="s">
        <v>2649</v>
      </c>
      <c r="D2142" s="28" t="s">
        <v>25</v>
      </c>
      <c r="E2142" s="28">
        <v>7</v>
      </c>
      <c r="F2142" s="418">
        <v>308</v>
      </c>
      <c r="G2142" s="416">
        <f t="shared" si="134"/>
        <v>2156</v>
      </c>
      <c r="H2142" s="28"/>
      <c r="I2142" s="28"/>
      <c r="J2142" s="28"/>
      <c r="K2142" s="28"/>
      <c r="L2142" s="28"/>
      <c r="M2142" s="113"/>
      <c r="N2142" s="416"/>
      <c r="O2142" s="416"/>
      <c r="P2142" s="162"/>
    </row>
    <row r="2143" spans="1:16" ht="25.5">
      <c r="A2143" s="28">
        <v>76</v>
      </c>
      <c r="B2143" s="28"/>
      <c r="C2143" s="158" t="s">
        <v>2650</v>
      </c>
      <c r="D2143" s="28" t="s">
        <v>25</v>
      </c>
      <c r="E2143" s="28">
        <v>760</v>
      </c>
      <c r="F2143" s="418">
        <v>180</v>
      </c>
      <c r="G2143" s="416">
        <f t="shared" si="134"/>
        <v>136800</v>
      </c>
      <c r="H2143" s="28"/>
      <c r="I2143" s="28"/>
      <c r="J2143" s="28"/>
      <c r="K2143" s="28"/>
      <c r="L2143" s="28"/>
      <c r="M2143" s="113"/>
      <c r="N2143" s="416"/>
      <c r="O2143" s="416"/>
      <c r="P2143" s="162"/>
    </row>
    <row r="2144" spans="1:16">
      <c r="A2144" s="28">
        <v>77</v>
      </c>
      <c r="B2144" s="28"/>
      <c r="C2144" s="158" t="s">
        <v>2647</v>
      </c>
      <c r="D2144" s="28" t="s">
        <v>25</v>
      </c>
      <c r="E2144" s="28">
        <v>4</v>
      </c>
      <c r="F2144" s="418">
        <v>400</v>
      </c>
      <c r="G2144" s="416">
        <f t="shared" si="134"/>
        <v>1600</v>
      </c>
      <c r="H2144" s="28"/>
      <c r="I2144" s="28"/>
      <c r="J2144" s="28"/>
      <c r="K2144" s="28"/>
      <c r="L2144" s="28"/>
      <c r="M2144" s="113"/>
      <c r="N2144" s="416"/>
      <c r="O2144" s="416"/>
      <c r="P2144" s="162"/>
    </row>
    <row r="2145" spans="1:16">
      <c r="A2145" s="28"/>
      <c r="B2145" s="28"/>
      <c r="C2145" s="158" t="s">
        <v>1273</v>
      </c>
      <c r="D2145" s="28"/>
      <c r="E2145" s="28"/>
      <c r="F2145" s="28"/>
      <c r="G2145" s="113">
        <f>SUM(G2068:G2144)</f>
        <v>1803508.9416000003</v>
      </c>
      <c r="H2145" s="28"/>
      <c r="I2145" s="28"/>
      <c r="J2145" s="28"/>
      <c r="K2145" s="28"/>
      <c r="L2145" s="28"/>
      <c r="M2145" s="113"/>
      <c r="N2145" s="416"/>
      <c r="O2145" s="416">
        <f>SUM(O2068:O2144)</f>
        <v>64812</v>
      </c>
      <c r="P2145" s="162"/>
    </row>
    <row r="2146" spans="1:16">
      <c r="A2146" s="300"/>
      <c r="B2146" s="300"/>
      <c r="C2146" s="300"/>
      <c r="D2146" s="300"/>
      <c r="E2146" s="300"/>
      <c r="F2146" s="300"/>
      <c r="G2146" s="300"/>
      <c r="H2146" s="300"/>
      <c r="I2146" s="300"/>
      <c r="J2146" s="300"/>
      <c r="K2146" s="300"/>
      <c r="L2146" s="300"/>
      <c r="M2146" s="300"/>
      <c r="N2146" s="300"/>
      <c r="O2146" s="300"/>
      <c r="P2146" s="300"/>
    </row>
    <row r="2147" spans="1:16">
      <c r="A2147" s="495" t="s">
        <v>2651</v>
      </c>
      <c r="B2147" s="495"/>
      <c r="C2147" s="495"/>
      <c r="D2147" s="495"/>
      <c r="E2147" s="495"/>
      <c r="F2147" s="495"/>
      <c r="G2147" s="495"/>
      <c r="H2147" s="495"/>
      <c r="I2147" s="495"/>
      <c r="J2147" s="495"/>
      <c r="K2147" s="495"/>
      <c r="L2147" s="495"/>
      <c r="M2147" s="495"/>
      <c r="N2147" s="495"/>
      <c r="O2147" s="495"/>
      <c r="P2147" s="495"/>
    </row>
    <row r="2148" spans="1:16">
      <c r="A2148" s="475" t="s">
        <v>1</v>
      </c>
      <c r="B2148" s="475"/>
      <c r="C2148" s="475" t="s">
        <v>2213</v>
      </c>
      <c r="D2148" s="475"/>
      <c r="E2148" s="475"/>
      <c r="F2148" s="475"/>
      <c r="G2148" s="415"/>
      <c r="H2148" s="415"/>
      <c r="I2148" s="415"/>
      <c r="J2148" s="415"/>
      <c r="K2148" s="415"/>
      <c r="L2148" s="415"/>
      <c r="M2148" s="415"/>
      <c r="N2148" s="415"/>
      <c r="O2148" s="415"/>
      <c r="P2148" s="381"/>
    </row>
    <row r="2149" spans="1:16">
      <c r="A2149" s="475" t="s">
        <v>3</v>
      </c>
      <c r="B2149" s="475"/>
      <c r="C2149" s="475" t="s">
        <v>2216</v>
      </c>
      <c r="D2149" s="475"/>
      <c r="E2149" s="475"/>
      <c r="F2149" s="475"/>
      <c r="G2149" s="415"/>
      <c r="H2149" s="415"/>
      <c r="I2149" s="415"/>
      <c r="J2149" s="415"/>
      <c r="K2149" s="415"/>
      <c r="L2149" s="415"/>
      <c r="M2149" s="415"/>
      <c r="N2149" s="415"/>
      <c r="O2149" s="415"/>
      <c r="P2149" s="381"/>
    </row>
    <row r="2150" spans="1:16">
      <c r="A2150" s="475" t="s">
        <v>5</v>
      </c>
      <c r="B2150" s="475"/>
      <c r="C2150" s="475" t="s">
        <v>2652</v>
      </c>
      <c r="D2150" s="475"/>
      <c r="E2150" s="475"/>
      <c r="F2150" s="475"/>
      <c r="G2150" s="415"/>
      <c r="H2150" s="415"/>
      <c r="I2150" s="415"/>
      <c r="J2150" s="415"/>
      <c r="K2150" s="415"/>
      <c r="L2150" s="415"/>
      <c r="M2150" s="415"/>
      <c r="N2150" s="415"/>
      <c r="O2150" s="415"/>
      <c r="P2150" s="381"/>
    </row>
    <row r="2151" spans="1:16">
      <c r="A2151" s="475" t="s">
        <v>7</v>
      </c>
      <c r="B2151" s="475"/>
      <c r="C2151" s="475" t="s">
        <v>2653</v>
      </c>
      <c r="D2151" s="475"/>
      <c r="E2151" s="475"/>
      <c r="F2151" s="475"/>
      <c r="G2151" s="415"/>
      <c r="H2151" s="415"/>
      <c r="I2151" s="415"/>
      <c r="J2151" s="415"/>
      <c r="K2151" s="415"/>
      <c r="L2151" s="415"/>
      <c r="M2151" s="415"/>
      <c r="N2151" s="415" t="s">
        <v>2654</v>
      </c>
      <c r="O2151" s="415"/>
      <c r="P2151" s="381"/>
    </row>
    <row r="2152" spans="1:16">
      <c r="A2152" s="490" t="s">
        <v>2655</v>
      </c>
      <c r="B2152" s="106"/>
      <c r="C2152" s="492" t="s">
        <v>2656</v>
      </c>
      <c r="D2152" s="492" t="s">
        <v>12</v>
      </c>
      <c r="E2152" s="492" t="s">
        <v>1344</v>
      </c>
      <c r="F2152" s="492" t="s">
        <v>375</v>
      </c>
      <c r="G2152" s="492"/>
      <c r="H2152" s="492" t="s">
        <v>110</v>
      </c>
      <c r="I2152" s="492"/>
      <c r="J2152" s="492" t="s">
        <v>330</v>
      </c>
      <c r="K2152" s="492"/>
      <c r="L2152" s="492" t="s">
        <v>17</v>
      </c>
      <c r="M2152" s="492"/>
      <c r="N2152" s="492" t="s">
        <v>178</v>
      </c>
      <c r="O2152" s="492"/>
      <c r="P2152" s="493" t="s">
        <v>19</v>
      </c>
    </row>
    <row r="2153" spans="1:16" ht="38.25">
      <c r="A2153" s="491"/>
      <c r="B2153" s="106"/>
      <c r="C2153" s="492"/>
      <c r="D2153" s="492"/>
      <c r="E2153" s="492"/>
      <c r="F2153" s="106" t="s">
        <v>113</v>
      </c>
      <c r="G2153" s="106" t="s">
        <v>22</v>
      </c>
      <c r="H2153" s="106" t="s">
        <v>113</v>
      </c>
      <c r="I2153" s="106" t="s">
        <v>22</v>
      </c>
      <c r="J2153" s="106" t="s">
        <v>113</v>
      </c>
      <c r="K2153" s="106" t="s">
        <v>22</v>
      </c>
      <c r="L2153" s="106" t="s">
        <v>113</v>
      </c>
      <c r="M2153" s="106" t="s">
        <v>22</v>
      </c>
      <c r="N2153" s="106" t="s">
        <v>113</v>
      </c>
      <c r="O2153" s="106" t="s">
        <v>22</v>
      </c>
      <c r="P2153" s="494"/>
    </row>
    <row r="2154" spans="1:16">
      <c r="A2154" s="301">
        <v>1</v>
      </c>
      <c r="B2154" s="168"/>
      <c r="C2154" s="123" t="s">
        <v>2657</v>
      </c>
      <c r="D2154" s="106" t="s">
        <v>70</v>
      </c>
      <c r="E2154" s="419">
        <v>20</v>
      </c>
      <c r="F2154" s="301"/>
      <c r="G2154" s="420"/>
      <c r="H2154" s="168"/>
      <c r="I2154" s="168"/>
      <c r="J2154" s="168"/>
      <c r="K2154" s="168"/>
      <c r="L2154" s="168"/>
      <c r="M2154" s="168"/>
      <c r="N2154" s="168">
        <v>4</v>
      </c>
      <c r="O2154" s="420">
        <f>E2154*N2154</f>
        <v>80</v>
      </c>
      <c r="P2154" s="301" t="s">
        <v>2658</v>
      </c>
    </row>
    <row r="2155" spans="1:16">
      <c r="A2155" s="301">
        <v>2</v>
      </c>
      <c r="B2155" s="168" t="s">
        <v>2178</v>
      </c>
      <c r="C2155" s="123" t="s">
        <v>2659</v>
      </c>
      <c r="D2155" s="106" t="s">
        <v>1551</v>
      </c>
      <c r="E2155" s="419">
        <v>5</v>
      </c>
      <c r="F2155" s="301"/>
      <c r="G2155" s="420"/>
      <c r="H2155" s="168"/>
      <c r="I2155" s="168"/>
      <c r="J2155" s="168"/>
      <c r="K2155" s="168"/>
      <c r="L2155" s="168"/>
      <c r="M2155" s="168"/>
      <c r="N2155" s="168">
        <v>50</v>
      </c>
      <c r="O2155" s="420">
        <f>E2155*N2155</f>
        <v>250</v>
      </c>
      <c r="P2155" s="301" t="s">
        <v>2658</v>
      </c>
    </row>
    <row r="2156" spans="1:16">
      <c r="A2156" s="301">
        <v>3</v>
      </c>
      <c r="B2156" s="168" t="s">
        <v>819</v>
      </c>
      <c r="C2156" s="123" t="s">
        <v>2660</v>
      </c>
      <c r="D2156" s="106" t="s">
        <v>70</v>
      </c>
      <c r="E2156" s="419">
        <v>50</v>
      </c>
      <c r="F2156" s="301"/>
      <c r="G2156" s="420"/>
      <c r="H2156" s="168"/>
      <c r="I2156" s="168"/>
      <c r="J2156" s="168"/>
      <c r="K2156" s="168"/>
      <c r="L2156" s="106">
        <v>20</v>
      </c>
      <c r="M2156" s="420">
        <f>E2156*L2156</f>
        <v>1000</v>
      </c>
      <c r="N2156" s="168"/>
      <c r="O2156" s="420"/>
      <c r="P2156" s="301" t="s">
        <v>2658</v>
      </c>
    </row>
    <row r="2157" spans="1:16">
      <c r="A2157" s="301">
        <v>4</v>
      </c>
      <c r="B2157" s="168"/>
      <c r="C2157" s="123" t="s">
        <v>2661</v>
      </c>
      <c r="D2157" s="106" t="s">
        <v>70</v>
      </c>
      <c r="E2157" s="419">
        <v>20</v>
      </c>
      <c r="F2157" s="301"/>
      <c r="G2157" s="420"/>
      <c r="H2157" s="168"/>
      <c r="I2157" s="168"/>
      <c r="J2157" s="168"/>
      <c r="K2157" s="168"/>
      <c r="L2157" s="106">
        <v>4</v>
      </c>
      <c r="M2157" s="420">
        <f t="shared" ref="M2157:M2172" si="135">E2157*L2157</f>
        <v>80</v>
      </c>
      <c r="N2157" s="168"/>
      <c r="O2157" s="420"/>
      <c r="P2157" s="301" t="s">
        <v>2658</v>
      </c>
    </row>
    <row r="2158" spans="1:16">
      <c r="A2158" s="301">
        <v>5</v>
      </c>
      <c r="B2158" s="168"/>
      <c r="C2158" s="123" t="s">
        <v>2662</v>
      </c>
      <c r="D2158" s="106" t="s">
        <v>70</v>
      </c>
      <c r="E2158" s="419">
        <v>50</v>
      </c>
      <c r="F2158" s="301"/>
      <c r="G2158" s="420"/>
      <c r="H2158" s="168"/>
      <c r="I2158" s="168"/>
      <c r="J2158" s="168"/>
      <c r="K2158" s="168"/>
      <c r="L2158" s="106">
        <v>7</v>
      </c>
      <c r="M2158" s="420">
        <f t="shared" si="135"/>
        <v>350</v>
      </c>
      <c r="N2158" s="168"/>
      <c r="O2158" s="420"/>
      <c r="P2158" s="301" t="s">
        <v>2658</v>
      </c>
    </row>
    <row r="2159" spans="1:16">
      <c r="A2159" s="301">
        <v>6</v>
      </c>
      <c r="B2159" s="168" t="s">
        <v>2122</v>
      </c>
      <c r="C2159" s="123" t="s">
        <v>2663</v>
      </c>
      <c r="D2159" s="106" t="s">
        <v>70</v>
      </c>
      <c r="E2159" s="419">
        <v>50</v>
      </c>
      <c r="F2159" s="106">
        <v>5</v>
      </c>
      <c r="G2159" s="420">
        <f>E2159*F2159</f>
        <v>250</v>
      </c>
      <c r="H2159" s="168"/>
      <c r="I2159" s="168"/>
      <c r="J2159" s="168"/>
      <c r="K2159" s="168"/>
      <c r="L2159" s="168"/>
      <c r="M2159" s="420"/>
      <c r="N2159" s="168"/>
      <c r="O2159" s="420"/>
      <c r="P2159" s="301"/>
    </row>
    <row r="2160" spans="1:16">
      <c r="A2160" s="301">
        <v>7</v>
      </c>
      <c r="B2160" s="168" t="s">
        <v>2122</v>
      </c>
      <c r="C2160" s="123" t="s">
        <v>2664</v>
      </c>
      <c r="D2160" s="106" t="s">
        <v>70</v>
      </c>
      <c r="E2160" s="419">
        <v>50</v>
      </c>
      <c r="F2160" s="106">
        <v>16</v>
      </c>
      <c r="G2160" s="420">
        <f>E2160*F2160</f>
        <v>800</v>
      </c>
      <c r="H2160" s="168"/>
      <c r="I2160" s="168"/>
      <c r="J2160" s="168"/>
      <c r="K2160" s="168"/>
      <c r="L2160" s="168"/>
      <c r="M2160" s="420"/>
      <c r="N2160" s="168"/>
      <c r="O2160" s="420"/>
      <c r="P2160" s="301"/>
    </row>
    <row r="2161" spans="1:16">
      <c r="A2161" s="301">
        <v>8</v>
      </c>
      <c r="B2161" s="168" t="s">
        <v>2665</v>
      </c>
      <c r="C2161" s="123" t="s">
        <v>2666</v>
      </c>
      <c r="D2161" s="106" t="s">
        <v>70</v>
      </c>
      <c r="E2161" s="419">
        <v>1</v>
      </c>
      <c r="F2161" s="301"/>
      <c r="G2161" s="420"/>
      <c r="H2161" s="168"/>
      <c r="I2161" s="168"/>
      <c r="J2161" s="168"/>
      <c r="K2161" s="168"/>
      <c r="L2161" s="106">
        <v>120</v>
      </c>
      <c r="M2161" s="420">
        <f t="shared" si="135"/>
        <v>120</v>
      </c>
      <c r="N2161" s="168"/>
      <c r="O2161" s="420"/>
      <c r="P2161" s="301" t="s">
        <v>2658</v>
      </c>
    </row>
    <row r="2162" spans="1:16">
      <c r="A2162" s="301">
        <v>9</v>
      </c>
      <c r="B2162" s="168"/>
      <c r="C2162" s="123" t="s">
        <v>2667</v>
      </c>
      <c r="D2162" s="106" t="s">
        <v>70</v>
      </c>
      <c r="E2162" s="419">
        <v>10</v>
      </c>
      <c r="F2162" s="301"/>
      <c r="G2162" s="420"/>
      <c r="H2162" s="168"/>
      <c r="I2162" s="168"/>
      <c r="J2162" s="168"/>
      <c r="K2162" s="168"/>
      <c r="L2162" s="106">
        <v>30</v>
      </c>
      <c r="M2162" s="420">
        <f t="shared" si="135"/>
        <v>300</v>
      </c>
      <c r="N2162" s="168"/>
      <c r="O2162" s="420"/>
      <c r="P2162" s="301" t="s">
        <v>2658</v>
      </c>
    </row>
    <row r="2163" spans="1:16" ht="14.25">
      <c r="A2163" s="301">
        <v>10</v>
      </c>
      <c r="B2163" s="168"/>
      <c r="C2163" s="123" t="s">
        <v>2668</v>
      </c>
      <c r="D2163" s="106" t="s">
        <v>70</v>
      </c>
      <c r="E2163" s="419">
        <v>10</v>
      </c>
      <c r="F2163" s="301"/>
      <c r="G2163" s="420"/>
      <c r="H2163" s="168"/>
      <c r="I2163" s="168"/>
      <c r="J2163" s="168"/>
      <c r="K2163" s="168"/>
      <c r="L2163" s="106">
        <v>2</v>
      </c>
      <c r="M2163" s="420">
        <f t="shared" si="135"/>
        <v>20</v>
      </c>
      <c r="N2163" s="168"/>
      <c r="O2163" s="420"/>
      <c r="P2163" s="301" t="s">
        <v>2658</v>
      </c>
    </row>
    <row r="2164" spans="1:16" ht="14.25">
      <c r="A2164" s="301">
        <v>11</v>
      </c>
      <c r="B2164" s="168"/>
      <c r="C2164" s="123" t="s">
        <v>2669</v>
      </c>
      <c r="D2164" s="106" t="s">
        <v>70</v>
      </c>
      <c r="E2164" s="419">
        <v>10</v>
      </c>
      <c r="F2164" s="301"/>
      <c r="G2164" s="420"/>
      <c r="H2164" s="168"/>
      <c r="I2164" s="168"/>
      <c r="J2164" s="168"/>
      <c r="K2164" s="168"/>
      <c r="L2164" s="106">
        <v>12</v>
      </c>
      <c r="M2164" s="420">
        <f t="shared" si="135"/>
        <v>120</v>
      </c>
      <c r="N2164" s="168"/>
      <c r="O2164" s="420"/>
      <c r="P2164" s="301" t="s">
        <v>2658</v>
      </c>
    </row>
    <row r="2165" spans="1:16">
      <c r="A2165" s="301">
        <v>12</v>
      </c>
      <c r="B2165" s="168"/>
      <c r="C2165" s="123" t="s">
        <v>2670</v>
      </c>
      <c r="D2165" s="106" t="s">
        <v>70</v>
      </c>
      <c r="E2165" s="419">
        <v>10</v>
      </c>
      <c r="F2165" s="301"/>
      <c r="G2165" s="420"/>
      <c r="H2165" s="168"/>
      <c r="I2165" s="168"/>
      <c r="J2165" s="168"/>
      <c r="K2165" s="168"/>
      <c r="L2165" s="106">
        <v>12</v>
      </c>
      <c r="M2165" s="420">
        <f t="shared" si="135"/>
        <v>120</v>
      </c>
      <c r="N2165" s="168"/>
      <c r="O2165" s="420"/>
      <c r="P2165" s="301" t="s">
        <v>2658</v>
      </c>
    </row>
    <row r="2166" spans="1:16" ht="25.5">
      <c r="A2166" s="301">
        <v>13</v>
      </c>
      <c r="B2166" s="168" t="s">
        <v>2671</v>
      </c>
      <c r="C2166" s="123" t="s">
        <v>2672</v>
      </c>
      <c r="D2166" s="106" t="s">
        <v>70</v>
      </c>
      <c r="E2166" s="419">
        <v>10</v>
      </c>
      <c r="F2166" s="301"/>
      <c r="G2166" s="420"/>
      <c r="H2166" s="168"/>
      <c r="I2166" s="168"/>
      <c r="J2166" s="168"/>
      <c r="K2166" s="168"/>
      <c r="L2166" s="106">
        <v>59</v>
      </c>
      <c r="M2166" s="420">
        <f t="shared" si="135"/>
        <v>590</v>
      </c>
      <c r="N2166" s="168"/>
      <c r="O2166" s="420"/>
      <c r="P2166" s="301" t="s">
        <v>2658</v>
      </c>
    </row>
    <row r="2167" spans="1:16">
      <c r="A2167" s="301">
        <v>14</v>
      </c>
      <c r="B2167" s="168"/>
      <c r="C2167" s="123" t="s">
        <v>2673</v>
      </c>
      <c r="D2167" s="106" t="s">
        <v>70</v>
      </c>
      <c r="E2167" s="419">
        <v>2600</v>
      </c>
      <c r="F2167" s="106">
        <v>10</v>
      </c>
      <c r="G2167" s="420">
        <f t="shared" ref="G2167:G2183" si="136">E2167*F2167</f>
        <v>26000</v>
      </c>
      <c r="H2167" s="168"/>
      <c r="I2167" s="168"/>
      <c r="J2167" s="168"/>
      <c r="K2167" s="168"/>
      <c r="L2167" s="168"/>
      <c r="M2167" s="420"/>
      <c r="N2167" s="168"/>
      <c r="O2167" s="420"/>
      <c r="P2167" s="301"/>
    </row>
    <row r="2168" spans="1:16">
      <c r="A2168" s="301">
        <v>15</v>
      </c>
      <c r="B2168" s="168" t="s">
        <v>193</v>
      </c>
      <c r="C2168" s="123" t="s">
        <v>2674</v>
      </c>
      <c r="D2168" s="106" t="s">
        <v>70</v>
      </c>
      <c r="E2168" s="419">
        <v>675</v>
      </c>
      <c r="F2168" s="106">
        <v>6</v>
      </c>
      <c r="G2168" s="420">
        <f t="shared" si="136"/>
        <v>4050</v>
      </c>
      <c r="H2168" s="168"/>
      <c r="I2168" s="168"/>
      <c r="J2168" s="168"/>
      <c r="K2168" s="168"/>
      <c r="L2168" s="168"/>
      <c r="M2168" s="420"/>
      <c r="N2168" s="168"/>
      <c r="O2168" s="420"/>
      <c r="P2168" s="301"/>
    </row>
    <row r="2169" spans="1:16">
      <c r="A2169" s="301">
        <v>16</v>
      </c>
      <c r="B2169" s="168" t="s">
        <v>2675</v>
      </c>
      <c r="C2169" s="123" t="s">
        <v>2676</v>
      </c>
      <c r="D2169" s="106" t="s">
        <v>70</v>
      </c>
      <c r="E2169" s="419">
        <v>931303</v>
      </c>
      <c r="F2169" s="106">
        <v>2</v>
      </c>
      <c r="G2169" s="420">
        <f t="shared" si="136"/>
        <v>1862606</v>
      </c>
      <c r="H2169" s="168"/>
      <c r="I2169" s="168"/>
      <c r="J2169" s="168"/>
      <c r="K2169" s="168"/>
      <c r="L2169" s="168"/>
      <c r="M2169" s="420"/>
      <c r="N2169" s="168"/>
      <c r="O2169" s="420"/>
      <c r="P2169" s="301"/>
    </row>
    <row r="2170" spans="1:16">
      <c r="A2170" s="301">
        <v>17</v>
      </c>
      <c r="B2170" s="168" t="s">
        <v>2677</v>
      </c>
      <c r="C2170" s="123" t="s">
        <v>2678</v>
      </c>
      <c r="D2170" s="106" t="s">
        <v>70</v>
      </c>
      <c r="E2170" s="419">
        <v>561542</v>
      </c>
      <c r="F2170" s="106">
        <v>1</v>
      </c>
      <c r="G2170" s="420">
        <f t="shared" si="136"/>
        <v>561542</v>
      </c>
      <c r="H2170" s="168"/>
      <c r="I2170" s="168"/>
      <c r="J2170" s="168"/>
      <c r="K2170" s="168"/>
      <c r="L2170" s="168"/>
      <c r="M2170" s="420"/>
      <c r="N2170" s="168"/>
      <c r="O2170" s="420"/>
      <c r="P2170" s="301"/>
    </row>
    <row r="2171" spans="1:16">
      <c r="A2171" s="301">
        <v>18</v>
      </c>
      <c r="B2171" s="168" t="s">
        <v>193</v>
      </c>
      <c r="C2171" s="123" t="s">
        <v>2679</v>
      </c>
      <c r="D2171" s="106" t="s">
        <v>70</v>
      </c>
      <c r="E2171" s="419">
        <v>1020</v>
      </c>
      <c r="F2171" s="301">
        <v>2</v>
      </c>
      <c r="G2171" s="420">
        <f t="shared" si="136"/>
        <v>2040</v>
      </c>
      <c r="H2171" s="168"/>
      <c r="I2171" s="168"/>
      <c r="J2171" s="168"/>
      <c r="K2171" s="168"/>
      <c r="L2171" s="168"/>
      <c r="M2171" s="420"/>
      <c r="N2171" s="168"/>
      <c r="O2171" s="420"/>
      <c r="P2171" s="301"/>
    </row>
    <row r="2172" spans="1:16">
      <c r="A2172" s="301">
        <v>19</v>
      </c>
      <c r="B2172" s="168"/>
      <c r="C2172" s="123" t="s">
        <v>2680</v>
      </c>
      <c r="D2172" s="106" t="s">
        <v>70</v>
      </c>
      <c r="E2172" s="419">
        <v>5.67</v>
      </c>
      <c r="F2172" s="301"/>
      <c r="G2172" s="420"/>
      <c r="H2172" s="168"/>
      <c r="I2172" s="168"/>
      <c r="J2172" s="168"/>
      <c r="K2172" s="168"/>
      <c r="L2172" s="168">
        <v>2000</v>
      </c>
      <c r="M2172" s="420">
        <f t="shared" si="135"/>
        <v>11340</v>
      </c>
      <c r="N2172" s="168"/>
      <c r="O2172" s="420"/>
      <c r="P2172" s="301" t="s">
        <v>2658</v>
      </c>
    </row>
    <row r="2173" spans="1:16">
      <c r="A2173" s="301">
        <v>20</v>
      </c>
      <c r="B2173" s="168" t="s">
        <v>382</v>
      </c>
      <c r="C2173" s="123" t="s">
        <v>2681</v>
      </c>
      <c r="D2173" s="106" t="s">
        <v>252</v>
      </c>
      <c r="E2173" s="419">
        <v>20</v>
      </c>
      <c r="F2173" s="301">
        <v>196</v>
      </c>
      <c r="G2173" s="420">
        <f t="shared" si="136"/>
        <v>3920</v>
      </c>
      <c r="H2173" s="168"/>
      <c r="I2173" s="168"/>
      <c r="J2173" s="168"/>
      <c r="K2173" s="168"/>
      <c r="L2173" s="168"/>
      <c r="M2173" s="420"/>
      <c r="N2173" s="168"/>
      <c r="O2173" s="420"/>
      <c r="P2173" s="301"/>
    </row>
    <row r="2174" spans="1:16">
      <c r="A2174" s="301">
        <v>21</v>
      </c>
      <c r="B2174" s="168"/>
      <c r="C2174" s="123" t="s">
        <v>874</v>
      </c>
      <c r="D2174" s="106" t="s">
        <v>252</v>
      </c>
      <c r="E2174" s="419">
        <v>15</v>
      </c>
      <c r="F2174" s="301"/>
      <c r="G2174" s="420"/>
      <c r="H2174" s="168"/>
      <c r="I2174" s="168"/>
      <c r="J2174" s="168"/>
      <c r="K2174" s="168"/>
      <c r="L2174" s="168"/>
      <c r="M2174" s="420"/>
      <c r="N2174" s="168">
        <v>148</v>
      </c>
      <c r="O2174" s="420">
        <f t="shared" ref="O2174" si="137">E2174*N2174</f>
        <v>2220</v>
      </c>
      <c r="P2174" s="301" t="s">
        <v>2658</v>
      </c>
    </row>
    <row r="2175" spans="1:16" ht="25.5">
      <c r="A2175" s="301">
        <v>22</v>
      </c>
      <c r="B2175" s="168" t="s">
        <v>382</v>
      </c>
      <c r="C2175" s="123" t="s">
        <v>2682</v>
      </c>
      <c r="D2175" s="106" t="s">
        <v>63</v>
      </c>
      <c r="E2175" s="419">
        <v>20000</v>
      </c>
      <c r="F2175" s="421">
        <v>2.609</v>
      </c>
      <c r="G2175" s="420">
        <f t="shared" si="136"/>
        <v>52180</v>
      </c>
      <c r="H2175" s="168"/>
      <c r="I2175" s="168"/>
      <c r="J2175" s="168"/>
      <c r="K2175" s="168"/>
      <c r="L2175" s="168"/>
      <c r="M2175" s="420"/>
      <c r="N2175" s="168"/>
      <c r="O2175" s="420"/>
      <c r="P2175" s="301"/>
    </row>
    <row r="2176" spans="1:16">
      <c r="A2176" s="301">
        <v>23</v>
      </c>
      <c r="B2176" s="168" t="s">
        <v>2683</v>
      </c>
      <c r="C2176" s="123" t="s">
        <v>2684</v>
      </c>
      <c r="D2176" s="106" t="s">
        <v>70</v>
      </c>
      <c r="E2176" s="419">
        <v>109725.84</v>
      </c>
      <c r="F2176" s="421">
        <v>1</v>
      </c>
      <c r="G2176" s="420">
        <f t="shared" si="136"/>
        <v>109725.84</v>
      </c>
      <c r="H2176" s="168"/>
      <c r="I2176" s="168"/>
      <c r="J2176" s="168"/>
      <c r="K2176" s="168"/>
      <c r="L2176" s="168"/>
      <c r="M2176" s="420"/>
      <c r="N2176" s="168"/>
      <c r="O2176" s="420"/>
      <c r="P2176" s="301"/>
    </row>
    <row r="2177" spans="1:16">
      <c r="A2177" s="301">
        <v>24</v>
      </c>
      <c r="B2177" s="168" t="s">
        <v>2685</v>
      </c>
      <c r="C2177" s="123" t="s">
        <v>2686</v>
      </c>
      <c r="D2177" s="106" t="s">
        <v>70</v>
      </c>
      <c r="E2177" s="419">
        <v>175560.4</v>
      </c>
      <c r="F2177" s="421">
        <v>1</v>
      </c>
      <c r="G2177" s="420">
        <f t="shared" si="136"/>
        <v>175560.4</v>
      </c>
      <c r="H2177" s="168"/>
      <c r="I2177" s="168"/>
      <c r="J2177" s="168"/>
      <c r="K2177" s="168"/>
      <c r="L2177" s="168"/>
      <c r="M2177" s="420"/>
      <c r="N2177" s="168"/>
      <c r="O2177" s="420"/>
      <c r="P2177" s="301"/>
    </row>
    <row r="2178" spans="1:16">
      <c r="A2178" s="301">
        <v>25</v>
      </c>
      <c r="B2178" s="168" t="s">
        <v>2687</v>
      </c>
      <c r="C2178" s="123" t="s">
        <v>2688</v>
      </c>
      <c r="D2178" s="106" t="s">
        <v>217</v>
      </c>
      <c r="E2178" s="419">
        <v>77881.03</v>
      </c>
      <c r="F2178" s="421">
        <v>0.245</v>
      </c>
      <c r="G2178" s="420">
        <f t="shared" si="136"/>
        <v>19080.852350000001</v>
      </c>
      <c r="H2178" s="168"/>
      <c r="I2178" s="168"/>
      <c r="J2178" s="168"/>
      <c r="K2178" s="168"/>
      <c r="L2178" s="168"/>
      <c r="M2178" s="420"/>
      <c r="N2178" s="168"/>
      <c r="O2178" s="420"/>
      <c r="P2178" s="301"/>
    </row>
    <row r="2179" spans="1:16" ht="25.5">
      <c r="A2179" s="301">
        <v>26</v>
      </c>
      <c r="B2179" s="168" t="s">
        <v>2139</v>
      </c>
      <c r="C2179" s="123" t="s">
        <v>2689</v>
      </c>
      <c r="D2179" s="106" t="s">
        <v>70</v>
      </c>
      <c r="E2179" s="419">
        <v>9051.85</v>
      </c>
      <c r="F2179" s="421">
        <v>15</v>
      </c>
      <c r="G2179" s="420">
        <f t="shared" si="136"/>
        <v>135777.75</v>
      </c>
      <c r="H2179" s="168"/>
      <c r="I2179" s="168"/>
      <c r="J2179" s="168"/>
      <c r="K2179" s="168"/>
      <c r="L2179" s="168"/>
      <c r="M2179" s="420"/>
      <c r="N2179" s="168"/>
      <c r="O2179" s="420"/>
      <c r="P2179" s="301"/>
    </row>
    <row r="2180" spans="1:16">
      <c r="A2180" s="301">
        <v>27</v>
      </c>
      <c r="B2180" s="168" t="s">
        <v>1795</v>
      </c>
      <c r="C2180" s="123" t="s">
        <v>2690</v>
      </c>
      <c r="D2180" s="106" t="s">
        <v>70</v>
      </c>
      <c r="E2180" s="419">
        <v>4224.2</v>
      </c>
      <c r="F2180" s="421">
        <v>6</v>
      </c>
      <c r="G2180" s="420">
        <f t="shared" si="136"/>
        <v>25345.199999999997</v>
      </c>
      <c r="H2180" s="168"/>
      <c r="I2180" s="168"/>
      <c r="J2180" s="168"/>
      <c r="K2180" s="168"/>
      <c r="L2180" s="168"/>
      <c r="M2180" s="420"/>
      <c r="N2180" s="168"/>
      <c r="O2180" s="420"/>
      <c r="P2180" s="301"/>
    </row>
    <row r="2181" spans="1:16">
      <c r="A2181" s="301">
        <v>28</v>
      </c>
      <c r="B2181" s="168" t="s">
        <v>187</v>
      </c>
      <c r="C2181" s="123" t="s">
        <v>2691</v>
      </c>
      <c r="D2181" s="106" t="s">
        <v>70</v>
      </c>
      <c r="E2181" s="419">
        <v>1870.71</v>
      </c>
      <c r="F2181" s="421">
        <v>4</v>
      </c>
      <c r="G2181" s="420">
        <f t="shared" si="136"/>
        <v>7482.84</v>
      </c>
      <c r="H2181" s="168"/>
      <c r="I2181" s="168"/>
      <c r="J2181" s="168"/>
      <c r="K2181" s="168"/>
      <c r="L2181" s="168"/>
      <c r="M2181" s="420"/>
      <c r="N2181" s="168"/>
      <c r="O2181" s="420"/>
      <c r="P2181" s="301"/>
    </row>
    <row r="2182" spans="1:16" ht="25.5">
      <c r="A2182" s="301">
        <v>29</v>
      </c>
      <c r="B2182" s="168" t="s">
        <v>193</v>
      </c>
      <c r="C2182" s="123" t="s">
        <v>2692</v>
      </c>
      <c r="D2182" s="106" t="s">
        <v>70</v>
      </c>
      <c r="E2182" s="419">
        <v>1508.64</v>
      </c>
      <c r="F2182" s="421">
        <v>2</v>
      </c>
      <c r="G2182" s="420">
        <f t="shared" si="136"/>
        <v>3017.28</v>
      </c>
      <c r="H2182" s="168"/>
      <c r="I2182" s="168"/>
      <c r="J2182" s="168"/>
      <c r="K2182" s="168"/>
      <c r="L2182" s="168"/>
      <c r="M2182" s="420"/>
      <c r="N2182" s="168"/>
      <c r="O2182" s="420"/>
      <c r="P2182" s="301"/>
    </row>
    <row r="2183" spans="1:16">
      <c r="A2183" s="301">
        <v>30</v>
      </c>
      <c r="B2183" s="168" t="s">
        <v>2693</v>
      </c>
      <c r="C2183" s="123" t="s">
        <v>2694</v>
      </c>
      <c r="D2183" s="106" t="s">
        <v>70</v>
      </c>
      <c r="E2183" s="419">
        <v>1508.64</v>
      </c>
      <c r="F2183" s="421">
        <v>2</v>
      </c>
      <c r="G2183" s="420">
        <f t="shared" si="136"/>
        <v>3017.28</v>
      </c>
      <c r="H2183" s="168"/>
      <c r="I2183" s="168"/>
      <c r="J2183" s="168"/>
      <c r="K2183" s="168"/>
      <c r="L2183" s="168"/>
      <c r="M2183" s="420"/>
      <c r="N2183" s="168"/>
      <c r="O2183" s="420"/>
      <c r="P2183" s="301"/>
    </row>
    <row r="2184" spans="1:16">
      <c r="A2184" s="472" t="s">
        <v>1348</v>
      </c>
      <c r="B2184" s="472"/>
      <c r="C2184" s="168"/>
      <c r="D2184" s="168"/>
      <c r="E2184" s="168"/>
      <c r="F2184" s="301"/>
      <c r="G2184" s="420">
        <f>SUM(G2154:G2183)</f>
        <v>2992395.4423499992</v>
      </c>
      <c r="H2184" s="168"/>
      <c r="I2184" s="168"/>
      <c r="J2184" s="168"/>
      <c r="K2184" s="168"/>
      <c r="L2184" s="168"/>
      <c r="M2184" s="420">
        <f>SUM(M2154:M2183)</f>
        <v>14040</v>
      </c>
      <c r="N2184" s="168"/>
      <c r="O2184" s="420">
        <f>SUM(O2154:O2183)</f>
        <v>2550</v>
      </c>
      <c r="P2184" s="301"/>
    </row>
    <row r="2185" spans="1:16">
      <c r="A2185" s="472" t="s">
        <v>1906</v>
      </c>
      <c r="B2185" s="472"/>
      <c r="C2185" s="473">
        <f>G2184+M2184+O2184+I2184+K2184</f>
        <v>3008985.4423499992</v>
      </c>
      <c r="D2185" s="473"/>
      <c r="E2185" s="473"/>
      <c r="F2185" s="473"/>
      <c r="G2185" s="473"/>
      <c r="H2185" s="473"/>
      <c r="I2185" s="473"/>
      <c r="J2185" s="473"/>
      <c r="K2185" s="473"/>
      <c r="L2185" s="473"/>
      <c r="M2185" s="473"/>
      <c r="N2185" s="473"/>
      <c r="O2185" s="473"/>
      <c r="P2185" s="473"/>
    </row>
    <row r="2186" spans="1:16">
      <c r="A2186" s="300"/>
      <c r="B2186" s="300"/>
      <c r="C2186" s="300"/>
      <c r="D2186" s="300"/>
      <c r="E2186" s="300"/>
      <c r="F2186" s="422"/>
      <c r="G2186" s="300"/>
      <c r="H2186" s="300"/>
      <c r="I2186" s="300"/>
      <c r="J2186" s="300"/>
      <c r="K2186" s="300"/>
      <c r="L2186" s="300"/>
      <c r="M2186" s="300"/>
      <c r="N2186" s="300"/>
      <c r="O2186" s="300"/>
      <c r="P2186" s="422"/>
    </row>
    <row r="2187" spans="1:16">
      <c r="A2187" s="300"/>
      <c r="B2187" s="300"/>
      <c r="C2187" s="300"/>
      <c r="D2187" s="300"/>
      <c r="E2187" s="300"/>
      <c r="F2187" s="422"/>
      <c r="G2187" s="300"/>
      <c r="H2187" s="300"/>
      <c r="I2187" s="300"/>
      <c r="J2187" s="300"/>
      <c r="K2187" s="300"/>
      <c r="L2187" s="300"/>
      <c r="M2187" s="300"/>
      <c r="N2187" s="300"/>
      <c r="O2187" s="300"/>
      <c r="P2187" s="422"/>
    </row>
    <row r="2188" spans="1:16">
      <c r="A2188" s="115"/>
      <c r="B2188" s="115"/>
      <c r="C2188" s="169" t="s">
        <v>2695</v>
      </c>
      <c r="D2188" s="115"/>
      <c r="E2188" s="21"/>
      <c r="F2188" s="115"/>
      <c r="G2188" s="115"/>
      <c r="H2188" s="115"/>
      <c r="I2188" s="115"/>
      <c r="J2188" s="115"/>
      <c r="K2188" s="115"/>
      <c r="L2188" s="115"/>
      <c r="M2188" s="21"/>
      <c r="N2188" s="21"/>
      <c r="O2188" s="21"/>
      <c r="P2188" s="117"/>
    </row>
    <row r="2189" spans="1:16">
      <c r="A2189" s="490" t="s">
        <v>2655</v>
      </c>
      <c r="B2189" s="106"/>
      <c r="C2189" s="492" t="s">
        <v>2656</v>
      </c>
      <c r="D2189" s="492" t="s">
        <v>12</v>
      </c>
      <c r="E2189" s="492" t="s">
        <v>1344</v>
      </c>
      <c r="F2189" s="492" t="s">
        <v>375</v>
      </c>
      <c r="G2189" s="492"/>
      <c r="H2189" s="492" t="s">
        <v>110</v>
      </c>
      <c r="I2189" s="492"/>
      <c r="J2189" s="492" t="s">
        <v>330</v>
      </c>
      <c r="K2189" s="492"/>
      <c r="L2189" s="492" t="s">
        <v>17</v>
      </c>
      <c r="M2189" s="492"/>
      <c r="N2189" s="492" t="s">
        <v>178</v>
      </c>
      <c r="O2189" s="492"/>
      <c r="P2189" s="493" t="s">
        <v>19</v>
      </c>
    </row>
    <row r="2190" spans="1:16" ht="38.25">
      <c r="A2190" s="491"/>
      <c r="B2190" s="106"/>
      <c r="C2190" s="492"/>
      <c r="D2190" s="492"/>
      <c r="E2190" s="492"/>
      <c r="F2190" s="106" t="s">
        <v>113</v>
      </c>
      <c r="G2190" s="106" t="s">
        <v>22</v>
      </c>
      <c r="H2190" s="106" t="s">
        <v>113</v>
      </c>
      <c r="I2190" s="106" t="s">
        <v>22</v>
      </c>
      <c r="J2190" s="106" t="s">
        <v>113</v>
      </c>
      <c r="K2190" s="106" t="s">
        <v>22</v>
      </c>
      <c r="L2190" s="106" t="s">
        <v>113</v>
      </c>
      <c r="M2190" s="106" t="s">
        <v>22</v>
      </c>
      <c r="N2190" s="106" t="s">
        <v>113</v>
      </c>
      <c r="O2190" s="106" t="s">
        <v>22</v>
      </c>
      <c r="P2190" s="494"/>
    </row>
    <row r="2191" spans="1:16">
      <c r="A2191" s="106">
        <v>1</v>
      </c>
      <c r="B2191" s="168"/>
      <c r="C2191" s="127" t="s">
        <v>2696</v>
      </c>
      <c r="D2191" s="115" t="s">
        <v>70</v>
      </c>
      <c r="E2191" s="115">
        <v>1204579</v>
      </c>
      <c r="F2191" s="138">
        <v>1</v>
      </c>
      <c r="G2191" s="423">
        <f>E2191*F2191</f>
        <v>1204579</v>
      </c>
      <c r="H2191" s="168"/>
      <c r="I2191" s="168"/>
      <c r="J2191" s="168"/>
      <c r="K2191" s="168"/>
      <c r="L2191" s="168"/>
      <c r="M2191" s="420"/>
      <c r="N2191" s="168"/>
      <c r="O2191" s="420"/>
      <c r="P2191" s="301"/>
    </row>
    <row r="2192" spans="1:16">
      <c r="A2192" s="472" t="s">
        <v>1348</v>
      </c>
      <c r="B2192" s="472"/>
      <c r="C2192" s="168"/>
      <c r="D2192" s="168"/>
      <c r="E2192" s="168"/>
      <c r="F2192" s="301"/>
      <c r="G2192" s="420">
        <f>SUM(G2191:G2191)</f>
        <v>1204579</v>
      </c>
      <c r="H2192" s="168"/>
      <c r="I2192" s="168"/>
      <c r="J2192" s="168"/>
      <c r="K2192" s="168"/>
      <c r="L2192" s="168"/>
      <c r="M2192" s="420"/>
      <c r="N2192" s="168"/>
      <c r="O2192" s="420"/>
      <c r="P2192" s="301"/>
    </row>
    <row r="2193" spans="1:16">
      <c r="A2193" s="472" t="s">
        <v>1906</v>
      </c>
      <c r="B2193" s="472"/>
      <c r="C2193" s="473">
        <f>G2192+I2192+K2192+M2192+O2192</f>
        <v>1204579</v>
      </c>
      <c r="D2193" s="473"/>
      <c r="E2193" s="473"/>
      <c r="F2193" s="473"/>
      <c r="G2193" s="473"/>
      <c r="H2193" s="473"/>
      <c r="I2193" s="473"/>
      <c r="J2193" s="473"/>
      <c r="K2193" s="473"/>
      <c r="L2193" s="473"/>
      <c r="M2193" s="473"/>
      <c r="N2193" s="473"/>
      <c r="O2193" s="473"/>
      <c r="P2193" s="473"/>
    </row>
    <row r="2194" spans="1:16">
      <c r="A2194" s="300"/>
      <c r="B2194" s="300"/>
      <c r="C2194" s="300"/>
      <c r="D2194" s="300"/>
      <c r="E2194" s="300"/>
      <c r="F2194" s="422"/>
      <c r="G2194" s="300"/>
      <c r="H2194" s="300"/>
      <c r="I2194" s="300"/>
      <c r="J2194" s="300"/>
      <c r="K2194" s="300"/>
      <c r="L2194" s="300"/>
      <c r="M2194" s="300"/>
      <c r="N2194" s="300"/>
      <c r="O2194" s="300"/>
      <c r="P2194" s="422"/>
    </row>
    <row r="2195" spans="1:16">
      <c r="A2195" s="300"/>
      <c r="B2195" s="300"/>
      <c r="C2195" s="300"/>
      <c r="D2195" s="300"/>
      <c r="E2195" s="300"/>
      <c r="F2195" s="422"/>
      <c r="G2195" s="300"/>
      <c r="H2195" s="300"/>
      <c r="I2195" s="300"/>
      <c r="J2195" s="300"/>
      <c r="K2195" s="300"/>
      <c r="L2195" s="300"/>
      <c r="M2195" s="300"/>
      <c r="N2195" s="300"/>
      <c r="O2195" s="300"/>
      <c r="P2195" s="422"/>
    </row>
    <row r="2196" spans="1:16">
      <c r="A2196" s="115"/>
      <c r="B2196" s="115"/>
      <c r="C2196" s="169" t="s">
        <v>2697</v>
      </c>
      <c r="D2196" s="115"/>
      <c r="E2196" s="21"/>
      <c r="F2196" s="115"/>
      <c r="G2196" s="115"/>
      <c r="H2196" s="115"/>
      <c r="I2196" s="115"/>
      <c r="J2196" s="115"/>
      <c r="K2196" s="115"/>
      <c r="L2196" s="115"/>
      <c r="M2196" s="21"/>
      <c r="N2196" s="21"/>
      <c r="O2196" s="21"/>
      <c r="P2196" s="117"/>
    </row>
    <row r="2197" spans="1:16">
      <c r="A2197" s="490" t="s">
        <v>2655</v>
      </c>
      <c r="B2197" s="106"/>
      <c r="C2197" s="492" t="s">
        <v>2656</v>
      </c>
      <c r="D2197" s="492" t="s">
        <v>12</v>
      </c>
      <c r="E2197" s="492" t="s">
        <v>1344</v>
      </c>
      <c r="F2197" s="492" t="s">
        <v>375</v>
      </c>
      <c r="G2197" s="492"/>
      <c r="H2197" s="492" t="s">
        <v>110</v>
      </c>
      <c r="I2197" s="492"/>
      <c r="J2197" s="492" t="s">
        <v>330</v>
      </c>
      <c r="K2197" s="492"/>
      <c r="L2197" s="492" t="s">
        <v>17</v>
      </c>
      <c r="M2197" s="492"/>
      <c r="N2197" s="492" t="s">
        <v>178</v>
      </c>
      <c r="O2197" s="492"/>
      <c r="P2197" s="493" t="s">
        <v>19</v>
      </c>
    </row>
    <row r="2198" spans="1:16" ht="38.25">
      <c r="A2198" s="491"/>
      <c r="B2198" s="106"/>
      <c r="C2198" s="492"/>
      <c r="D2198" s="492"/>
      <c r="E2198" s="492"/>
      <c r="F2198" s="106" t="s">
        <v>113</v>
      </c>
      <c r="G2198" s="106" t="s">
        <v>22</v>
      </c>
      <c r="H2198" s="106" t="s">
        <v>113</v>
      </c>
      <c r="I2198" s="106" t="s">
        <v>22</v>
      </c>
      <c r="J2198" s="106" t="s">
        <v>113</v>
      </c>
      <c r="K2198" s="106" t="s">
        <v>22</v>
      </c>
      <c r="L2198" s="106" t="s">
        <v>113</v>
      </c>
      <c r="M2198" s="106" t="s">
        <v>22</v>
      </c>
      <c r="N2198" s="106" t="s">
        <v>113</v>
      </c>
      <c r="O2198" s="106" t="s">
        <v>22</v>
      </c>
      <c r="P2198" s="494"/>
    </row>
    <row r="2199" spans="1:16">
      <c r="A2199" s="106">
        <v>1</v>
      </c>
      <c r="B2199" s="168"/>
      <c r="C2199" s="127" t="s">
        <v>2698</v>
      </c>
      <c r="D2199" s="115" t="s">
        <v>70</v>
      </c>
      <c r="E2199" s="115">
        <v>999220</v>
      </c>
      <c r="F2199" s="138">
        <v>1</v>
      </c>
      <c r="G2199" s="423">
        <f>E2199*F2199</f>
        <v>999220</v>
      </c>
      <c r="H2199" s="168"/>
      <c r="I2199" s="168"/>
      <c r="J2199" s="168"/>
      <c r="K2199" s="168"/>
      <c r="L2199" s="106"/>
      <c r="M2199" s="420"/>
      <c r="N2199" s="168"/>
      <c r="O2199" s="420"/>
      <c r="P2199" s="301"/>
    </row>
    <row r="2200" spans="1:16">
      <c r="A2200" s="106">
        <v>2</v>
      </c>
      <c r="B2200" s="168"/>
      <c r="C2200" s="127" t="s">
        <v>2699</v>
      </c>
      <c r="D2200" s="115" t="s">
        <v>70</v>
      </c>
      <c r="E2200" s="115">
        <v>399050</v>
      </c>
      <c r="F2200" s="138">
        <v>2</v>
      </c>
      <c r="G2200" s="423">
        <f>E2200*F2200</f>
        <v>798100</v>
      </c>
      <c r="H2200" s="168"/>
      <c r="I2200" s="168"/>
      <c r="J2200" s="168"/>
      <c r="K2200" s="168"/>
      <c r="L2200" s="168"/>
      <c r="M2200" s="420"/>
      <c r="N2200" s="168"/>
      <c r="O2200" s="420"/>
      <c r="P2200" s="301"/>
    </row>
    <row r="2201" spans="1:16">
      <c r="A2201" s="106">
        <v>3</v>
      </c>
      <c r="B2201" s="168"/>
      <c r="C2201" s="127" t="s">
        <v>2700</v>
      </c>
      <c r="D2201" s="115" t="s">
        <v>63</v>
      </c>
      <c r="E2201" s="115">
        <v>89707</v>
      </c>
      <c r="F2201" s="424">
        <v>0.67</v>
      </c>
      <c r="G2201" s="423">
        <f>E2201*F2201</f>
        <v>60103.69</v>
      </c>
      <c r="H2201" s="168"/>
      <c r="I2201" s="168"/>
      <c r="J2201" s="168"/>
      <c r="K2201" s="168"/>
      <c r="L2201" s="106"/>
      <c r="M2201" s="420"/>
      <c r="N2201" s="168"/>
      <c r="O2201" s="420"/>
      <c r="P2201" s="301"/>
    </row>
    <row r="2202" spans="1:16">
      <c r="A2202" s="106">
        <v>4</v>
      </c>
      <c r="B2202" s="168"/>
      <c r="C2202" s="127" t="s">
        <v>2701</v>
      </c>
      <c r="D2202" s="115" t="s">
        <v>70</v>
      </c>
      <c r="E2202" s="115">
        <v>200200</v>
      </c>
      <c r="F2202" s="138">
        <v>1</v>
      </c>
      <c r="G2202" s="423">
        <f>E2202*F2202</f>
        <v>200200</v>
      </c>
      <c r="H2202" s="168"/>
      <c r="I2202" s="168"/>
      <c r="J2202" s="168"/>
      <c r="K2202" s="168"/>
      <c r="L2202" s="168"/>
      <c r="M2202" s="420"/>
      <c r="N2202" s="168"/>
      <c r="O2202" s="420"/>
      <c r="P2202" s="301"/>
    </row>
    <row r="2203" spans="1:16">
      <c r="A2203" s="472" t="s">
        <v>1348</v>
      </c>
      <c r="B2203" s="472"/>
      <c r="C2203" s="168"/>
      <c r="D2203" s="168"/>
      <c r="E2203" s="168"/>
      <c r="F2203" s="301"/>
      <c r="G2203" s="420">
        <f>SUM(G2199:G2202)</f>
        <v>2057623.69</v>
      </c>
      <c r="H2203" s="168"/>
      <c r="I2203" s="168"/>
      <c r="J2203" s="168"/>
      <c r="K2203" s="168"/>
      <c r="L2203" s="168"/>
      <c r="M2203" s="420"/>
      <c r="N2203" s="168"/>
      <c r="O2203" s="420"/>
      <c r="P2203" s="301"/>
    </row>
    <row r="2204" spans="1:16">
      <c r="A2204" s="472" t="s">
        <v>1906</v>
      </c>
      <c r="B2204" s="472"/>
      <c r="C2204" s="473">
        <f>G2203+I2203+K2203+M2203+O2203</f>
        <v>2057623.69</v>
      </c>
      <c r="D2204" s="473"/>
      <c r="E2204" s="473"/>
      <c r="F2204" s="473"/>
      <c r="G2204" s="473"/>
      <c r="H2204" s="473"/>
      <c r="I2204" s="473"/>
      <c r="J2204" s="473"/>
      <c r="K2204" s="473"/>
      <c r="L2204" s="473"/>
      <c r="M2204" s="473"/>
      <c r="N2204" s="473"/>
      <c r="O2204" s="473"/>
      <c r="P2204" s="473"/>
    </row>
    <row r="2205" spans="1:16">
      <c r="A2205" s="300"/>
      <c r="B2205" s="300"/>
      <c r="C2205" s="300"/>
      <c r="D2205" s="300"/>
      <c r="E2205" s="300"/>
      <c r="F2205" s="422"/>
      <c r="G2205" s="300"/>
      <c r="H2205" s="300"/>
      <c r="I2205" s="300"/>
      <c r="J2205" s="300"/>
      <c r="K2205" s="300"/>
      <c r="L2205" s="300"/>
      <c r="M2205" s="300"/>
      <c r="N2205" s="300"/>
      <c r="O2205" s="300"/>
      <c r="P2205" s="422"/>
    </row>
    <row r="2206" spans="1:16">
      <c r="A2206" s="474" t="s">
        <v>2702</v>
      </c>
      <c r="B2206" s="474"/>
      <c r="C2206" s="474"/>
      <c r="D2206" s="474"/>
      <c r="E2206" s="474"/>
      <c r="F2206" s="474"/>
      <c r="G2206" s="474"/>
      <c r="H2206" s="474"/>
      <c r="I2206" s="474"/>
      <c r="J2206" s="474"/>
      <c r="K2206" s="474"/>
      <c r="L2206" s="474"/>
      <c r="M2206" s="474"/>
      <c r="N2206" s="474"/>
      <c r="O2206" s="474"/>
      <c r="P2206" s="474"/>
    </row>
    <row r="2207" spans="1:16">
      <c r="A2207" s="475" t="s">
        <v>2703</v>
      </c>
      <c r="B2207" s="475"/>
      <c r="C2207" s="382" t="s">
        <v>2704</v>
      </c>
      <c r="D2207" s="261"/>
      <c r="E2207" s="261"/>
      <c r="F2207" s="261"/>
      <c r="G2207" s="261"/>
      <c r="H2207" s="261"/>
      <c r="I2207" s="261"/>
      <c r="J2207" s="261"/>
      <c r="K2207" s="261"/>
      <c r="L2207" s="261"/>
      <c r="M2207" s="261"/>
      <c r="N2207" s="261"/>
      <c r="O2207" s="261"/>
      <c r="P2207" s="261"/>
    </row>
    <row r="2208" spans="1:16">
      <c r="A2208" s="475" t="s">
        <v>2705</v>
      </c>
      <c r="B2208" s="475"/>
      <c r="C2208" s="382" t="s">
        <v>2706</v>
      </c>
      <c r="D2208" s="261"/>
      <c r="E2208" s="261"/>
      <c r="F2208" s="261"/>
      <c r="G2208" s="261"/>
      <c r="H2208" s="261"/>
      <c r="I2208" s="261"/>
      <c r="J2208" s="261"/>
      <c r="K2208" s="261"/>
      <c r="L2208" s="261"/>
      <c r="M2208" s="261"/>
      <c r="N2208" s="261"/>
      <c r="O2208" s="261"/>
      <c r="P2208" s="261"/>
    </row>
    <row r="2209" spans="1:16">
      <c r="A2209" s="475" t="s">
        <v>2707</v>
      </c>
      <c r="B2209" s="475"/>
      <c r="C2209" s="382" t="s">
        <v>2708</v>
      </c>
      <c r="D2209" s="261"/>
      <c r="E2209" s="261"/>
      <c r="F2209" s="261"/>
      <c r="G2209" s="261"/>
      <c r="H2209" s="261"/>
      <c r="I2209" s="261"/>
      <c r="J2209" s="261"/>
      <c r="K2209" s="261" t="s">
        <v>2709</v>
      </c>
      <c r="L2209" s="261" t="s">
        <v>2710</v>
      </c>
      <c r="M2209" s="261"/>
      <c r="N2209" s="261"/>
      <c r="O2209" s="261"/>
      <c r="P2209" s="261"/>
    </row>
    <row r="2210" spans="1:16">
      <c r="A2210" s="476" t="s">
        <v>2711</v>
      </c>
      <c r="B2210" s="476"/>
      <c r="C2210" s="382" t="s">
        <v>2712</v>
      </c>
      <c r="D2210" s="261"/>
      <c r="E2210" s="261"/>
      <c r="F2210" s="261"/>
      <c r="G2210" s="261"/>
      <c r="H2210" s="261"/>
      <c r="I2210" s="261"/>
      <c r="J2210" s="261"/>
      <c r="K2210" s="261"/>
      <c r="L2210" s="261"/>
      <c r="M2210" s="261"/>
      <c r="N2210" s="261"/>
      <c r="O2210" s="261"/>
      <c r="P2210" s="261"/>
    </row>
    <row r="2211" spans="1:16">
      <c r="A2211" s="477" t="s">
        <v>2713</v>
      </c>
      <c r="B2211" s="479" t="s">
        <v>327</v>
      </c>
      <c r="C2211" s="481" t="s">
        <v>2714</v>
      </c>
      <c r="D2211" s="483" t="s">
        <v>12</v>
      </c>
      <c r="E2211" s="485" t="s">
        <v>1344</v>
      </c>
      <c r="F2211" s="487" t="s">
        <v>375</v>
      </c>
      <c r="G2211" s="488"/>
      <c r="H2211" s="487" t="s">
        <v>1347</v>
      </c>
      <c r="I2211" s="488"/>
      <c r="J2211" s="487" t="s">
        <v>330</v>
      </c>
      <c r="K2211" s="488"/>
      <c r="L2211" s="487" t="s">
        <v>17</v>
      </c>
      <c r="M2211" s="488"/>
      <c r="N2211" s="487" t="s">
        <v>178</v>
      </c>
      <c r="O2211" s="488"/>
      <c r="P2211" s="489" t="s">
        <v>19</v>
      </c>
    </row>
    <row r="2212" spans="1:16" ht="38.25">
      <c r="A2212" s="478"/>
      <c r="B2212" s="480"/>
      <c r="C2212" s="482"/>
      <c r="D2212" s="484"/>
      <c r="E2212" s="486"/>
      <c r="F2212" s="426" t="s">
        <v>113</v>
      </c>
      <c r="G2212" s="427" t="s">
        <v>22</v>
      </c>
      <c r="H2212" s="426" t="s">
        <v>113</v>
      </c>
      <c r="I2212" s="427" t="s">
        <v>22</v>
      </c>
      <c r="J2212" s="426" t="s">
        <v>113</v>
      </c>
      <c r="K2212" s="427" t="s">
        <v>22</v>
      </c>
      <c r="L2212" s="426" t="s">
        <v>113</v>
      </c>
      <c r="M2212" s="428" t="s">
        <v>22</v>
      </c>
      <c r="N2212" s="426" t="s">
        <v>113</v>
      </c>
      <c r="O2212" s="427" t="s">
        <v>22</v>
      </c>
      <c r="P2212" s="489"/>
    </row>
    <row r="2213" spans="1:16">
      <c r="A2213" s="117">
        <v>1</v>
      </c>
      <c r="B2213" s="117"/>
      <c r="C2213" s="162" t="s">
        <v>2715</v>
      </c>
      <c r="D2213" s="28" t="s">
        <v>121</v>
      </c>
      <c r="E2213" s="429">
        <v>2000</v>
      </c>
      <c r="F2213" s="162"/>
      <c r="G2213" s="430"/>
      <c r="H2213" s="162"/>
      <c r="I2213" s="431"/>
      <c r="J2213" s="162"/>
      <c r="K2213" s="162"/>
      <c r="L2213" s="162"/>
      <c r="M2213" s="431"/>
      <c r="N2213" s="162">
        <v>3</v>
      </c>
      <c r="O2213" s="431">
        <f>N2213*E2213</f>
        <v>6000</v>
      </c>
      <c r="P2213" s="162"/>
    </row>
    <row r="2214" spans="1:16">
      <c r="A2214" s="117">
        <v>2</v>
      </c>
      <c r="B2214" s="432"/>
      <c r="C2214" s="433" t="s">
        <v>2716</v>
      </c>
      <c r="D2214" s="28" t="s">
        <v>121</v>
      </c>
      <c r="E2214" s="434">
        <v>1000</v>
      </c>
      <c r="F2214" s="435"/>
      <c r="G2214" s="430"/>
      <c r="H2214" s="435"/>
      <c r="I2214" s="435"/>
      <c r="J2214" s="435"/>
      <c r="K2214" s="435"/>
      <c r="L2214" s="435"/>
      <c r="M2214" s="436"/>
      <c r="N2214" s="435">
        <v>1</v>
      </c>
      <c r="O2214" s="436">
        <f>N2214*E2214</f>
        <v>1000</v>
      </c>
      <c r="P2214" s="435"/>
    </row>
    <row r="2215" spans="1:16">
      <c r="A2215" s="117">
        <v>3</v>
      </c>
      <c r="B2215" s="437"/>
      <c r="C2215" s="433" t="s">
        <v>2717</v>
      </c>
      <c r="D2215" s="28" t="s">
        <v>121</v>
      </c>
      <c r="E2215" s="434">
        <v>1000</v>
      </c>
      <c r="F2215" s="435"/>
      <c r="G2215" s="436"/>
      <c r="H2215" s="435"/>
      <c r="I2215" s="435"/>
      <c r="J2215" s="435"/>
      <c r="K2215" s="435"/>
      <c r="L2215" s="435"/>
      <c r="M2215" s="436"/>
      <c r="N2215" s="435">
        <v>1</v>
      </c>
      <c r="O2215" s="436">
        <f>N2215*E2215</f>
        <v>1000</v>
      </c>
      <c r="P2215" s="435"/>
    </row>
    <row r="2216" spans="1:16">
      <c r="A2216" s="117">
        <v>4</v>
      </c>
      <c r="B2216" s="432"/>
      <c r="C2216" s="433" t="s">
        <v>2718</v>
      </c>
      <c r="D2216" s="28" t="s">
        <v>121</v>
      </c>
      <c r="E2216" s="429">
        <v>300</v>
      </c>
      <c r="F2216" s="117"/>
      <c r="G2216" s="430"/>
      <c r="H2216" s="117"/>
      <c r="I2216" s="117"/>
      <c r="J2216" s="117"/>
      <c r="K2216" s="117"/>
      <c r="L2216" s="117"/>
      <c r="M2216" s="430">
        <f>L2216*E2216</f>
        <v>0</v>
      </c>
      <c r="N2216" s="117">
        <v>3</v>
      </c>
      <c r="O2216" s="436">
        <f t="shared" ref="O2216:O2228" si="138">N2216*E2216</f>
        <v>900</v>
      </c>
      <c r="P2216" s="117"/>
    </row>
    <row r="2217" spans="1:16">
      <c r="A2217" s="117">
        <v>5</v>
      </c>
      <c r="B2217" s="117"/>
      <c r="C2217" s="123" t="s">
        <v>2719</v>
      </c>
      <c r="D2217" s="28" t="s">
        <v>121</v>
      </c>
      <c r="E2217" s="438">
        <v>200</v>
      </c>
      <c r="F2217" s="117"/>
      <c r="G2217" s="117"/>
      <c r="H2217" s="117"/>
      <c r="I2217" s="117"/>
      <c r="J2217" s="117"/>
      <c r="K2217" s="117"/>
      <c r="L2217" s="117"/>
      <c r="M2217" s="430">
        <f>L2217*E2217</f>
        <v>0</v>
      </c>
      <c r="N2217" s="117">
        <v>2</v>
      </c>
      <c r="O2217" s="436">
        <f t="shared" si="138"/>
        <v>400</v>
      </c>
      <c r="P2217" s="117"/>
    </row>
    <row r="2218" spans="1:16">
      <c r="A2218" s="117">
        <v>6</v>
      </c>
      <c r="B2218" s="162" t="s">
        <v>2720</v>
      </c>
      <c r="C2218" s="439" t="s">
        <v>2721</v>
      </c>
      <c r="D2218" s="28" t="s">
        <v>121</v>
      </c>
      <c r="E2218" s="429">
        <v>15000</v>
      </c>
      <c r="F2218" s="162"/>
      <c r="G2218" s="162"/>
      <c r="H2218" s="162"/>
      <c r="I2218" s="162"/>
      <c r="J2218" s="162"/>
      <c r="K2218" s="162"/>
      <c r="L2218" s="162"/>
      <c r="M2218" s="431">
        <f>L2218*E2218</f>
        <v>0</v>
      </c>
      <c r="N2218" s="162">
        <v>3</v>
      </c>
      <c r="O2218" s="436">
        <f t="shared" si="138"/>
        <v>45000</v>
      </c>
      <c r="P2218" s="162"/>
    </row>
    <row r="2219" spans="1:16">
      <c r="A2219" s="117">
        <v>7</v>
      </c>
      <c r="B2219" s="117"/>
      <c r="C2219" s="123" t="s">
        <v>2722</v>
      </c>
      <c r="D2219" s="28" t="s">
        <v>399</v>
      </c>
      <c r="E2219" s="438">
        <v>20</v>
      </c>
      <c r="F2219" s="129"/>
      <c r="G2219" s="129"/>
      <c r="H2219" s="129"/>
      <c r="I2219" s="129"/>
      <c r="J2219" s="129"/>
      <c r="K2219" s="129"/>
      <c r="L2219" s="129"/>
      <c r="M2219" s="440">
        <f>L2219*E2219</f>
        <v>0</v>
      </c>
      <c r="N2219" s="130">
        <v>1</v>
      </c>
      <c r="O2219" s="436">
        <f t="shared" si="138"/>
        <v>20</v>
      </c>
      <c r="P2219" s="117"/>
    </row>
    <row r="2220" spans="1:16">
      <c r="A2220" s="117">
        <v>8</v>
      </c>
      <c r="B2220" s="117"/>
      <c r="C2220" s="123" t="s">
        <v>2723</v>
      </c>
      <c r="D2220" s="28" t="s">
        <v>121</v>
      </c>
      <c r="E2220" s="438">
        <v>500</v>
      </c>
      <c r="F2220" s="117"/>
      <c r="G2220" s="117"/>
      <c r="H2220" s="117"/>
      <c r="I2220" s="117"/>
      <c r="J2220" s="117"/>
      <c r="K2220" s="430"/>
      <c r="L2220" s="117"/>
      <c r="M2220" s="430"/>
      <c r="N2220" s="117">
        <v>2</v>
      </c>
      <c r="O2220" s="436">
        <f t="shared" si="138"/>
        <v>1000</v>
      </c>
      <c r="P2220" s="117"/>
    </row>
    <row r="2221" spans="1:16">
      <c r="A2221" s="117">
        <v>9</v>
      </c>
      <c r="B2221" s="162" t="s">
        <v>556</v>
      </c>
      <c r="C2221" s="168" t="s">
        <v>2724</v>
      </c>
      <c r="D2221" s="111" t="s">
        <v>121</v>
      </c>
      <c r="E2221" s="441">
        <v>100</v>
      </c>
      <c r="F2221" s="117"/>
      <c r="G2221" s="117"/>
      <c r="H2221" s="117"/>
      <c r="I2221" s="117"/>
      <c r="J2221" s="117"/>
      <c r="K2221" s="117"/>
      <c r="L2221" s="117"/>
      <c r="M2221" s="430">
        <f t="shared" ref="M2221:M2228" si="139">L2221*E2221</f>
        <v>0</v>
      </c>
      <c r="N2221" s="117">
        <v>9</v>
      </c>
      <c r="O2221" s="436">
        <f t="shared" si="138"/>
        <v>900</v>
      </c>
      <c r="P2221" s="117"/>
    </row>
    <row r="2222" spans="1:16">
      <c r="A2222" s="117">
        <v>10</v>
      </c>
      <c r="B2222" s="117"/>
      <c r="C2222" s="168" t="s">
        <v>2725</v>
      </c>
      <c r="D2222" s="111" t="s">
        <v>121</v>
      </c>
      <c r="E2222" s="441">
        <v>2000</v>
      </c>
      <c r="F2222" s="117"/>
      <c r="G2222" s="117"/>
      <c r="H2222" s="117"/>
      <c r="I2222" s="117"/>
      <c r="J2222" s="117"/>
      <c r="K2222" s="117"/>
      <c r="L2222" s="117"/>
      <c r="M2222" s="430">
        <f t="shared" si="139"/>
        <v>0</v>
      </c>
      <c r="N2222" s="117">
        <v>3</v>
      </c>
      <c r="O2222" s="436">
        <f t="shared" si="138"/>
        <v>6000</v>
      </c>
      <c r="P2222" s="117"/>
    </row>
    <row r="2223" spans="1:16">
      <c r="A2223" s="117">
        <v>11</v>
      </c>
      <c r="B2223" s="117"/>
      <c r="C2223" s="168" t="s">
        <v>2726</v>
      </c>
      <c r="D2223" s="106" t="s">
        <v>121</v>
      </c>
      <c r="E2223" s="441">
        <v>100</v>
      </c>
      <c r="F2223" s="162"/>
      <c r="G2223" s="162"/>
      <c r="H2223" s="162"/>
      <c r="I2223" s="162"/>
      <c r="J2223" s="162"/>
      <c r="K2223" s="162"/>
      <c r="L2223" s="162"/>
      <c r="M2223" s="430">
        <f t="shared" si="139"/>
        <v>0</v>
      </c>
      <c r="N2223" s="162">
        <v>2</v>
      </c>
      <c r="O2223" s="436">
        <f t="shared" si="138"/>
        <v>200</v>
      </c>
      <c r="P2223" s="162"/>
    </row>
    <row r="2224" spans="1:16" ht="25.5">
      <c r="A2224" s="117">
        <v>12</v>
      </c>
      <c r="B2224" s="162"/>
      <c r="C2224" s="168" t="s">
        <v>2727</v>
      </c>
      <c r="D2224" s="28" t="s">
        <v>399</v>
      </c>
      <c r="E2224" s="429">
        <v>500</v>
      </c>
      <c r="F2224" s="162"/>
      <c r="G2224" s="162"/>
      <c r="H2224" s="162"/>
      <c r="I2224" s="162"/>
      <c r="J2224" s="162"/>
      <c r="K2224" s="162"/>
      <c r="L2224" s="162"/>
      <c r="M2224" s="431">
        <f t="shared" si="139"/>
        <v>0</v>
      </c>
      <c r="N2224" s="162">
        <v>4</v>
      </c>
      <c r="O2224" s="436">
        <f t="shared" si="138"/>
        <v>2000</v>
      </c>
      <c r="P2224" s="442" t="s">
        <v>2728</v>
      </c>
    </row>
    <row r="2225" spans="1:16" ht="25.5">
      <c r="A2225" s="117">
        <v>13</v>
      </c>
      <c r="B2225" s="162"/>
      <c r="C2225" s="168" t="s">
        <v>2729</v>
      </c>
      <c r="D2225" s="28" t="s">
        <v>121</v>
      </c>
      <c r="E2225" s="429">
        <v>500</v>
      </c>
      <c r="F2225" s="162"/>
      <c r="G2225" s="162"/>
      <c r="H2225" s="162"/>
      <c r="I2225" s="162"/>
      <c r="J2225" s="162"/>
      <c r="K2225" s="162"/>
      <c r="L2225" s="162"/>
      <c r="M2225" s="431">
        <f t="shared" si="139"/>
        <v>0</v>
      </c>
      <c r="N2225" s="162">
        <v>1</v>
      </c>
      <c r="O2225" s="436">
        <f t="shared" si="138"/>
        <v>500</v>
      </c>
      <c r="P2225" s="442" t="s">
        <v>2728</v>
      </c>
    </row>
    <row r="2226" spans="1:16" ht="25.5">
      <c r="A2226" s="117">
        <v>14</v>
      </c>
      <c r="B2226" s="162"/>
      <c r="C2226" s="168" t="s">
        <v>2730</v>
      </c>
      <c r="D2226" s="28" t="s">
        <v>121</v>
      </c>
      <c r="E2226" s="429">
        <v>500</v>
      </c>
      <c r="F2226" s="162"/>
      <c r="G2226" s="162"/>
      <c r="H2226" s="162"/>
      <c r="I2226" s="162"/>
      <c r="J2226" s="162"/>
      <c r="K2226" s="162"/>
      <c r="L2226" s="162"/>
      <c r="M2226" s="431">
        <f t="shared" si="139"/>
        <v>0</v>
      </c>
      <c r="N2226" s="162">
        <v>3</v>
      </c>
      <c r="O2226" s="436">
        <f t="shared" si="138"/>
        <v>1500</v>
      </c>
      <c r="P2226" s="442"/>
    </row>
    <row r="2227" spans="1:16" ht="25.5">
      <c r="A2227" s="117">
        <v>15</v>
      </c>
      <c r="B2227" s="117"/>
      <c r="C2227" s="168" t="s">
        <v>2731</v>
      </c>
      <c r="D2227" s="28" t="s">
        <v>121</v>
      </c>
      <c r="E2227" s="429">
        <v>500</v>
      </c>
      <c r="F2227" s="162"/>
      <c r="G2227" s="162"/>
      <c r="H2227" s="162"/>
      <c r="I2227" s="162"/>
      <c r="J2227" s="162"/>
      <c r="K2227" s="162"/>
      <c r="L2227" s="162"/>
      <c r="M2227" s="431">
        <f t="shared" si="139"/>
        <v>0</v>
      </c>
      <c r="N2227" s="162">
        <v>1</v>
      </c>
      <c r="O2227" s="436">
        <f t="shared" si="138"/>
        <v>500</v>
      </c>
      <c r="P2227" s="162"/>
    </row>
    <row r="2228" spans="1:16" ht="25.5">
      <c r="A2228" s="117">
        <v>16</v>
      </c>
      <c r="B2228" s="162"/>
      <c r="C2228" s="168" t="s">
        <v>2732</v>
      </c>
      <c r="D2228" s="28" t="s">
        <v>121</v>
      </c>
      <c r="E2228" s="429">
        <v>500</v>
      </c>
      <c r="F2228" s="162"/>
      <c r="G2228" s="162"/>
      <c r="H2228" s="162"/>
      <c r="I2228" s="162"/>
      <c r="J2228" s="162"/>
      <c r="K2228" s="162"/>
      <c r="L2228" s="162"/>
      <c r="M2228" s="431">
        <f t="shared" si="139"/>
        <v>0</v>
      </c>
      <c r="N2228" s="162">
        <v>2</v>
      </c>
      <c r="O2228" s="436">
        <f t="shared" si="138"/>
        <v>1000</v>
      </c>
      <c r="P2228" s="442" t="s">
        <v>2728</v>
      </c>
    </row>
    <row r="2229" spans="1:16">
      <c r="A2229" s="117">
        <v>17</v>
      </c>
      <c r="B2229" s="443"/>
      <c r="C2229" s="433" t="s">
        <v>2733</v>
      </c>
      <c r="D2229" s="28" t="s">
        <v>121</v>
      </c>
      <c r="E2229" s="434">
        <v>1500</v>
      </c>
      <c r="F2229" s="435"/>
      <c r="G2229" s="430">
        <f>E2229*F2229</f>
        <v>0</v>
      </c>
      <c r="H2229" s="435"/>
      <c r="I2229" s="435"/>
      <c r="J2229" s="435"/>
      <c r="K2229" s="435"/>
      <c r="L2229" s="435"/>
      <c r="M2229" s="436"/>
      <c r="N2229" s="435">
        <v>1</v>
      </c>
      <c r="O2229" s="436">
        <f>N2229*E2229</f>
        <v>1500</v>
      </c>
      <c r="P2229" s="435"/>
    </row>
    <row r="2230" spans="1:16" ht="25.5">
      <c r="A2230" s="117">
        <v>18</v>
      </c>
      <c r="B2230" s="162" t="s">
        <v>2734</v>
      </c>
      <c r="C2230" s="123" t="s">
        <v>2735</v>
      </c>
      <c r="D2230" s="28" t="s">
        <v>121</v>
      </c>
      <c r="E2230" s="438">
        <v>100</v>
      </c>
      <c r="F2230" s="162"/>
      <c r="G2230" s="162"/>
      <c r="H2230" s="162"/>
      <c r="I2230" s="162"/>
      <c r="J2230" s="162"/>
      <c r="K2230" s="162"/>
      <c r="L2230" s="162"/>
      <c r="M2230" s="430">
        <f t="shared" ref="M2230:M2250" si="140">L2230*E2230</f>
        <v>0</v>
      </c>
      <c r="N2230" s="162">
        <v>3</v>
      </c>
      <c r="O2230" s="436">
        <f t="shared" ref="O2230:O2290" si="141">N2230*E2230</f>
        <v>300</v>
      </c>
      <c r="P2230" s="162"/>
    </row>
    <row r="2231" spans="1:16">
      <c r="A2231" s="117">
        <v>19</v>
      </c>
      <c r="B2231" s="162" t="s">
        <v>2734</v>
      </c>
      <c r="C2231" s="123" t="s">
        <v>2736</v>
      </c>
      <c r="D2231" s="28" t="s">
        <v>121</v>
      </c>
      <c r="E2231" s="438">
        <v>100</v>
      </c>
      <c r="F2231" s="162"/>
      <c r="G2231" s="162"/>
      <c r="H2231" s="162"/>
      <c r="I2231" s="162"/>
      <c r="J2231" s="162"/>
      <c r="K2231" s="162"/>
      <c r="L2231" s="162"/>
      <c r="M2231" s="430">
        <f t="shared" si="140"/>
        <v>0</v>
      </c>
      <c r="N2231" s="162">
        <v>3</v>
      </c>
      <c r="O2231" s="436">
        <f t="shared" si="141"/>
        <v>300</v>
      </c>
      <c r="P2231" s="162"/>
    </row>
    <row r="2232" spans="1:16">
      <c r="A2232" s="117">
        <v>20</v>
      </c>
      <c r="B2232" s="162" t="s">
        <v>556</v>
      </c>
      <c r="C2232" s="123" t="s">
        <v>2737</v>
      </c>
      <c r="D2232" s="28" t="s">
        <v>121</v>
      </c>
      <c r="E2232" s="438">
        <v>100</v>
      </c>
      <c r="F2232" s="117"/>
      <c r="G2232" s="117"/>
      <c r="H2232" s="117"/>
      <c r="I2232" s="117"/>
      <c r="J2232" s="117"/>
      <c r="K2232" s="117"/>
      <c r="L2232" s="117"/>
      <c r="M2232" s="430">
        <f t="shared" si="140"/>
        <v>0</v>
      </c>
      <c r="N2232" s="117">
        <v>1</v>
      </c>
      <c r="O2232" s="436">
        <f t="shared" si="141"/>
        <v>100</v>
      </c>
      <c r="P2232" s="117"/>
    </row>
    <row r="2233" spans="1:16">
      <c r="A2233" s="117">
        <v>21</v>
      </c>
      <c r="B2233" s="117"/>
      <c r="C2233" s="123" t="s">
        <v>2738</v>
      </c>
      <c r="D2233" s="28" t="s">
        <v>121</v>
      </c>
      <c r="E2233" s="438">
        <v>100</v>
      </c>
      <c r="F2233" s="117"/>
      <c r="G2233" s="117"/>
      <c r="H2233" s="117"/>
      <c r="I2233" s="117"/>
      <c r="J2233" s="117"/>
      <c r="K2233" s="117"/>
      <c r="L2233" s="117"/>
      <c r="M2233" s="430">
        <f t="shared" si="140"/>
        <v>0</v>
      </c>
      <c r="N2233" s="117">
        <v>5</v>
      </c>
      <c r="O2233" s="436">
        <f t="shared" si="141"/>
        <v>500</v>
      </c>
      <c r="P2233" s="117"/>
    </row>
    <row r="2234" spans="1:16">
      <c r="A2234" s="117">
        <v>22</v>
      </c>
      <c r="B2234" s="117"/>
      <c r="C2234" s="123" t="s">
        <v>2739</v>
      </c>
      <c r="D2234" s="28" t="s">
        <v>121</v>
      </c>
      <c r="E2234" s="438">
        <v>500</v>
      </c>
      <c r="F2234" s="117"/>
      <c r="G2234" s="117"/>
      <c r="H2234" s="117"/>
      <c r="I2234" s="117"/>
      <c r="J2234" s="117"/>
      <c r="K2234" s="117"/>
      <c r="L2234" s="117"/>
      <c r="M2234" s="430">
        <f t="shared" si="140"/>
        <v>0</v>
      </c>
      <c r="N2234" s="117">
        <v>1</v>
      </c>
      <c r="O2234" s="436">
        <f t="shared" si="141"/>
        <v>500</v>
      </c>
      <c r="P2234" s="117"/>
    </row>
    <row r="2235" spans="1:16">
      <c r="A2235" s="117">
        <v>23</v>
      </c>
      <c r="B2235" s="444" t="s">
        <v>1007</v>
      </c>
      <c r="C2235" s="123" t="s">
        <v>2740</v>
      </c>
      <c r="D2235" s="28" t="s">
        <v>121</v>
      </c>
      <c r="E2235" s="438">
        <v>20</v>
      </c>
      <c r="F2235" s="117"/>
      <c r="G2235" s="117"/>
      <c r="H2235" s="117"/>
      <c r="I2235" s="117"/>
      <c r="J2235" s="117"/>
      <c r="K2235" s="117"/>
      <c r="L2235" s="117"/>
      <c r="M2235" s="430">
        <f t="shared" si="140"/>
        <v>0</v>
      </c>
      <c r="N2235" s="117">
        <v>247</v>
      </c>
      <c r="O2235" s="436">
        <f t="shared" si="141"/>
        <v>4940</v>
      </c>
      <c r="P2235" s="117"/>
    </row>
    <row r="2236" spans="1:16">
      <c r="A2236" s="117">
        <v>24</v>
      </c>
      <c r="B2236" s="117"/>
      <c r="C2236" s="123" t="s">
        <v>2741</v>
      </c>
      <c r="D2236" s="28" t="s">
        <v>121</v>
      </c>
      <c r="E2236" s="438">
        <v>50</v>
      </c>
      <c r="F2236" s="117"/>
      <c r="G2236" s="117"/>
      <c r="H2236" s="117"/>
      <c r="I2236" s="117"/>
      <c r="J2236" s="117"/>
      <c r="K2236" s="117"/>
      <c r="L2236" s="117"/>
      <c r="M2236" s="430">
        <f t="shared" si="140"/>
        <v>0</v>
      </c>
      <c r="N2236" s="117">
        <v>48</v>
      </c>
      <c r="O2236" s="436">
        <f t="shared" si="141"/>
        <v>2400</v>
      </c>
      <c r="P2236" s="117"/>
    </row>
    <row r="2237" spans="1:16">
      <c r="A2237" s="117">
        <v>25</v>
      </c>
      <c r="B2237" s="117"/>
      <c r="C2237" s="123" t="s">
        <v>2742</v>
      </c>
      <c r="D2237" s="28" t="s">
        <v>121</v>
      </c>
      <c r="E2237" s="438">
        <v>50</v>
      </c>
      <c r="F2237" s="117"/>
      <c r="G2237" s="117"/>
      <c r="H2237" s="117"/>
      <c r="I2237" s="117"/>
      <c r="J2237" s="117"/>
      <c r="K2237" s="117"/>
      <c r="L2237" s="117"/>
      <c r="M2237" s="430">
        <f t="shared" si="140"/>
        <v>0</v>
      </c>
      <c r="N2237" s="117">
        <v>16</v>
      </c>
      <c r="O2237" s="436">
        <f t="shared" si="141"/>
        <v>800</v>
      </c>
      <c r="P2237" s="117"/>
    </row>
    <row r="2238" spans="1:16">
      <c r="A2238" s="117">
        <v>26</v>
      </c>
      <c r="B2238" s="117"/>
      <c r="C2238" s="123" t="s">
        <v>2743</v>
      </c>
      <c r="D2238" s="28" t="s">
        <v>121</v>
      </c>
      <c r="E2238" s="438">
        <v>50</v>
      </c>
      <c r="F2238" s="117"/>
      <c r="G2238" s="117"/>
      <c r="H2238" s="117"/>
      <c r="I2238" s="117"/>
      <c r="J2238" s="117"/>
      <c r="K2238" s="117"/>
      <c r="L2238" s="117"/>
      <c r="M2238" s="430">
        <f t="shared" si="140"/>
        <v>0</v>
      </c>
      <c r="N2238" s="117">
        <v>46</v>
      </c>
      <c r="O2238" s="436">
        <f t="shared" si="141"/>
        <v>2300</v>
      </c>
      <c r="P2238" s="117"/>
    </row>
    <row r="2239" spans="1:16">
      <c r="A2239" s="117">
        <v>27</v>
      </c>
      <c r="B2239" s="117"/>
      <c r="C2239" s="123" t="s">
        <v>2744</v>
      </c>
      <c r="D2239" s="28" t="s">
        <v>121</v>
      </c>
      <c r="E2239" s="438">
        <v>50</v>
      </c>
      <c r="F2239" s="117"/>
      <c r="G2239" s="117"/>
      <c r="H2239" s="117"/>
      <c r="I2239" s="117"/>
      <c r="J2239" s="117"/>
      <c r="K2239" s="117"/>
      <c r="L2239" s="117"/>
      <c r="M2239" s="430">
        <f t="shared" si="140"/>
        <v>0</v>
      </c>
      <c r="N2239" s="117">
        <v>116</v>
      </c>
      <c r="O2239" s="436">
        <f t="shared" si="141"/>
        <v>5800</v>
      </c>
      <c r="P2239" s="117"/>
    </row>
    <row r="2240" spans="1:16">
      <c r="A2240" s="117">
        <v>28</v>
      </c>
      <c r="B2240" s="117"/>
      <c r="C2240" s="123" t="s">
        <v>2745</v>
      </c>
      <c r="D2240" s="28" t="s">
        <v>121</v>
      </c>
      <c r="E2240" s="438">
        <v>2000</v>
      </c>
      <c r="F2240" s="117"/>
      <c r="G2240" s="117"/>
      <c r="H2240" s="117"/>
      <c r="I2240" s="117"/>
      <c r="J2240" s="117"/>
      <c r="K2240" s="117"/>
      <c r="L2240" s="117"/>
      <c r="M2240" s="430">
        <f t="shared" si="140"/>
        <v>0</v>
      </c>
      <c r="N2240" s="117">
        <v>2</v>
      </c>
      <c r="O2240" s="436">
        <f t="shared" si="141"/>
        <v>4000</v>
      </c>
      <c r="P2240" s="117"/>
    </row>
    <row r="2241" spans="1:16">
      <c r="A2241" s="117">
        <v>29</v>
      </c>
      <c r="B2241" s="117"/>
      <c r="C2241" s="123" t="s">
        <v>2746</v>
      </c>
      <c r="D2241" s="28" t="s">
        <v>121</v>
      </c>
      <c r="E2241" s="438">
        <v>1000</v>
      </c>
      <c r="F2241" s="117"/>
      <c r="G2241" s="117"/>
      <c r="H2241" s="117"/>
      <c r="I2241" s="117"/>
      <c r="J2241" s="117"/>
      <c r="K2241" s="117"/>
      <c r="L2241" s="117"/>
      <c r="M2241" s="430">
        <f t="shared" si="140"/>
        <v>0</v>
      </c>
      <c r="N2241" s="117">
        <v>2</v>
      </c>
      <c r="O2241" s="436">
        <f t="shared" si="141"/>
        <v>2000</v>
      </c>
      <c r="P2241" s="117"/>
    </row>
    <row r="2242" spans="1:16">
      <c r="A2242" s="117">
        <v>30</v>
      </c>
      <c r="B2242" s="117"/>
      <c r="C2242" s="123" t="s">
        <v>2747</v>
      </c>
      <c r="D2242" s="28" t="s">
        <v>121</v>
      </c>
      <c r="E2242" s="438">
        <v>2000</v>
      </c>
      <c r="F2242" s="117"/>
      <c r="G2242" s="117"/>
      <c r="H2242" s="117"/>
      <c r="I2242" s="117"/>
      <c r="J2242" s="117"/>
      <c r="K2242" s="117"/>
      <c r="L2242" s="117"/>
      <c r="M2242" s="430">
        <f t="shared" si="140"/>
        <v>0</v>
      </c>
      <c r="N2242" s="117">
        <v>2</v>
      </c>
      <c r="O2242" s="436">
        <f t="shared" si="141"/>
        <v>4000</v>
      </c>
      <c r="P2242" s="117"/>
    </row>
    <row r="2243" spans="1:16">
      <c r="A2243" s="117">
        <v>31</v>
      </c>
      <c r="B2243" s="117"/>
      <c r="C2243" s="123" t="s">
        <v>2748</v>
      </c>
      <c r="D2243" s="28" t="s">
        <v>28</v>
      </c>
      <c r="E2243" s="438">
        <v>10</v>
      </c>
      <c r="F2243" s="117"/>
      <c r="G2243" s="117"/>
      <c r="H2243" s="117"/>
      <c r="I2243" s="117"/>
      <c r="J2243" s="117"/>
      <c r="K2243" s="117"/>
      <c r="L2243" s="117"/>
      <c r="M2243" s="430">
        <f t="shared" si="140"/>
        <v>0</v>
      </c>
      <c r="N2243" s="117">
        <v>170</v>
      </c>
      <c r="O2243" s="436">
        <f t="shared" si="141"/>
        <v>1700</v>
      </c>
      <c r="P2243" s="117"/>
    </row>
    <row r="2244" spans="1:16">
      <c r="A2244" s="117">
        <v>32</v>
      </c>
      <c r="B2244" s="117"/>
      <c r="C2244" s="168" t="s">
        <v>2749</v>
      </c>
      <c r="D2244" s="111" t="s">
        <v>121</v>
      </c>
      <c r="E2244" s="441">
        <v>35</v>
      </c>
      <c r="F2244" s="117"/>
      <c r="G2244" s="117"/>
      <c r="H2244" s="117"/>
      <c r="I2244" s="117"/>
      <c r="J2244" s="117"/>
      <c r="K2244" s="117"/>
      <c r="L2244" s="117"/>
      <c r="M2244" s="430">
        <f t="shared" si="140"/>
        <v>0</v>
      </c>
      <c r="N2244" s="117">
        <v>52</v>
      </c>
      <c r="O2244" s="436">
        <f t="shared" si="141"/>
        <v>1820</v>
      </c>
      <c r="P2244" s="117"/>
    </row>
    <row r="2245" spans="1:16">
      <c r="A2245" s="117">
        <v>33</v>
      </c>
      <c r="B2245" s="162" t="s">
        <v>2750</v>
      </c>
      <c r="C2245" s="168" t="s">
        <v>2751</v>
      </c>
      <c r="D2245" s="111" t="s">
        <v>121</v>
      </c>
      <c r="E2245" s="441">
        <v>35</v>
      </c>
      <c r="F2245" s="117"/>
      <c r="G2245" s="117"/>
      <c r="H2245" s="117"/>
      <c r="I2245" s="117"/>
      <c r="J2245" s="117"/>
      <c r="K2245" s="117"/>
      <c r="L2245" s="117"/>
      <c r="M2245" s="430">
        <f t="shared" si="140"/>
        <v>0</v>
      </c>
      <c r="N2245" s="117">
        <v>14</v>
      </c>
      <c r="O2245" s="436">
        <f t="shared" si="141"/>
        <v>490</v>
      </c>
      <c r="P2245" s="117"/>
    </row>
    <row r="2246" spans="1:16">
      <c r="A2246" s="117">
        <v>34</v>
      </c>
      <c r="B2246" s="117"/>
      <c r="C2246" s="123" t="s">
        <v>2752</v>
      </c>
      <c r="D2246" s="28" t="s">
        <v>121</v>
      </c>
      <c r="E2246" s="438">
        <v>20</v>
      </c>
      <c r="F2246" s="117"/>
      <c r="G2246" s="117"/>
      <c r="H2246" s="117"/>
      <c r="I2246" s="117"/>
      <c r="J2246" s="117"/>
      <c r="K2246" s="117"/>
      <c r="L2246" s="117"/>
      <c r="M2246" s="430">
        <f t="shared" si="140"/>
        <v>0</v>
      </c>
      <c r="N2246" s="117">
        <v>12</v>
      </c>
      <c r="O2246" s="436">
        <f t="shared" si="141"/>
        <v>240</v>
      </c>
      <c r="P2246" s="117"/>
    </row>
    <row r="2247" spans="1:16">
      <c r="A2247" s="117">
        <v>35</v>
      </c>
      <c r="B2247" s="117"/>
      <c r="C2247" s="123" t="s">
        <v>2753</v>
      </c>
      <c r="D2247" s="28" t="s">
        <v>121</v>
      </c>
      <c r="E2247" s="438">
        <v>50</v>
      </c>
      <c r="F2247" s="117"/>
      <c r="G2247" s="117"/>
      <c r="H2247" s="117"/>
      <c r="I2247" s="117"/>
      <c r="J2247" s="117"/>
      <c r="K2247" s="117"/>
      <c r="L2247" s="117"/>
      <c r="M2247" s="430">
        <f t="shared" si="140"/>
        <v>0</v>
      </c>
      <c r="N2247" s="117">
        <v>4</v>
      </c>
      <c r="O2247" s="436">
        <f t="shared" si="141"/>
        <v>200</v>
      </c>
      <c r="P2247" s="117"/>
    </row>
    <row r="2248" spans="1:16">
      <c r="A2248" s="117">
        <v>36</v>
      </c>
      <c r="B2248" s="445" t="s">
        <v>2750</v>
      </c>
      <c r="C2248" s="123" t="s">
        <v>2754</v>
      </c>
      <c r="D2248" s="28" t="s">
        <v>121</v>
      </c>
      <c r="E2248" s="438">
        <v>50</v>
      </c>
      <c r="F2248" s="117"/>
      <c r="G2248" s="117"/>
      <c r="H2248" s="117"/>
      <c r="I2248" s="117"/>
      <c r="J2248" s="117"/>
      <c r="K2248" s="117"/>
      <c r="L2248" s="117"/>
      <c r="M2248" s="430">
        <f t="shared" si="140"/>
        <v>0</v>
      </c>
      <c r="N2248" s="117">
        <v>7</v>
      </c>
      <c r="O2248" s="436">
        <f t="shared" si="141"/>
        <v>350</v>
      </c>
      <c r="P2248" s="117"/>
    </row>
    <row r="2249" spans="1:16">
      <c r="A2249" s="117">
        <v>37</v>
      </c>
      <c r="B2249" s="117"/>
      <c r="C2249" s="123" t="s">
        <v>2755</v>
      </c>
      <c r="D2249" s="28" t="s">
        <v>121</v>
      </c>
      <c r="E2249" s="438">
        <v>50</v>
      </c>
      <c r="F2249" s="117"/>
      <c r="G2249" s="117"/>
      <c r="H2249" s="117"/>
      <c r="I2249" s="117"/>
      <c r="J2249" s="117"/>
      <c r="K2249" s="117"/>
      <c r="L2249" s="117"/>
      <c r="M2249" s="430">
        <f t="shared" si="140"/>
        <v>0</v>
      </c>
      <c r="N2249" s="117">
        <v>3</v>
      </c>
      <c r="O2249" s="436">
        <f t="shared" si="141"/>
        <v>150</v>
      </c>
      <c r="P2249" s="117"/>
    </row>
    <row r="2250" spans="1:16">
      <c r="A2250" s="117">
        <v>38</v>
      </c>
      <c r="B2250" s="117"/>
      <c r="C2250" s="123" t="s">
        <v>2756</v>
      </c>
      <c r="D2250" s="28" t="s">
        <v>121</v>
      </c>
      <c r="E2250" s="438">
        <v>100</v>
      </c>
      <c r="F2250" s="117"/>
      <c r="G2250" s="117"/>
      <c r="H2250" s="117"/>
      <c r="I2250" s="117"/>
      <c r="J2250" s="117"/>
      <c r="K2250" s="117"/>
      <c r="L2250" s="117"/>
      <c r="M2250" s="430">
        <f t="shared" si="140"/>
        <v>0</v>
      </c>
      <c r="N2250" s="117">
        <v>3</v>
      </c>
      <c r="O2250" s="436">
        <f t="shared" si="141"/>
        <v>300</v>
      </c>
      <c r="P2250" s="117"/>
    </row>
    <row r="2251" spans="1:16">
      <c r="A2251" s="117">
        <v>39</v>
      </c>
      <c r="B2251" s="432"/>
      <c r="C2251" s="433" t="s">
        <v>2199</v>
      </c>
      <c r="D2251" s="28" t="s">
        <v>28</v>
      </c>
      <c r="E2251" s="434">
        <v>25</v>
      </c>
      <c r="F2251" s="435"/>
      <c r="G2251" s="430"/>
      <c r="H2251" s="435"/>
      <c r="I2251" s="435"/>
      <c r="J2251" s="435"/>
      <c r="K2251" s="435"/>
      <c r="L2251" s="435"/>
      <c r="M2251" s="436"/>
      <c r="N2251" s="435">
        <f>200+46+30</f>
        <v>276</v>
      </c>
      <c r="O2251" s="436">
        <f t="shared" si="141"/>
        <v>6900</v>
      </c>
      <c r="P2251" s="435"/>
    </row>
    <row r="2252" spans="1:16" ht="25.5">
      <c r="A2252" s="117">
        <v>40</v>
      </c>
      <c r="B2252" s="162" t="s">
        <v>2757</v>
      </c>
      <c r="C2252" s="123" t="s">
        <v>2758</v>
      </c>
      <c r="D2252" s="28" t="s">
        <v>121</v>
      </c>
      <c r="E2252" s="438">
        <v>200</v>
      </c>
      <c r="F2252" s="117"/>
      <c r="G2252" s="117"/>
      <c r="H2252" s="117"/>
      <c r="I2252" s="117"/>
      <c r="J2252" s="117"/>
      <c r="K2252" s="117"/>
      <c r="L2252" s="117"/>
      <c r="M2252" s="430"/>
      <c r="N2252" s="117">
        <v>1</v>
      </c>
      <c r="O2252" s="436">
        <f t="shared" si="141"/>
        <v>200</v>
      </c>
      <c r="P2252" s="117"/>
    </row>
    <row r="2253" spans="1:16">
      <c r="A2253" s="117">
        <v>41</v>
      </c>
      <c r="B2253" s="432"/>
      <c r="C2253" s="433" t="s">
        <v>2759</v>
      </c>
      <c r="D2253" s="28" t="s">
        <v>28</v>
      </c>
      <c r="E2253" s="434">
        <v>30</v>
      </c>
      <c r="F2253" s="435"/>
      <c r="G2253" s="430"/>
      <c r="H2253" s="435"/>
      <c r="I2253" s="435"/>
      <c r="J2253" s="435"/>
      <c r="K2253" s="435"/>
      <c r="L2253" s="435"/>
      <c r="M2253" s="436"/>
      <c r="N2253" s="435">
        <f>60-12</f>
        <v>48</v>
      </c>
      <c r="O2253" s="436">
        <f t="shared" si="141"/>
        <v>1440</v>
      </c>
      <c r="P2253" s="435"/>
    </row>
    <row r="2254" spans="1:16">
      <c r="A2254" s="117">
        <v>42</v>
      </c>
      <c r="B2254" s="432"/>
      <c r="C2254" s="433" t="s">
        <v>122</v>
      </c>
      <c r="D2254" s="28" t="s">
        <v>28</v>
      </c>
      <c r="E2254" s="434">
        <v>50</v>
      </c>
      <c r="F2254" s="435"/>
      <c r="G2254" s="430"/>
      <c r="H2254" s="435"/>
      <c r="I2254" s="435"/>
      <c r="J2254" s="435"/>
      <c r="K2254" s="435"/>
      <c r="L2254" s="435"/>
      <c r="M2254" s="436"/>
      <c r="N2254" s="435">
        <v>7</v>
      </c>
      <c r="O2254" s="436">
        <f t="shared" si="141"/>
        <v>350</v>
      </c>
      <c r="P2254" s="435"/>
    </row>
    <row r="2255" spans="1:16">
      <c r="A2255" s="117">
        <v>43</v>
      </c>
      <c r="B2255" s="117"/>
      <c r="C2255" s="123" t="s">
        <v>2760</v>
      </c>
      <c r="D2255" s="28" t="s">
        <v>121</v>
      </c>
      <c r="E2255" s="438">
        <v>50</v>
      </c>
      <c r="F2255" s="117"/>
      <c r="G2255" s="117"/>
      <c r="H2255" s="117"/>
      <c r="I2255" s="117"/>
      <c r="J2255" s="117"/>
      <c r="K2255" s="430"/>
      <c r="L2255" s="117"/>
      <c r="M2255" s="430"/>
      <c r="N2255" s="117">
        <v>2</v>
      </c>
      <c r="O2255" s="117">
        <f t="shared" si="141"/>
        <v>100</v>
      </c>
      <c r="P2255" s="117"/>
    </row>
    <row r="2256" spans="1:16">
      <c r="A2256" s="117">
        <v>44</v>
      </c>
      <c r="B2256" s="117"/>
      <c r="C2256" s="123" t="s">
        <v>2761</v>
      </c>
      <c r="D2256" s="28" t="s">
        <v>121</v>
      </c>
      <c r="E2256" s="438">
        <v>50</v>
      </c>
      <c r="F2256" s="117"/>
      <c r="G2256" s="117"/>
      <c r="H2256" s="117"/>
      <c r="I2256" s="117"/>
      <c r="J2256" s="117"/>
      <c r="K2256" s="430"/>
      <c r="L2256" s="117"/>
      <c r="M2256" s="430"/>
      <c r="N2256" s="117">
        <v>1</v>
      </c>
      <c r="O2256" s="117">
        <f t="shared" si="141"/>
        <v>50</v>
      </c>
      <c r="P2256" s="117"/>
    </row>
    <row r="2257" spans="1:16">
      <c r="A2257" s="117">
        <v>45</v>
      </c>
      <c r="B2257" s="162" t="s">
        <v>449</v>
      </c>
      <c r="C2257" s="446" t="s">
        <v>2761</v>
      </c>
      <c r="D2257" s="28" t="s">
        <v>121</v>
      </c>
      <c r="E2257" s="438">
        <v>50</v>
      </c>
      <c r="F2257" s="117"/>
      <c r="G2257" s="117"/>
      <c r="H2257" s="117"/>
      <c r="I2257" s="117"/>
      <c r="J2257" s="117"/>
      <c r="K2257" s="117"/>
      <c r="L2257" s="117"/>
      <c r="M2257" s="430"/>
      <c r="N2257" s="117">
        <v>1</v>
      </c>
      <c r="O2257" s="117">
        <f t="shared" si="141"/>
        <v>50</v>
      </c>
      <c r="P2257" s="117"/>
    </row>
    <row r="2258" spans="1:16">
      <c r="A2258" s="117">
        <v>46</v>
      </c>
      <c r="B2258" s="162" t="s">
        <v>819</v>
      </c>
      <c r="C2258" s="168" t="s">
        <v>2762</v>
      </c>
      <c r="D2258" s="111" t="s">
        <v>121</v>
      </c>
      <c r="E2258" s="441">
        <v>30</v>
      </c>
      <c r="F2258" s="117"/>
      <c r="G2258" s="117"/>
      <c r="H2258" s="117"/>
      <c r="I2258" s="117"/>
      <c r="J2258" s="117"/>
      <c r="K2258" s="117"/>
      <c r="L2258" s="117"/>
      <c r="M2258" s="430"/>
      <c r="N2258" s="117">
        <v>8</v>
      </c>
      <c r="O2258" s="117">
        <f t="shared" si="141"/>
        <v>240</v>
      </c>
      <c r="P2258" s="117"/>
    </row>
    <row r="2259" spans="1:16">
      <c r="A2259" s="117">
        <v>47</v>
      </c>
      <c r="B2259" s="117"/>
      <c r="C2259" s="168" t="s">
        <v>2660</v>
      </c>
      <c r="D2259" s="111" t="s">
        <v>121</v>
      </c>
      <c r="E2259" s="441">
        <v>30</v>
      </c>
      <c r="F2259" s="117"/>
      <c r="G2259" s="117"/>
      <c r="H2259" s="117"/>
      <c r="I2259" s="117"/>
      <c r="J2259" s="117"/>
      <c r="K2259" s="117"/>
      <c r="L2259" s="117"/>
      <c r="M2259" s="430"/>
      <c r="N2259" s="117">
        <v>7</v>
      </c>
      <c r="O2259" s="117">
        <f t="shared" si="141"/>
        <v>210</v>
      </c>
      <c r="P2259" s="117"/>
    </row>
    <row r="2260" spans="1:16">
      <c r="A2260" s="117">
        <v>48</v>
      </c>
      <c r="B2260" s="117"/>
      <c r="C2260" s="123" t="s">
        <v>2763</v>
      </c>
      <c r="D2260" s="28" t="s">
        <v>121</v>
      </c>
      <c r="E2260" s="438">
        <v>20</v>
      </c>
      <c r="F2260" s="117"/>
      <c r="G2260" s="117"/>
      <c r="H2260" s="117"/>
      <c r="I2260" s="117"/>
      <c r="J2260" s="117"/>
      <c r="K2260" s="117"/>
      <c r="L2260" s="117"/>
      <c r="M2260" s="430"/>
      <c r="N2260" s="117">
        <v>25</v>
      </c>
      <c r="O2260" s="117">
        <f t="shared" si="141"/>
        <v>500</v>
      </c>
      <c r="P2260" s="117"/>
    </row>
    <row r="2261" spans="1:16">
      <c r="A2261" s="117">
        <v>49</v>
      </c>
      <c r="B2261" s="447" t="s">
        <v>2764</v>
      </c>
      <c r="C2261" s="123" t="s">
        <v>2765</v>
      </c>
      <c r="D2261" s="28" t="s">
        <v>121</v>
      </c>
      <c r="E2261" s="438">
        <v>100</v>
      </c>
      <c r="F2261" s="117"/>
      <c r="G2261" s="117"/>
      <c r="H2261" s="117"/>
      <c r="I2261" s="117"/>
      <c r="J2261" s="117"/>
      <c r="K2261" s="117"/>
      <c r="L2261" s="117"/>
      <c r="M2261" s="430"/>
      <c r="N2261" s="117">
        <v>371</v>
      </c>
      <c r="O2261" s="117">
        <f t="shared" si="141"/>
        <v>37100</v>
      </c>
      <c r="P2261" s="117"/>
    </row>
    <row r="2262" spans="1:16">
      <c r="A2262" s="117">
        <v>50</v>
      </c>
      <c r="B2262" s="117"/>
      <c r="C2262" s="123" t="s">
        <v>2766</v>
      </c>
      <c r="D2262" s="28" t="s">
        <v>121</v>
      </c>
      <c r="E2262" s="438">
        <v>300</v>
      </c>
      <c r="F2262" s="162"/>
      <c r="G2262" s="162"/>
      <c r="H2262" s="162"/>
      <c r="I2262" s="162"/>
      <c r="J2262" s="162"/>
      <c r="K2262" s="162"/>
      <c r="L2262" s="162"/>
      <c r="M2262" s="431"/>
      <c r="N2262" s="162">
        <v>34</v>
      </c>
      <c r="O2262" s="431">
        <f t="shared" si="141"/>
        <v>10200</v>
      </c>
      <c r="P2262" s="162"/>
    </row>
    <row r="2263" spans="1:16">
      <c r="A2263" s="117">
        <v>51</v>
      </c>
      <c r="B2263" s="432"/>
      <c r="C2263" s="433" t="s">
        <v>2767</v>
      </c>
      <c r="D2263" s="28" t="s">
        <v>28</v>
      </c>
      <c r="E2263" s="434">
        <v>200</v>
      </c>
      <c r="F2263" s="435"/>
      <c r="G2263" s="430"/>
      <c r="H2263" s="435"/>
      <c r="I2263" s="435"/>
      <c r="J2263" s="435"/>
      <c r="K2263" s="435"/>
      <c r="L2263" s="435"/>
      <c r="M2263" s="436"/>
      <c r="N2263" s="435">
        <f>4+4</f>
        <v>8</v>
      </c>
      <c r="O2263" s="436">
        <f t="shared" si="141"/>
        <v>1600</v>
      </c>
      <c r="P2263" s="435"/>
    </row>
    <row r="2264" spans="1:16">
      <c r="A2264" s="117">
        <v>52</v>
      </c>
      <c r="B2264" s="117"/>
      <c r="C2264" s="123" t="s">
        <v>2768</v>
      </c>
      <c r="D2264" s="28" t="s">
        <v>121</v>
      </c>
      <c r="E2264" s="438">
        <v>100</v>
      </c>
      <c r="F2264" s="117"/>
      <c r="G2264" s="117"/>
      <c r="H2264" s="117"/>
      <c r="I2264" s="117"/>
      <c r="J2264" s="117"/>
      <c r="K2264" s="117"/>
      <c r="L2264" s="117"/>
      <c r="M2264" s="430"/>
      <c r="N2264" s="117">
        <v>2</v>
      </c>
      <c r="O2264" s="436">
        <f t="shared" si="141"/>
        <v>200</v>
      </c>
      <c r="P2264" s="117"/>
    </row>
    <row r="2265" spans="1:16">
      <c r="A2265" s="117">
        <v>53</v>
      </c>
      <c r="B2265" s="117"/>
      <c r="C2265" s="168" t="s">
        <v>2769</v>
      </c>
      <c r="D2265" s="111" t="s">
        <v>121</v>
      </c>
      <c r="E2265" s="441">
        <v>20</v>
      </c>
      <c r="F2265" s="117"/>
      <c r="G2265" s="117"/>
      <c r="H2265" s="117"/>
      <c r="I2265" s="117"/>
      <c r="J2265" s="117"/>
      <c r="K2265" s="117"/>
      <c r="L2265" s="117"/>
      <c r="M2265" s="430"/>
      <c r="N2265" s="117">
        <v>100</v>
      </c>
      <c r="O2265" s="436">
        <f t="shared" si="141"/>
        <v>2000</v>
      </c>
      <c r="P2265" s="117"/>
    </row>
    <row r="2266" spans="1:16">
      <c r="A2266" s="117">
        <v>54</v>
      </c>
      <c r="B2266" s="117"/>
      <c r="C2266" s="168" t="s">
        <v>2770</v>
      </c>
      <c r="D2266" s="111" t="s">
        <v>121</v>
      </c>
      <c r="E2266" s="441">
        <v>20</v>
      </c>
      <c r="F2266" s="117"/>
      <c r="G2266" s="117"/>
      <c r="H2266" s="117"/>
      <c r="I2266" s="117"/>
      <c r="J2266" s="117"/>
      <c r="K2266" s="117"/>
      <c r="L2266" s="117"/>
      <c r="M2266" s="430"/>
      <c r="N2266" s="117">
        <v>20</v>
      </c>
      <c r="O2266" s="436">
        <f t="shared" si="141"/>
        <v>400</v>
      </c>
      <c r="P2266" s="117"/>
    </row>
    <row r="2267" spans="1:16">
      <c r="A2267" s="117">
        <v>55</v>
      </c>
      <c r="B2267" s="117"/>
      <c r="C2267" s="168" t="s">
        <v>2771</v>
      </c>
      <c r="D2267" s="111" t="s">
        <v>121</v>
      </c>
      <c r="E2267" s="441">
        <v>100</v>
      </c>
      <c r="F2267" s="117"/>
      <c r="G2267" s="117"/>
      <c r="H2267" s="117"/>
      <c r="I2267" s="117"/>
      <c r="J2267" s="117"/>
      <c r="K2267" s="117"/>
      <c r="L2267" s="117"/>
      <c r="M2267" s="430"/>
      <c r="N2267" s="117">
        <v>5</v>
      </c>
      <c r="O2267" s="436">
        <f t="shared" si="141"/>
        <v>500</v>
      </c>
      <c r="P2267" s="117"/>
    </row>
    <row r="2268" spans="1:16">
      <c r="A2268" s="117">
        <v>56</v>
      </c>
      <c r="B2268" s="117"/>
      <c r="C2268" s="168" t="s">
        <v>2772</v>
      </c>
      <c r="D2268" s="106" t="s">
        <v>121</v>
      </c>
      <c r="E2268" s="441">
        <v>100</v>
      </c>
      <c r="F2268" s="162"/>
      <c r="G2268" s="162"/>
      <c r="H2268" s="162"/>
      <c r="I2268" s="162"/>
      <c r="J2268" s="162"/>
      <c r="K2268" s="162"/>
      <c r="L2268" s="162"/>
      <c r="M2268" s="431"/>
      <c r="N2268" s="162">
        <v>57</v>
      </c>
      <c r="O2268" s="431">
        <f t="shared" si="141"/>
        <v>5700</v>
      </c>
      <c r="P2268" s="162"/>
    </row>
    <row r="2269" spans="1:16">
      <c r="A2269" s="117">
        <v>57</v>
      </c>
      <c r="B2269" s="117"/>
      <c r="C2269" s="168" t="s">
        <v>2773</v>
      </c>
      <c r="D2269" s="111" t="s">
        <v>121</v>
      </c>
      <c r="E2269" s="441">
        <v>300</v>
      </c>
      <c r="F2269" s="117"/>
      <c r="G2269" s="117"/>
      <c r="H2269" s="117"/>
      <c r="I2269" s="117"/>
      <c r="J2269" s="117"/>
      <c r="K2269" s="117"/>
      <c r="L2269" s="117"/>
      <c r="M2269" s="430"/>
      <c r="N2269" s="117">
        <v>6</v>
      </c>
      <c r="O2269" s="117">
        <f t="shared" si="141"/>
        <v>1800</v>
      </c>
      <c r="P2269" s="117"/>
    </row>
    <row r="2270" spans="1:16">
      <c r="A2270" s="117">
        <v>58</v>
      </c>
      <c r="B2270" s="117"/>
      <c r="C2270" s="168" t="s">
        <v>2774</v>
      </c>
      <c r="D2270" s="106" t="s">
        <v>121</v>
      </c>
      <c r="E2270" s="441">
        <v>60</v>
      </c>
      <c r="F2270" s="162"/>
      <c r="G2270" s="162"/>
      <c r="H2270" s="162"/>
      <c r="I2270" s="162"/>
      <c r="J2270" s="162"/>
      <c r="K2270" s="162"/>
      <c r="L2270" s="162"/>
      <c r="M2270" s="431"/>
      <c r="N2270" s="162">
        <v>29</v>
      </c>
      <c r="O2270" s="431">
        <f t="shared" si="141"/>
        <v>1740</v>
      </c>
      <c r="P2270" s="162"/>
    </row>
    <row r="2271" spans="1:16">
      <c r="A2271" s="117">
        <v>59</v>
      </c>
      <c r="B2271" s="117"/>
      <c r="C2271" s="123" t="s">
        <v>2775</v>
      </c>
      <c r="D2271" s="28" t="s">
        <v>121</v>
      </c>
      <c r="E2271" s="438">
        <v>50</v>
      </c>
      <c r="F2271" s="162"/>
      <c r="G2271" s="162"/>
      <c r="H2271" s="162"/>
      <c r="I2271" s="162"/>
      <c r="J2271" s="162"/>
      <c r="K2271" s="162"/>
      <c r="L2271" s="162"/>
      <c r="M2271" s="431"/>
      <c r="N2271" s="162">
        <v>2</v>
      </c>
      <c r="O2271" s="431">
        <f t="shared" si="141"/>
        <v>100</v>
      </c>
      <c r="P2271" s="162"/>
    </row>
    <row r="2272" spans="1:16">
      <c r="A2272" s="117">
        <v>60</v>
      </c>
      <c r="B2272" s="117"/>
      <c r="C2272" s="123" t="s">
        <v>2776</v>
      </c>
      <c r="D2272" s="28" t="s">
        <v>121</v>
      </c>
      <c r="E2272" s="438">
        <v>50</v>
      </c>
      <c r="F2272" s="162"/>
      <c r="G2272" s="162"/>
      <c r="H2272" s="162"/>
      <c r="I2272" s="162"/>
      <c r="J2272" s="162"/>
      <c r="K2272" s="162"/>
      <c r="L2272" s="162"/>
      <c r="M2272" s="431"/>
      <c r="N2272" s="162">
        <v>2</v>
      </c>
      <c r="O2272" s="431">
        <f t="shared" si="141"/>
        <v>100</v>
      </c>
      <c r="P2272" s="162"/>
    </row>
    <row r="2273" spans="1:16">
      <c r="A2273" s="117">
        <v>61</v>
      </c>
      <c r="B2273" s="117"/>
      <c r="C2273" s="168" t="s">
        <v>2777</v>
      </c>
      <c r="D2273" s="111" t="s">
        <v>121</v>
      </c>
      <c r="E2273" s="441">
        <v>200</v>
      </c>
      <c r="F2273" s="117"/>
      <c r="G2273" s="117"/>
      <c r="H2273" s="117"/>
      <c r="I2273" s="117"/>
      <c r="J2273" s="117"/>
      <c r="K2273" s="117"/>
      <c r="L2273" s="117"/>
      <c r="M2273" s="430"/>
      <c r="N2273" s="117">
        <v>16</v>
      </c>
      <c r="O2273" s="431">
        <f t="shared" si="141"/>
        <v>3200</v>
      </c>
      <c r="P2273" s="117"/>
    </row>
    <row r="2274" spans="1:16">
      <c r="A2274" s="117">
        <v>62</v>
      </c>
      <c r="B2274" s="117"/>
      <c r="C2274" s="168" t="s">
        <v>2778</v>
      </c>
      <c r="D2274" s="111" t="s">
        <v>121</v>
      </c>
      <c r="E2274" s="441">
        <v>25</v>
      </c>
      <c r="F2274" s="117"/>
      <c r="G2274" s="117"/>
      <c r="H2274" s="117"/>
      <c r="I2274" s="117"/>
      <c r="J2274" s="117"/>
      <c r="K2274" s="117"/>
      <c r="L2274" s="117"/>
      <c r="M2274" s="430"/>
      <c r="N2274" s="117">
        <v>6</v>
      </c>
      <c r="O2274" s="431">
        <f t="shared" si="141"/>
        <v>150</v>
      </c>
      <c r="P2274" s="117"/>
    </row>
    <row r="2275" spans="1:16">
      <c r="A2275" s="117">
        <v>63</v>
      </c>
      <c r="B2275" s="162" t="s">
        <v>2779</v>
      </c>
      <c r="C2275" s="123" t="s">
        <v>2780</v>
      </c>
      <c r="D2275" s="28" t="s">
        <v>121</v>
      </c>
      <c r="E2275" s="438">
        <v>50</v>
      </c>
      <c r="F2275" s="117"/>
      <c r="G2275" s="117"/>
      <c r="H2275" s="117"/>
      <c r="I2275" s="117"/>
      <c r="J2275" s="117"/>
      <c r="K2275" s="430"/>
      <c r="L2275" s="117"/>
      <c r="M2275" s="430"/>
      <c r="N2275" s="117">
        <v>3</v>
      </c>
      <c r="O2275" s="117">
        <f t="shared" si="141"/>
        <v>150</v>
      </c>
      <c r="P2275" s="117"/>
    </row>
    <row r="2276" spans="1:16" ht="25.5">
      <c r="A2276" s="117">
        <v>64</v>
      </c>
      <c r="B2276" s="117"/>
      <c r="C2276" s="123" t="s">
        <v>2781</v>
      </c>
      <c r="D2276" s="28" t="s">
        <v>121</v>
      </c>
      <c r="E2276" s="438">
        <v>500</v>
      </c>
      <c r="F2276" s="117"/>
      <c r="G2276" s="117"/>
      <c r="H2276" s="117"/>
      <c r="I2276" s="117"/>
      <c r="J2276" s="117"/>
      <c r="K2276" s="430"/>
      <c r="L2276" s="117"/>
      <c r="M2276" s="430"/>
      <c r="N2276" s="117">
        <v>1</v>
      </c>
      <c r="O2276" s="117">
        <f t="shared" si="141"/>
        <v>500</v>
      </c>
      <c r="P2276" s="117"/>
    </row>
    <row r="2277" spans="1:16" ht="25.5">
      <c r="A2277" s="117">
        <v>65</v>
      </c>
      <c r="B2277" s="117"/>
      <c r="C2277" s="123" t="s">
        <v>2782</v>
      </c>
      <c r="D2277" s="28" t="s">
        <v>121</v>
      </c>
      <c r="E2277" s="438">
        <v>500</v>
      </c>
      <c r="F2277" s="117"/>
      <c r="G2277" s="117"/>
      <c r="H2277" s="117"/>
      <c r="I2277" s="117"/>
      <c r="J2277" s="117"/>
      <c r="K2277" s="430"/>
      <c r="L2277" s="117"/>
      <c r="M2277" s="430"/>
      <c r="N2277" s="117">
        <v>1</v>
      </c>
      <c r="O2277" s="117">
        <f t="shared" si="141"/>
        <v>500</v>
      </c>
      <c r="P2277" s="117"/>
    </row>
    <row r="2278" spans="1:16">
      <c r="A2278" s="117">
        <v>66</v>
      </c>
      <c r="B2278" s="117"/>
      <c r="C2278" s="123" t="s">
        <v>2783</v>
      </c>
      <c r="D2278" s="28" t="s">
        <v>121</v>
      </c>
      <c r="E2278" s="438">
        <v>200</v>
      </c>
      <c r="F2278" s="117"/>
      <c r="G2278" s="117"/>
      <c r="H2278" s="117"/>
      <c r="I2278" s="117"/>
      <c r="J2278" s="117"/>
      <c r="K2278" s="117"/>
      <c r="L2278" s="117"/>
      <c r="M2278" s="430"/>
      <c r="N2278" s="117">
        <v>1</v>
      </c>
      <c r="O2278" s="117">
        <f t="shared" si="141"/>
        <v>200</v>
      </c>
      <c r="P2278" s="117"/>
    </row>
    <row r="2279" spans="1:16">
      <c r="A2279" s="117">
        <v>67</v>
      </c>
      <c r="B2279" s="117"/>
      <c r="C2279" s="123" t="s">
        <v>2784</v>
      </c>
      <c r="D2279" s="28" t="s">
        <v>121</v>
      </c>
      <c r="E2279" s="438">
        <v>50</v>
      </c>
      <c r="F2279" s="117"/>
      <c r="G2279" s="117"/>
      <c r="H2279" s="117"/>
      <c r="I2279" s="117"/>
      <c r="J2279" s="117"/>
      <c r="K2279" s="117"/>
      <c r="L2279" s="117"/>
      <c r="M2279" s="430"/>
      <c r="N2279" s="117">
        <v>4</v>
      </c>
      <c r="O2279" s="117">
        <f t="shared" si="141"/>
        <v>200</v>
      </c>
      <c r="P2279" s="117"/>
    </row>
    <row r="2280" spans="1:16">
      <c r="A2280" s="117">
        <v>68</v>
      </c>
      <c r="B2280" s="117"/>
      <c r="C2280" s="123" t="s">
        <v>2785</v>
      </c>
      <c r="D2280" s="28" t="s">
        <v>121</v>
      </c>
      <c r="E2280" s="438">
        <v>200</v>
      </c>
      <c r="F2280" s="117"/>
      <c r="G2280" s="117"/>
      <c r="H2280" s="117"/>
      <c r="I2280" s="117"/>
      <c r="J2280" s="117"/>
      <c r="K2280" s="117"/>
      <c r="L2280" s="117"/>
      <c r="M2280" s="430"/>
      <c r="N2280" s="117">
        <v>1</v>
      </c>
      <c r="O2280" s="117">
        <f t="shared" si="141"/>
        <v>200</v>
      </c>
      <c r="P2280" s="117"/>
    </row>
    <row r="2281" spans="1:16">
      <c r="A2281" s="117">
        <v>69</v>
      </c>
      <c r="B2281" s="117"/>
      <c r="C2281" s="123" t="s">
        <v>2786</v>
      </c>
      <c r="D2281" s="28" t="s">
        <v>121</v>
      </c>
      <c r="E2281" s="438">
        <v>200</v>
      </c>
      <c r="F2281" s="117"/>
      <c r="G2281" s="117"/>
      <c r="H2281" s="117"/>
      <c r="I2281" s="117"/>
      <c r="J2281" s="117"/>
      <c r="K2281" s="117"/>
      <c r="L2281" s="117"/>
      <c r="M2281" s="430"/>
      <c r="N2281" s="117">
        <v>1</v>
      </c>
      <c r="O2281" s="117">
        <f t="shared" si="141"/>
        <v>200</v>
      </c>
      <c r="P2281" s="117"/>
    </row>
    <row r="2282" spans="1:16">
      <c r="A2282" s="117">
        <v>70</v>
      </c>
      <c r="B2282" s="117"/>
      <c r="C2282" s="123" t="s">
        <v>2787</v>
      </c>
      <c r="D2282" s="28" t="s">
        <v>121</v>
      </c>
      <c r="E2282" s="438">
        <v>200</v>
      </c>
      <c r="F2282" s="117"/>
      <c r="G2282" s="117"/>
      <c r="H2282" s="117"/>
      <c r="I2282" s="117"/>
      <c r="J2282" s="117"/>
      <c r="K2282" s="117"/>
      <c r="L2282" s="117"/>
      <c r="M2282" s="430"/>
      <c r="N2282" s="117">
        <v>2</v>
      </c>
      <c r="O2282" s="117">
        <f t="shared" si="141"/>
        <v>400</v>
      </c>
      <c r="P2282" s="117"/>
    </row>
    <row r="2283" spans="1:16">
      <c r="A2283" s="117">
        <v>71</v>
      </c>
      <c r="B2283" s="117"/>
      <c r="C2283" s="168" t="s">
        <v>2788</v>
      </c>
      <c r="D2283" s="111" t="s">
        <v>121</v>
      </c>
      <c r="E2283" s="441">
        <v>200</v>
      </c>
      <c r="F2283" s="117"/>
      <c r="G2283" s="117"/>
      <c r="H2283" s="117"/>
      <c r="I2283" s="117"/>
      <c r="J2283" s="117"/>
      <c r="K2283" s="117"/>
      <c r="L2283" s="117"/>
      <c r="M2283" s="430"/>
      <c r="N2283" s="117">
        <v>5</v>
      </c>
      <c r="O2283" s="117">
        <f t="shared" si="141"/>
        <v>1000</v>
      </c>
      <c r="P2283" s="117"/>
    </row>
    <row r="2284" spans="1:16">
      <c r="A2284" s="117">
        <v>72</v>
      </c>
      <c r="B2284" s="117"/>
      <c r="C2284" s="168" t="s">
        <v>2789</v>
      </c>
      <c r="D2284" s="111" t="s">
        <v>121</v>
      </c>
      <c r="E2284" s="441">
        <v>10</v>
      </c>
      <c r="F2284" s="117"/>
      <c r="G2284" s="117"/>
      <c r="H2284" s="117"/>
      <c r="I2284" s="117"/>
      <c r="J2284" s="117"/>
      <c r="K2284" s="117"/>
      <c r="L2284" s="117"/>
      <c r="M2284" s="430"/>
      <c r="N2284" s="117">
        <v>3</v>
      </c>
      <c r="O2284" s="117">
        <f t="shared" si="141"/>
        <v>30</v>
      </c>
      <c r="P2284" s="117"/>
    </row>
    <row r="2285" spans="1:16">
      <c r="A2285" s="117">
        <v>73</v>
      </c>
      <c r="B2285" s="117"/>
      <c r="C2285" s="168" t="s">
        <v>2790</v>
      </c>
      <c r="D2285" s="111" t="s">
        <v>121</v>
      </c>
      <c r="E2285" s="441">
        <v>500</v>
      </c>
      <c r="F2285" s="117"/>
      <c r="G2285" s="117"/>
      <c r="H2285" s="117"/>
      <c r="I2285" s="117"/>
      <c r="J2285" s="117"/>
      <c r="K2285" s="117"/>
      <c r="L2285" s="117"/>
      <c r="M2285" s="430"/>
      <c r="N2285" s="117">
        <v>1</v>
      </c>
      <c r="O2285" s="117">
        <f t="shared" si="141"/>
        <v>500</v>
      </c>
      <c r="P2285" s="117"/>
    </row>
    <row r="2286" spans="1:16">
      <c r="A2286" s="117">
        <v>74</v>
      </c>
      <c r="B2286" s="117"/>
      <c r="C2286" s="168" t="s">
        <v>2791</v>
      </c>
      <c r="D2286" s="111" t="s">
        <v>121</v>
      </c>
      <c r="E2286" s="441">
        <v>250</v>
      </c>
      <c r="F2286" s="117"/>
      <c r="G2286" s="430"/>
      <c r="H2286" s="117"/>
      <c r="I2286" s="117"/>
      <c r="J2286" s="117"/>
      <c r="K2286" s="117"/>
      <c r="L2286" s="117"/>
      <c r="M2286" s="430"/>
      <c r="N2286" s="117">
        <v>6</v>
      </c>
      <c r="O2286" s="117">
        <f t="shared" si="141"/>
        <v>1500</v>
      </c>
      <c r="P2286" s="117"/>
    </row>
    <row r="2287" spans="1:16">
      <c r="A2287" s="117">
        <v>75</v>
      </c>
      <c r="B2287" s="117"/>
      <c r="C2287" s="168" t="s">
        <v>2792</v>
      </c>
      <c r="D2287" s="111" t="s">
        <v>121</v>
      </c>
      <c r="E2287" s="441">
        <v>100</v>
      </c>
      <c r="F2287" s="117"/>
      <c r="G2287" s="117"/>
      <c r="H2287" s="117"/>
      <c r="I2287" s="117"/>
      <c r="J2287" s="117"/>
      <c r="K2287" s="117"/>
      <c r="L2287" s="117"/>
      <c r="M2287" s="430"/>
      <c r="N2287" s="117">
        <v>6</v>
      </c>
      <c r="O2287" s="117">
        <f t="shared" si="141"/>
        <v>600</v>
      </c>
      <c r="P2287" s="117"/>
    </row>
    <row r="2288" spans="1:16">
      <c r="A2288" s="117">
        <v>76</v>
      </c>
      <c r="B2288" s="117"/>
      <c r="C2288" s="168" t="s">
        <v>2793</v>
      </c>
      <c r="D2288" s="111" t="s">
        <v>121</v>
      </c>
      <c r="E2288" s="441">
        <v>100</v>
      </c>
      <c r="F2288" s="117"/>
      <c r="G2288" s="117"/>
      <c r="H2288" s="117"/>
      <c r="I2288" s="117"/>
      <c r="J2288" s="117"/>
      <c r="K2288" s="117"/>
      <c r="L2288" s="117"/>
      <c r="M2288" s="430"/>
      <c r="N2288" s="117">
        <v>15</v>
      </c>
      <c r="O2288" s="117">
        <f t="shared" si="141"/>
        <v>1500</v>
      </c>
      <c r="P2288" s="117"/>
    </row>
    <row r="2289" spans="1:16">
      <c r="A2289" s="117">
        <v>77</v>
      </c>
      <c r="B2289" s="117"/>
      <c r="C2289" s="123" t="s">
        <v>2794</v>
      </c>
      <c r="D2289" s="28" t="s">
        <v>121</v>
      </c>
      <c r="E2289" s="438">
        <v>100</v>
      </c>
      <c r="F2289" s="117"/>
      <c r="G2289" s="117"/>
      <c r="H2289" s="117"/>
      <c r="I2289" s="117"/>
      <c r="J2289" s="117"/>
      <c r="K2289" s="117"/>
      <c r="L2289" s="117"/>
      <c r="M2289" s="430"/>
      <c r="N2289" s="117">
        <v>1</v>
      </c>
      <c r="O2289" s="117">
        <f t="shared" si="141"/>
        <v>100</v>
      </c>
      <c r="P2289" s="117"/>
    </row>
    <row r="2290" spans="1:16">
      <c r="A2290" s="117">
        <v>78</v>
      </c>
      <c r="B2290" s="117"/>
      <c r="C2290" s="168" t="s">
        <v>2795</v>
      </c>
      <c r="D2290" s="111" t="s">
        <v>121</v>
      </c>
      <c r="E2290" s="441">
        <v>20</v>
      </c>
      <c r="F2290" s="117"/>
      <c r="G2290" s="117"/>
      <c r="H2290" s="117"/>
      <c r="I2290" s="117"/>
      <c r="J2290" s="117"/>
      <c r="K2290" s="430"/>
      <c r="L2290" s="117"/>
      <c r="M2290" s="430"/>
      <c r="N2290" s="117">
        <v>227</v>
      </c>
      <c r="O2290" s="117">
        <f t="shared" si="141"/>
        <v>4540</v>
      </c>
      <c r="P2290" s="117"/>
    </row>
    <row r="2291" spans="1:16">
      <c r="A2291" s="117">
        <v>79</v>
      </c>
      <c r="B2291" s="117" t="s">
        <v>2683</v>
      </c>
      <c r="C2291" s="123" t="s">
        <v>2796</v>
      </c>
      <c r="D2291" s="28" t="s">
        <v>399</v>
      </c>
      <c r="E2291" s="438">
        <v>5000</v>
      </c>
      <c r="F2291" s="117"/>
      <c r="G2291" s="117"/>
      <c r="H2291" s="117"/>
      <c r="I2291" s="117"/>
      <c r="J2291" s="117"/>
      <c r="K2291" s="117"/>
      <c r="L2291" s="117">
        <v>1</v>
      </c>
      <c r="M2291" s="430">
        <f>L2291*E2291</f>
        <v>5000</v>
      </c>
      <c r="N2291" s="117"/>
      <c r="O2291" s="117"/>
      <c r="P2291" s="117"/>
    </row>
    <row r="2292" spans="1:16">
      <c r="A2292" s="117">
        <v>80</v>
      </c>
      <c r="B2292" s="117" t="s">
        <v>2797</v>
      </c>
      <c r="C2292" s="162" t="s">
        <v>2798</v>
      </c>
      <c r="D2292" s="115" t="s">
        <v>121</v>
      </c>
      <c r="E2292" s="448">
        <v>58</v>
      </c>
      <c r="F2292" s="117"/>
      <c r="G2292" s="117"/>
      <c r="H2292" s="117"/>
      <c r="I2292" s="117"/>
      <c r="J2292" s="117">
        <f>91-2-2-5</f>
        <v>82</v>
      </c>
      <c r="K2292" s="430">
        <f>J2292*E2292</f>
        <v>4756</v>
      </c>
      <c r="L2292" s="117"/>
      <c r="M2292" s="430"/>
      <c r="N2292" s="117"/>
      <c r="O2292" s="117"/>
      <c r="P2292" s="117"/>
    </row>
    <row r="2293" spans="1:16">
      <c r="A2293" s="117">
        <v>81</v>
      </c>
      <c r="B2293" s="117" t="s">
        <v>2799</v>
      </c>
      <c r="C2293" s="162" t="s">
        <v>2800</v>
      </c>
      <c r="D2293" s="115" t="s">
        <v>121</v>
      </c>
      <c r="E2293" s="448">
        <v>56</v>
      </c>
      <c r="F2293" s="117"/>
      <c r="G2293" s="117"/>
      <c r="H2293" s="117"/>
      <c r="I2293" s="117"/>
      <c r="J2293" s="117">
        <f>95-5-2-3-2-2</f>
        <v>81</v>
      </c>
      <c r="K2293" s="430">
        <f>J2293*E2293</f>
        <v>4536</v>
      </c>
      <c r="L2293" s="117"/>
      <c r="M2293" s="430"/>
      <c r="N2293" s="117"/>
      <c r="O2293" s="117"/>
      <c r="P2293" s="117"/>
    </row>
    <row r="2294" spans="1:16">
      <c r="A2294" s="117">
        <v>82</v>
      </c>
      <c r="B2294" s="162" t="s">
        <v>1853</v>
      </c>
      <c r="C2294" s="162" t="s">
        <v>2801</v>
      </c>
      <c r="D2294" s="115" t="s">
        <v>121</v>
      </c>
      <c r="E2294" s="448">
        <v>9988</v>
      </c>
      <c r="F2294" s="117">
        <v>2</v>
      </c>
      <c r="G2294" s="430">
        <f t="shared" ref="G2294:G2303" si="142">F2294*E2294</f>
        <v>19976</v>
      </c>
      <c r="H2294" s="117"/>
      <c r="I2294" s="117"/>
      <c r="J2294" s="117"/>
      <c r="K2294" s="117"/>
      <c r="L2294" s="117"/>
      <c r="M2294" s="430"/>
      <c r="N2294" s="117"/>
      <c r="O2294" s="117"/>
      <c r="P2294" s="117"/>
    </row>
    <row r="2295" spans="1:16">
      <c r="A2295" s="117">
        <v>83</v>
      </c>
      <c r="B2295" s="117" t="s">
        <v>2255</v>
      </c>
      <c r="C2295" s="162" t="s">
        <v>2802</v>
      </c>
      <c r="D2295" s="115" t="s">
        <v>121</v>
      </c>
      <c r="E2295" s="448">
        <v>9194</v>
      </c>
      <c r="F2295" s="117">
        <f>2-1</f>
        <v>1</v>
      </c>
      <c r="G2295" s="430">
        <f t="shared" si="142"/>
        <v>9194</v>
      </c>
      <c r="H2295" s="117"/>
      <c r="I2295" s="117"/>
      <c r="J2295" s="117"/>
      <c r="K2295" s="117"/>
      <c r="L2295" s="117"/>
      <c r="M2295" s="430"/>
      <c r="N2295" s="117"/>
      <c r="O2295" s="117"/>
      <c r="P2295" s="117"/>
    </row>
    <row r="2296" spans="1:16">
      <c r="A2296" s="117">
        <v>84</v>
      </c>
      <c r="B2296" s="117" t="s">
        <v>1168</v>
      </c>
      <c r="C2296" s="117" t="s">
        <v>2803</v>
      </c>
      <c r="D2296" s="115" t="s">
        <v>121</v>
      </c>
      <c r="E2296" s="448">
        <v>9194</v>
      </c>
      <c r="F2296" s="117">
        <f>2-1</f>
        <v>1</v>
      </c>
      <c r="G2296" s="430">
        <f t="shared" si="142"/>
        <v>9194</v>
      </c>
      <c r="H2296" s="117"/>
      <c r="I2296" s="117"/>
      <c r="J2296" s="117"/>
      <c r="K2296" s="117"/>
      <c r="L2296" s="117"/>
      <c r="M2296" s="430"/>
      <c r="N2296" s="117"/>
      <c r="O2296" s="117"/>
      <c r="P2296" s="117"/>
    </row>
    <row r="2297" spans="1:16">
      <c r="A2297" s="117">
        <v>85</v>
      </c>
      <c r="B2297" s="162" t="s">
        <v>2804</v>
      </c>
      <c r="C2297" s="162" t="s">
        <v>2805</v>
      </c>
      <c r="D2297" s="115" t="s">
        <v>121</v>
      </c>
      <c r="E2297" s="448">
        <v>944</v>
      </c>
      <c r="F2297" s="117">
        <v>3</v>
      </c>
      <c r="G2297" s="430">
        <f t="shared" si="142"/>
        <v>2832</v>
      </c>
      <c r="H2297" s="117"/>
      <c r="I2297" s="117"/>
      <c r="J2297" s="117"/>
      <c r="K2297" s="117"/>
      <c r="L2297" s="117"/>
      <c r="M2297" s="430"/>
      <c r="N2297" s="117"/>
      <c r="O2297" s="117"/>
      <c r="P2297" s="117"/>
    </row>
    <row r="2298" spans="1:16">
      <c r="A2298" s="117">
        <v>86</v>
      </c>
      <c r="B2298" s="162" t="s">
        <v>2804</v>
      </c>
      <c r="C2298" s="162" t="s">
        <v>2806</v>
      </c>
      <c r="D2298" s="115" t="s">
        <v>121</v>
      </c>
      <c r="E2298" s="448">
        <v>2043</v>
      </c>
      <c r="F2298" s="117">
        <v>5</v>
      </c>
      <c r="G2298" s="430">
        <f>F2298*E2298</f>
        <v>10215</v>
      </c>
      <c r="H2298" s="117"/>
      <c r="I2298" s="117"/>
      <c r="J2298" s="117"/>
      <c r="K2298" s="117"/>
      <c r="L2298" s="117"/>
      <c r="M2298" s="430"/>
      <c r="N2298" s="117"/>
      <c r="O2298" s="117"/>
      <c r="P2298" s="117"/>
    </row>
    <row r="2299" spans="1:16">
      <c r="A2299" s="117">
        <v>87</v>
      </c>
      <c r="B2299" s="117" t="s">
        <v>2807</v>
      </c>
      <c r="C2299" s="162" t="s">
        <v>2808</v>
      </c>
      <c r="D2299" s="115" t="s">
        <v>121</v>
      </c>
      <c r="E2299" s="448">
        <v>8160.65</v>
      </c>
      <c r="F2299" s="117">
        <v>3</v>
      </c>
      <c r="G2299" s="430">
        <f t="shared" si="142"/>
        <v>24481.949999999997</v>
      </c>
      <c r="H2299" s="117"/>
      <c r="I2299" s="117"/>
      <c r="J2299" s="117"/>
      <c r="K2299" s="117"/>
      <c r="L2299" s="117"/>
      <c r="M2299" s="430"/>
      <c r="N2299" s="117"/>
      <c r="O2299" s="117"/>
      <c r="P2299" s="117"/>
    </row>
    <row r="2300" spans="1:16">
      <c r="A2300" s="117">
        <v>88</v>
      </c>
      <c r="B2300" s="300" t="s">
        <v>2809</v>
      </c>
      <c r="C2300" s="117" t="s">
        <v>2810</v>
      </c>
      <c r="D2300" s="115" t="s">
        <v>121</v>
      </c>
      <c r="E2300" s="448">
        <v>5647</v>
      </c>
      <c r="F2300" s="117">
        <v>1</v>
      </c>
      <c r="G2300" s="430">
        <f t="shared" si="142"/>
        <v>5647</v>
      </c>
      <c r="H2300" s="117"/>
      <c r="I2300" s="117"/>
      <c r="J2300" s="117"/>
      <c r="K2300" s="117"/>
      <c r="L2300" s="117"/>
      <c r="M2300" s="430"/>
      <c r="N2300" s="117"/>
      <c r="O2300" s="117"/>
      <c r="P2300" s="117"/>
    </row>
    <row r="2301" spans="1:16">
      <c r="A2301" s="117">
        <v>89</v>
      </c>
      <c r="B2301" s="117" t="s">
        <v>1106</v>
      </c>
      <c r="C2301" s="117" t="s">
        <v>2811</v>
      </c>
      <c r="D2301" s="115" t="s">
        <v>121</v>
      </c>
      <c r="E2301" s="448">
        <v>7321</v>
      </c>
      <c r="F2301" s="117">
        <v>3</v>
      </c>
      <c r="G2301" s="430">
        <f t="shared" si="142"/>
        <v>21963</v>
      </c>
      <c r="H2301" s="117"/>
      <c r="I2301" s="117"/>
      <c r="J2301" s="117"/>
      <c r="K2301" s="117"/>
      <c r="L2301" s="117"/>
      <c r="M2301" s="430"/>
      <c r="N2301" s="117"/>
      <c r="O2301" s="117"/>
      <c r="P2301" s="117"/>
    </row>
    <row r="2302" spans="1:16">
      <c r="A2302" s="117">
        <v>90</v>
      </c>
      <c r="B2302" s="162" t="s">
        <v>2812</v>
      </c>
      <c r="C2302" s="162" t="s">
        <v>2813</v>
      </c>
      <c r="D2302" s="115" t="s">
        <v>121</v>
      </c>
      <c r="E2302" s="448">
        <v>1021.5</v>
      </c>
      <c r="F2302" s="117">
        <v>6</v>
      </c>
      <c r="G2302" s="430">
        <f t="shared" si="142"/>
        <v>6129</v>
      </c>
      <c r="H2302" s="117"/>
      <c r="I2302" s="117"/>
      <c r="J2302" s="117"/>
      <c r="K2302" s="117"/>
      <c r="L2302" s="117"/>
      <c r="M2302" s="430"/>
      <c r="N2302" s="117"/>
      <c r="O2302" s="117"/>
      <c r="P2302" s="117"/>
    </row>
    <row r="2303" spans="1:16">
      <c r="A2303" s="117">
        <v>91</v>
      </c>
      <c r="B2303" s="117" t="s">
        <v>2814</v>
      </c>
      <c r="C2303" s="168" t="s">
        <v>2815</v>
      </c>
      <c r="D2303" s="115" t="s">
        <v>121</v>
      </c>
      <c r="E2303" s="448">
        <v>4086</v>
      </c>
      <c r="F2303" s="117">
        <v>2</v>
      </c>
      <c r="G2303" s="430">
        <f t="shared" si="142"/>
        <v>8172</v>
      </c>
      <c r="H2303" s="117"/>
      <c r="I2303" s="117"/>
      <c r="J2303" s="117"/>
      <c r="K2303" s="117"/>
      <c r="L2303" s="117"/>
      <c r="M2303" s="430"/>
      <c r="N2303" s="117"/>
      <c r="O2303" s="117"/>
      <c r="P2303" s="117"/>
    </row>
    <row r="2304" spans="1:16">
      <c r="A2304" s="117">
        <v>92</v>
      </c>
      <c r="B2304" s="117" t="s">
        <v>2816</v>
      </c>
      <c r="C2304" s="449" t="s">
        <v>2817</v>
      </c>
      <c r="D2304" s="115" t="s">
        <v>121</v>
      </c>
      <c r="E2304" s="448">
        <v>11</v>
      </c>
      <c r="F2304" s="117"/>
      <c r="G2304" s="430"/>
      <c r="H2304" s="117"/>
      <c r="I2304" s="117"/>
      <c r="J2304" s="117">
        <f>21-2</f>
        <v>19</v>
      </c>
      <c r="K2304" s="430">
        <f>J2304*E2304</f>
        <v>209</v>
      </c>
      <c r="L2304" s="117"/>
      <c r="M2304" s="430"/>
      <c r="N2304" s="117"/>
      <c r="O2304" s="117"/>
      <c r="P2304" s="117"/>
    </row>
    <row r="2305" spans="1:16">
      <c r="A2305" s="117">
        <v>93</v>
      </c>
      <c r="B2305" s="444" t="s">
        <v>2147</v>
      </c>
      <c r="C2305" s="450" t="s">
        <v>2818</v>
      </c>
      <c r="D2305" s="115" t="s">
        <v>121</v>
      </c>
      <c r="E2305" s="448">
        <v>2250</v>
      </c>
      <c r="F2305" s="117"/>
      <c r="G2305" s="117"/>
      <c r="H2305" s="117"/>
      <c r="I2305" s="117"/>
      <c r="J2305" s="117">
        <v>7</v>
      </c>
      <c r="K2305" s="430">
        <f>J2305*E2305</f>
        <v>15750</v>
      </c>
      <c r="L2305" s="117"/>
      <c r="M2305" s="430"/>
      <c r="N2305" s="117"/>
      <c r="O2305" s="117"/>
      <c r="P2305" s="117"/>
    </row>
    <row r="2306" spans="1:16">
      <c r="A2306" s="117">
        <v>94</v>
      </c>
      <c r="B2306" s="162" t="s">
        <v>2819</v>
      </c>
      <c r="C2306" s="451" t="s">
        <v>2820</v>
      </c>
      <c r="D2306" s="115" t="s">
        <v>121</v>
      </c>
      <c r="E2306" s="448">
        <v>2250</v>
      </c>
      <c r="F2306" s="117"/>
      <c r="G2306" s="117"/>
      <c r="H2306" s="117"/>
      <c r="I2306" s="117"/>
      <c r="J2306" s="117">
        <v>11</v>
      </c>
      <c r="K2306" s="430">
        <f>J2306*E2306</f>
        <v>24750</v>
      </c>
      <c r="L2306" s="117"/>
      <c r="M2306" s="430"/>
      <c r="N2306" s="117"/>
      <c r="O2306" s="117"/>
      <c r="P2306" s="117"/>
    </row>
    <row r="2307" spans="1:16">
      <c r="A2307" s="117">
        <v>95</v>
      </c>
      <c r="B2307" s="162" t="s">
        <v>2821</v>
      </c>
      <c r="C2307" s="439" t="s">
        <v>2822</v>
      </c>
      <c r="D2307" s="115" t="s">
        <v>121</v>
      </c>
      <c r="E2307" s="448">
        <v>2270</v>
      </c>
      <c r="F2307" s="117">
        <f>11-1-1-2-1</f>
        <v>6</v>
      </c>
      <c r="G2307" s="430">
        <f t="shared" ref="G2307:G2312" si="143">F2307*E2307</f>
        <v>13620</v>
      </c>
      <c r="H2307" s="117"/>
      <c r="I2307" s="117"/>
      <c r="J2307" s="117"/>
      <c r="K2307" s="117"/>
      <c r="L2307" s="117"/>
      <c r="M2307" s="430"/>
      <c r="N2307" s="117"/>
      <c r="O2307" s="117"/>
      <c r="P2307" s="117"/>
    </row>
    <row r="2308" spans="1:16">
      <c r="A2308" s="117">
        <v>96</v>
      </c>
      <c r="B2308" s="162" t="s">
        <v>1678</v>
      </c>
      <c r="C2308" s="439" t="s">
        <v>2823</v>
      </c>
      <c r="D2308" s="115" t="s">
        <v>121</v>
      </c>
      <c r="E2308" s="448">
        <v>52.21</v>
      </c>
      <c r="F2308" s="117">
        <f>16-2</f>
        <v>14</v>
      </c>
      <c r="G2308" s="430">
        <f t="shared" si="143"/>
        <v>730.94</v>
      </c>
      <c r="H2308" s="117"/>
      <c r="I2308" s="117"/>
      <c r="J2308" s="117"/>
      <c r="K2308" s="117"/>
      <c r="L2308" s="117"/>
      <c r="M2308" s="430"/>
      <c r="N2308" s="117"/>
      <c r="O2308" s="117"/>
      <c r="P2308" s="117"/>
    </row>
    <row r="2309" spans="1:16">
      <c r="A2309" s="117">
        <v>97</v>
      </c>
      <c r="B2309" s="162" t="s">
        <v>1681</v>
      </c>
      <c r="C2309" s="439" t="s">
        <v>2824</v>
      </c>
      <c r="D2309" s="115" t="s">
        <v>121</v>
      </c>
      <c r="E2309" s="448">
        <v>56.75</v>
      </c>
      <c r="F2309" s="117">
        <f>13-2</f>
        <v>11</v>
      </c>
      <c r="G2309" s="430">
        <f t="shared" si="143"/>
        <v>624.25</v>
      </c>
      <c r="H2309" s="117"/>
      <c r="I2309" s="117"/>
      <c r="J2309" s="117"/>
      <c r="K2309" s="117"/>
      <c r="L2309" s="117"/>
      <c r="M2309" s="430"/>
      <c r="N2309" s="117"/>
      <c r="O2309" s="117"/>
      <c r="P2309" s="117"/>
    </row>
    <row r="2310" spans="1:16">
      <c r="A2310" s="117">
        <v>98</v>
      </c>
      <c r="B2310" s="162" t="s">
        <v>1024</v>
      </c>
      <c r="C2310" s="439" t="s">
        <v>2825</v>
      </c>
      <c r="D2310" s="115" t="s">
        <v>121</v>
      </c>
      <c r="E2310" s="448">
        <v>61.29</v>
      </c>
      <c r="F2310" s="117">
        <f>9-4-2-1</f>
        <v>2</v>
      </c>
      <c r="G2310" s="430">
        <f t="shared" si="143"/>
        <v>122.58</v>
      </c>
      <c r="H2310" s="117"/>
      <c r="I2310" s="117"/>
      <c r="J2310" s="117"/>
      <c r="K2310" s="117"/>
      <c r="L2310" s="117"/>
      <c r="M2310" s="430"/>
      <c r="N2310" s="117"/>
      <c r="O2310" s="117"/>
      <c r="P2310" s="117"/>
    </row>
    <row r="2311" spans="1:16">
      <c r="A2311" s="117">
        <v>99</v>
      </c>
      <c r="B2311" s="162" t="s">
        <v>1683</v>
      </c>
      <c r="C2311" s="439" t="s">
        <v>2826</v>
      </c>
      <c r="D2311" s="115" t="s">
        <v>121</v>
      </c>
      <c r="E2311" s="448">
        <v>68.099999999999994</v>
      </c>
      <c r="F2311" s="117">
        <v>12</v>
      </c>
      <c r="G2311" s="430">
        <f t="shared" si="143"/>
        <v>817.19999999999993</v>
      </c>
      <c r="H2311" s="117"/>
      <c r="I2311" s="117"/>
      <c r="J2311" s="117"/>
      <c r="K2311" s="117"/>
      <c r="L2311" s="117"/>
      <c r="M2311" s="430"/>
      <c r="N2311" s="117"/>
      <c r="O2311" s="117"/>
      <c r="P2311" s="117"/>
    </row>
    <row r="2312" spans="1:16" ht="25.5">
      <c r="A2312" s="117">
        <v>100</v>
      </c>
      <c r="B2312" s="162" t="s">
        <v>2827</v>
      </c>
      <c r="C2312" s="439" t="s">
        <v>2828</v>
      </c>
      <c r="D2312" s="115" t="s">
        <v>70</v>
      </c>
      <c r="E2312" s="429">
        <v>1813.73</v>
      </c>
      <c r="F2312" s="117">
        <v>11</v>
      </c>
      <c r="G2312" s="430">
        <f t="shared" si="143"/>
        <v>19951.03</v>
      </c>
      <c r="H2312" s="117"/>
      <c r="I2312" s="117"/>
      <c r="J2312" s="117"/>
      <c r="K2312" s="117"/>
      <c r="L2312" s="117"/>
      <c r="M2312" s="430"/>
      <c r="N2312" s="117"/>
      <c r="O2312" s="117"/>
      <c r="P2312" s="117"/>
    </row>
    <row r="2313" spans="1:16">
      <c r="A2313" s="117">
        <v>101</v>
      </c>
      <c r="B2313" s="162" t="s">
        <v>2827</v>
      </c>
      <c r="C2313" s="117" t="s">
        <v>2829</v>
      </c>
      <c r="D2313" s="115" t="s">
        <v>121</v>
      </c>
      <c r="E2313" s="429">
        <v>1145</v>
      </c>
      <c r="F2313" s="117">
        <f>23-1-3</f>
        <v>19</v>
      </c>
      <c r="G2313" s="430">
        <f>F2313*E2313</f>
        <v>21755</v>
      </c>
      <c r="H2313" s="117"/>
      <c r="I2313" s="117"/>
      <c r="J2313" s="117"/>
      <c r="K2313" s="117"/>
      <c r="L2313" s="117"/>
      <c r="M2313" s="430"/>
      <c r="N2313" s="117"/>
      <c r="O2313" s="117"/>
      <c r="P2313" s="117"/>
    </row>
    <row r="2314" spans="1:16">
      <c r="A2314" s="117">
        <v>102</v>
      </c>
      <c r="B2314" s="162" t="s">
        <v>2830</v>
      </c>
      <c r="C2314" s="117" t="s">
        <v>2831</v>
      </c>
      <c r="D2314" s="115" t="s">
        <v>121</v>
      </c>
      <c r="E2314" s="429">
        <v>1259.5</v>
      </c>
      <c r="F2314" s="117">
        <f>5-1</f>
        <v>4</v>
      </c>
      <c r="G2314" s="430">
        <f>F2314*E2314</f>
        <v>5038</v>
      </c>
      <c r="H2314" s="117"/>
      <c r="I2314" s="117"/>
      <c r="J2314" s="117"/>
      <c r="K2314" s="117"/>
      <c r="L2314" s="117"/>
      <c r="M2314" s="430"/>
      <c r="N2314" s="117"/>
      <c r="O2314" s="117"/>
      <c r="P2314" s="117"/>
    </row>
    <row r="2315" spans="1:16">
      <c r="A2315" s="117">
        <v>103</v>
      </c>
      <c r="B2315" s="162" t="s">
        <v>2832</v>
      </c>
      <c r="C2315" s="117" t="s">
        <v>2833</v>
      </c>
      <c r="D2315" s="115" t="s">
        <v>121</v>
      </c>
      <c r="E2315" s="429">
        <v>1190.8</v>
      </c>
      <c r="F2315" s="117">
        <v>3</v>
      </c>
      <c r="G2315" s="430">
        <f>F2315*E2315</f>
        <v>3572.3999999999996</v>
      </c>
      <c r="H2315" s="117"/>
      <c r="I2315" s="117"/>
      <c r="J2315" s="117"/>
      <c r="K2315" s="117"/>
      <c r="L2315" s="117"/>
      <c r="M2315" s="430"/>
      <c r="N2315" s="117"/>
      <c r="O2315" s="117"/>
      <c r="P2315" s="117"/>
    </row>
    <row r="2316" spans="1:16">
      <c r="A2316" s="117">
        <v>104</v>
      </c>
      <c r="B2316" s="444" t="s">
        <v>1775</v>
      </c>
      <c r="C2316" s="123" t="s">
        <v>2834</v>
      </c>
      <c r="D2316" s="28" t="s">
        <v>121</v>
      </c>
      <c r="E2316" s="438">
        <v>10</v>
      </c>
      <c r="F2316" s="117"/>
      <c r="G2316" s="117"/>
      <c r="H2316" s="117"/>
      <c r="I2316" s="117"/>
      <c r="J2316" s="117"/>
      <c r="K2316" s="117"/>
      <c r="L2316" s="117">
        <v>330</v>
      </c>
      <c r="M2316" s="430">
        <f>L2316*E2316</f>
        <v>3300</v>
      </c>
      <c r="N2316" s="117"/>
      <c r="O2316" s="117"/>
      <c r="P2316" s="117"/>
    </row>
    <row r="2317" spans="1:16">
      <c r="A2317" s="117">
        <v>105</v>
      </c>
      <c r="B2317" s="444" t="s">
        <v>2835</v>
      </c>
      <c r="C2317" s="123" t="s">
        <v>2836</v>
      </c>
      <c r="D2317" s="28" t="s">
        <v>121</v>
      </c>
      <c r="E2317" s="438">
        <v>100</v>
      </c>
      <c r="F2317" s="117"/>
      <c r="G2317" s="117"/>
      <c r="H2317" s="117"/>
      <c r="I2317" s="117"/>
      <c r="J2317" s="117"/>
      <c r="K2317" s="117"/>
      <c r="L2317" s="117">
        <v>3</v>
      </c>
      <c r="M2317" s="430">
        <f>L2317*E2317</f>
        <v>300</v>
      </c>
      <c r="N2317" s="117"/>
      <c r="O2317" s="117"/>
      <c r="P2317" s="117"/>
    </row>
    <row r="2318" spans="1:16">
      <c r="A2318" s="117">
        <v>106</v>
      </c>
      <c r="B2318" s="162" t="s">
        <v>2837</v>
      </c>
      <c r="C2318" s="123" t="s">
        <v>2838</v>
      </c>
      <c r="D2318" s="28" t="s">
        <v>121</v>
      </c>
      <c r="E2318" s="438">
        <v>100</v>
      </c>
      <c r="F2318" s="117"/>
      <c r="G2318" s="117"/>
      <c r="H2318" s="117"/>
      <c r="I2318" s="117"/>
      <c r="J2318" s="117">
        <v>8</v>
      </c>
      <c r="K2318" s="430">
        <f>J2318*E2318</f>
        <v>800</v>
      </c>
      <c r="L2318" s="117"/>
      <c r="M2318" s="430"/>
      <c r="N2318" s="117"/>
      <c r="O2318" s="117"/>
      <c r="P2318" s="117"/>
    </row>
    <row r="2319" spans="1:16">
      <c r="A2319" s="117">
        <v>107</v>
      </c>
      <c r="B2319" s="444" t="s">
        <v>832</v>
      </c>
      <c r="C2319" s="123" t="s">
        <v>2839</v>
      </c>
      <c r="D2319" s="28" t="s">
        <v>121</v>
      </c>
      <c r="E2319" s="438">
        <v>50</v>
      </c>
      <c r="F2319" s="117"/>
      <c r="G2319" s="117"/>
      <c r="H2319" s="117"/>
      <c r="I2319" s="117"/>
      <c r="J2319" s="117"/>
      <c r="K2319" s="117"/>
      <c r="L2319" s="117">
        <v>192</v>
      </c>
      <c r="M2319" s="430">
        <f>L2319*E2319</f>
        <v>9600</v>
      </c>
      <c r="N2319" s="117"/>
      <c r="O2319" s="117"/>
      <c r="P2319" s="117"/>
    </row>
    <row r="2320" spans="1:16">
      <c r="A2320" s="117">
        <v>108</v>
      </c>
      <c r="B2320" s="162" t="s">
        <v>2840</v>
      </c>
      <c r="C2320" s="123" t="s">
        <v>2841</v>
      </c>
      <c r="D2320" s="28" t="s">
        <v>2842</v>
      </c>
      <c r="E2320" s="438">
        <v>400</v>
      </c>
      <c r="F2320" s="117"/>
      <c r="G2320" s="117"/>
      <c r="H2320" s="117"/>
      <c r="I2320" s="117"/>
      <c r="J2320" s="117">
        <v>39.6</v>
      </c>
      <c r="K2320" s="430">
        <f>J2320*E2320</f>
        <v>15840</v>
      </c>
      <c r="L2320" s="117"/>
      <c r="M2320" s="430"/>
      <c r="N2320" s="117"/>
      <c r="O2320" s="117"/>
      <c r="P2320" s="117"/>
    </row>
    <row r="2321" spans="1:16">
      <c r="A2321" s="117">
        <v>109</v>
      </c>
      <c r="B2321" s="162" t="s">
        <v>2843</v>
      </c>
      <c r="C2321" s="123" t="s">
        <v>2844</v>
      </c>
      <c r="D2321" s="28" t="s">
        <v>399</v>
      </c>
      <c r="E2321" s="438">
        <v>100</v>
      </c>
      <c r="F2321" s="117"/>
      <c r="G2321" s="117"/>
      <c r="H2321" s="117"/>
      <c r="I2321" s="117"/>
      <c r="J2321" s="117">
        <f>10-2-2</f>
        <v>6</v>
      </c>
      <c r="K2321" s="430">
        <f>J2321*E2321</f>
        <v>600</v>
      </c>
      <c r="L2321" s="117"/>
      <c r="M2321" s="430"/>
      <c r="N2321" s="117"/>
      <c r="O2321" s="117"/>
      <c r="P2321" s="117"/>
    </row>
    <row r="2322" spans="1:16">
      <c r="A2322" s="117">
        <v>110</v>
      </c>
      <c r="B2322" s="117" t="s">
        <v>2845</v>
      </c>
      <c r="C2322" s="123" t="s">
        <v>2846</v>
      </c>
      <c r="D2322" s="28" t="s">
        <v>123</v>
      </c>
      <c r="E2322" s="438">
        <v>10</v>
      </c>
      <c r="F2322" s="117"/>
      <c r="G2322" s="117"/>
      <c r="H2322" s="117"/>
      <c r="I2322" s="117"/>
      <c r="J2322" s="117"/>
      <c r="K2322" s="117"/>
      <c r="L2322" s="117">
        <v>45</v>
      </c>
      <c r="M2322" s="430">
        <f>L2322*E2322</f>
        <v>450</v>
      </c>
      <c r="N2322" s="117"/>
      <c r="O2322" s="117"/>
      <c r="P2322" s="117"/>
    </row>
    <row r="2323" spans="1:16">
      <c r="A2323" s="117">
        <v>111</v>
      </c>
      <c r="B2323" s="117" t="s">
        <v>2845</v>
      </c>
      <c r="C2323" s="123" t="s">
        <v>2847</v>
      </c>
      <c r="D2323" s="28" t="s">
        <v>121</v>
      </c>
      <c r="E2323" s="438">
        <v>5</v>
      </c>
      <c r="F2323" s="117"/>
      <c r="G2323" s="117"/>
      <c r="H2323" s="117"/>
      <c r="I2323" s="117"/>
      <c r="J2323" s="117"/>
      <c r="K2323" s="117"/>
      <c r="L2323" s="117">
        <v>205</v>
      </c>
      <c r="M2323" s="430">
        <f>L2323*E2323</f>
        <v>1025</v>
      </c>
      <c r="N2323" s="117"/>
      <c r="O2323" s="117"/>
      <c r="P2323" s="117"/>
    </row>
    <row r="2324" spans="1:16">
      <c r="A2324" s="117">
        <v>112</v>
      </c>
      <c r="B2324" s="117" t="s">
        <v>2845</v>
      </c>
      <c r="C2324" s="123" t="s">
        <v>2848</v>
      </c>
      <c r="D2324" s="28" t="s">
        <v>121</v>
      </c>
      <c r="E2324" s="438">
        <v>1</v>
      </c>
      <c r="F2324" s="117"/>
      <c r="G2324" s="117"/>
      <c r="H2324" s="117"/>
      <c r="I2324" s="117"/>
      <c r="J2324" s="117"/>
      <c r="K2324" s="117"/>
      <c r="L2324" s="117">
        <v>1250</v>
      </c>
      <c r="M2324" s="430">
        <f>L2324*E2324</f>
        <v>1250</v>
      </c>
      <c r="N2324" s="117"/>
      <c r="O2324" s="117"/>
      <c r="P2324" s="117"/>
    </row>
    <row r="2325" spans="1:16">
      <c r="A2325" s="117">
        <v>113</v>
      </c>
      <c r="B2325" s="162" t="s">
        <v>2849</v>
      </c>
      <c r="C2325" s="168" t="s">
        <v>2850</v>
      </c>
      <c r="D2325" s="111" t="s">
        <v>121</v>
      </c>
      <c r="E2325" s="441">
        <v>50</v>
      </c>
      <c r="F2325" s="117"/>
      <c r="G2325" s="117"/>
      <c r="H2325" s="117"/>
      <c r="I2325" s="117"/>
      <c r="J2325" s="117"/>
      <c r="K2325" s="117"/>
      <c r="L2325" s="117">
        <f>18-2-2</f>
        <v>14</v>
      </c>
      <c r="M2325" s="430">
        <f>L2325*E2325</f>
        <v>700</v>
      </c>
      <c r="N2325" s="117"/>
      <c r="O2325" s="117"/>
      <c r="P2325" s="117"/>
    </row>
    <row r="2326" spans="1:16">
      <c r="A2326" s="117">
        <v>114</v>
      </c>
      <c r="B2326" s="117" t="s">
        <v>559</v>
      </c>
      <c r="C2326" s="123" t="s">
        <v>2851</v>
      </c>
      <c r="D2326" s="28" t="s">
        <v>121</v>
      </c>
      <c r="E2326" s="438">
        <v>1000</v>
      </c>
      <c r="F2326" s="117">
        <v>6</v>
      </c>
      <c r="G2326" s="430">
        <f t="shared" ref="G2326:G2333" si="144">F2326*E2326</f>
        <v>6000</v>
      </c>
      <c r="H2326" s="117"/>
      <c r="I2326" s="117"/>
      <c r="J2326" s="117"/>
      <c r="K2326" s="117"/>
      <c r="L2326" s="117"/>
      <c r="M2326" s="430"/>
      <c r="N2326" s="117"/>
      <c r="O2326" s="117"/>
      <c r="P2326" s="117"/>
    </row>
    <row r="2327" spans="1:16">
      <c r="A2327" s="117">
        <v>115</v>
      </c>
      <c r="B2327" s="117" t="s">
        <v>559</v>
      </c>
      <c r="C2327" s="123" t="s">
        <v>2852</v>
      </c>
      <c r="D2327" s="28" t="s">
        <v>121</v>
      </c>
      <c r="E2327" s="438">
        <v>1000</v>
      </c>
      <c r="F2327" s="117">
        <f>3-2</f>
        <v>1</v>
      </c>
      <c r="G2327" s="430">
        <f t="shared" si="144"/>
        <v>1000</v>
      </c>
      <c r="H2327" s="117"/>
      <c r="I2327" s="117"/>
      <c r="J2327" s="117"/>
      <c r="K2327" s="117"/>
      <c r="L2327" s="117"/>
      <c r="M2327" s="430"/>
      <c r="N2327" s="117"/>
      <c r="O2327" s="117"/>
      <c r="P2327" s="117"/>
    </row>
    <row r="2328" spans="1:16">
      <c r="A2328" s="117">
        <v>116</v>
      </c>
      <c r="B2328" s="117" t="s">
        <v>559</v>
      </c>
      <c r="C2328" s="123" t="s">
        <v>2853</v>
      </c>
      <c r="D2328" s="28" t="s">
        <v>121</v>
      </c>
      <c r="E2328" s="438">
        <v>1000</v>
      </c>
      <c r="F2328" s="117">
        <v>2</v>
      </c>
      <c r="G2328" s="430">
        <f t="shared" si="144"/>
        <v>2000</v>
      </c>
      <c r="H2328" s="117"/>
      <c r="I2328" s="117"/>
      <c r="J2328" s="117"/>
      <c r="K2328" s="117"/>
      <c r="L2328" s="117"/>
      <c r="M2328" s="430"/>
      <c r="N2328" s="117"/>
      <c r="O2328" s="117"/>
      <c r="P2328" s="117"/>
    </row>
    <row r="2329" spans="1:16">
      <c r="A2329" s="117">
        <v>117</v>
      </c>
      <c r="B2329" s="117" t="s">
        <v>2541</v>
      </c>
      <c r="C2329" s="123" t="s">
        <v>2854</v>
      </c>
      <c r="D2329" s="28" t="s">
        <v>121</v>
      </c>
      <c r="E2329" s="438">
        <v>1000</v>
      </c>
      <c r="F2329" s="117">
        <v>2</v>
      </c>
      <c r="G2329" s="430">
        <f t="shared" si="144"/>
        <v>2000</v>
      </c>
      <c r="H2329" s="117"/>
      <c r="I2329" s="117"/>
      <c r="J2329" s="117"/>
      <c r="K2329" s="117"/>
      <c r="L2329" s="117"/>
      <c r="M2329" s="430"/>
      <c r="N2329" s="117"/>
      <c r="O2329" s="117"/>
      <c r="P2329" s="117"/>
    </row>
    <row r="2330" spans="1:16">
      <c r="A2330" s="117">
        <v>118</v>
      </c>
      <c r="B2330" s="117" t="s">
        <v>2541</v>
      </c>
      <c r="C2330" s="123" t="s">
        <v>2855</v>
      </c>
      <c r="D2330" s="28" t="s">
        <v>121</v>
      </c>
      <c r="E2330" s="438">
        <v>1000</v>
      </c>
      <c r="F2330" s="117">
        <v>3</v>
      </c>
      <c r="G2330" s="430">
        <f t="shared" si="144"/>
        <v>3000</v>
      </c>
      <c r="H2330" s="117"/>
      <c r="I2330" s="117"/>
      <c r="J2330" s="117"/>
      <c r="K2330" s="117"/>
      <c r="L2330" s="117"/>
      <c r="M2330" s="430"/>
      <c r="N2330" s="117"/>
      <c r="O2330" s="117"/>
      <c r="P2330" s="117"/>
    </row>
    <row r="2331" spans="1:16">
      <c r="A2331" s="117">
        <v>119</v>
      </c>
      <c r="B2331" s="117" t="s">
        <v>2541</v>
      </c>
      <c r="C2331" s="123" t="s">
        <v>2856</v>
      </c>
      <c r="D2331" s="28" t="s">
        <v>121</v>
      </c>
      <c r="E2331" s="438">
        <v>1000</v>
      </c>
      <c r="F2331" s="117">
        <f>3-2</f>
        <v>1</v>
      </c>
      <c r="G2331" s="430">
        <f t="shared" si="144"/>
        <v>1000</v>
      </c>
      <c r="H2331" s="117"/>
      <c r="I2331" s="117"/>
      <c r="J2331" s="117"/>
      <c r="K2331" s="117"/>
      <c r="L2331" s="117"/>
      <c r="M2331" s="430"/>
      <c r="N2331" s="117"/>
      <c r="O2331" s="117"/>
      <c r="P2331" s="117"/>
    </row>
    <row r="2332" spans="1:16">
      <c r="A2332" s="117">
        <v>120</v>
      </c>
      <c r="B2332" s="300" t="s">
        <v>2857</v>
      </c>
      <c r="C2332" s="123" t="s">
        <v>2858</v>
      </c>
      <c r="D2332" s="28" t="s">
        <v>121</v>
      </c>
      <c r="E2332" s="438">
        <v>1000</v>
      </c>
      <c r="F2332" s="117">
        <v>3</v>
      </c>
      <c r="G2332" s="430">
        <f t="shared" si="144"/>
        <v>3000</v>
      </c>
      <c r="H2332" s="117"/>
      <c r="I2332" s="117"/>
      <c r="J2332" s="117"/>
      <c r="K2332" s="117"/>
      <c r="L2332" s="117"/>
      <c r="M2332" s="430"/>
      <c r="N2332" s="117"/>
      <c r="O2332" s="117"/>
      <c r="P2332" s="117"/>
    </row>
    <row r="2333" spans="1:16">
      <c r="A2333" s="117">
        <v>121</v>
      </c>
      <c r="B2333" s="162" t="s">
        <v>2859</v>
      </c>
      <c r="C2333" s="123" t="s">
        <v>2860</v>
      </c>
      <c r="D2333" s="28" t="s">
        <v>121</v>
      </c>
      <c r="E2333" s="438">
        <v>22112</v>
      </c>
      <c r="F2333" s="117">
        <v>5</v>
      </c>
      <c r="G2333" s="430">
        <f t="shared" si="144"/>
        <v>110560</v>
      </c>
      <c r="H2333" s="117"/>
      <c r="I2333" s="117"/>
      <c r="J2333" s="117"/>
      <c r="K2333" s="117"/>
      <c r="L2333" s="117"/>
      <c r="M2333" s="430"/>
      <c r="N2333" s="117"/>
      <c r="O2333" s="117"/>
      <c r="P2333" s="117"/>
    </row>
    <row r="2334" spans="1:16">
      <c r="A2334" s="117">
        <v>122</v>
      </c>
      <c r="B2334" s="162" t="s">
        <v>2861</v>
      </c>
      <c r="C2334" s="123" t="s">
        <v>2862</v>
      </c>
      <c r="D2334" s="28" t="s">
        <v>2842</v>
      </c>
      <c r="E2334" s="438">
        <v>867</v>
      </c>
      <c r="F2334" s="117"/>
      <c r="G2334" s="430"/>
      <c r="H2334" s="117"/>
      <c r="I2334" s="117"/>
      <c r="J2334" s="117">
        <v>130</v>
      </c>
      <c r="K2334" s="430">
        <f>J2334*E2334</f>
        <v>112710</v>
      </c>
      <c r="L2334" s="117"/>
      <c r="M2334" s="430"/>
      <c r="N2334" s="117"/>
      <c r="O2334" s="117"/>
      <c r="P2334" s="117"/>
    </row>
    <row r="2335" spans="1:16">
      <c r="A2335" s="117">
        <v>123</v>
      </c>
      <c r="B2335" s="117" t="s">
        <v>2757</v>
      </c>
      <c r="C2335" s="123" t="s">
        <v>2863</v>
      </c>
      <c r="D2335" s="28" t="s">
        <v>121</v>
      </c>
      <c r="E2335" s="438">
        <v>5732</v>
      </c>
      <c r="F2335" s="117">
        <v>3</v>
      </c>
      <c r="G2335" s="430">
        <f t="shared" ref="G2335:G2342" si="145">F2335*E2335</f>
        <v>17196</v>
      </c>
      <c r="H2335" s="117"/>
      <c r="I2335" s="117"/>
      <c r="J2335" s="117"/>
      <c r="K2335" s="117"/>
      <c r="L2335" s="117"/>
      <c r="M2335" s="430"/>
      <c r="N2335" s="117"/>
      <c r="O2335" s="117"/>
      <c r="P2335" s="117"/>
    </row>
    <row r="2336" spans="1:16" ht="25.5">
      <c r="A2336" s="117">
        <v>124</v>
      </c>
      <c r="B2336" s="162" t="s">
        <v>806</v>
      </c>
      <c r="C2336" s="123" t="s">
        <v>2864</v>
      </c>
      <c r="D2336" s="28" t="s">
        <v>399</v>
      </c>
      <c r="E2336" s="438">
        <v>500</v>
      </c>
      <c r="F2336" s="117"/>
      <c r="G2336" s="117"/>
      <c r="H2336" s="117"/>
      <c r="I2336" s="117"/>
      <c r="J2336" s="117">
        <v>4</v>
      </c>
      <c r="K2336" s="430">
        <f>J2336*E2336</f>
        <v>2000</v>
      </c>
      <c r="L2336" s="117"/>
      <c r="M2336" s="430"/>
      <c r="N2336" s="117"/>
      <c r="O2336" s="117"/>
      <c r="P2336" s="117"/>
    </row>
    <row r="2337" spans="1:16" ht="25.5">
      <c r="A2337" s="117">
        <v>125</v>
      </c>
      <c r="B2337" s="162" t="s">
        <v>806</v>
      </c>
      <c r="C2337" s="123" t="s">
        <v>2864</v>
      </c>
      <c r="D2337" s="28" t="s">
        <v>121</v>
      </c>
      <c r="E2337" s="438">
        <v>1500</v>
      </c>
      <c r="F2337" s="117">
        <v>12</v>
      </c>
      <c r="G2337" s="430">
        <f t="shared" si="145"/>
        <v>18000</v>
      </c>
      <c r="H2337" s="117"/>
      <c r="I2337" s="117"/>
      <c r="J2337" s="117"/>
      <c r="K2337" s="117"/>
      <c r="L2337" s="117"/>
      <c r="M2337" s="430"/>
      <c r="N2337" s="117"/>
      <c r="O2337" s="117"/>
      <c r="P2337" s="117"/>
    </row>
    <row r="2338" spans="1:16" ht="25.5">
      <c r="A2338" s="117">
        <v>126</v>
      </c>
      <c r="B2338" s="162" t="s">
        <v>1709</v>
      </c>
      <c r="C2338" s="123" t="s">
        <v>2865</v>
      </c>
      <c r="D2338" s="28" t="s">
        <v>121</v>
      </c>
      <c r="E2338" s="438">
        <v>600</v>
      </c>
      <c r="F2338" s="117">
        <v>12</v>
      </c>
      <c r="G2338" s="430">
        <f t="shared" si="145"/>
        <v>7200</v>
      </c>
      <c r="H2338" s="117"/>
      <c r="I2338" s="117"/>
      <c r="J2338" s="117"/>
      <c r="K2338" s="117"/>
      <c r="L2338" s="117"/>
      <c r="M2338" s="430"/>
      <c r="N2338" s="117"/>
      <c r="O2338" s="117"/>
      <c r="P2338" s="117"/>
    </row>
    <row r="2339" spans="1:16" ht="25.5">
      <c r="A2339" s="117">
        <v>127</v>
      </c>
      <c r="B2339" s="162" t="s">
        <v>2327</v>
      </c>
      <c r="C2339" s="123" t="s">
        <v>2866</v>
      </c>
      <c r="D2339" s="28" t="s">
        <v>70</v>
      </c>
      <c r="E2339" s="438">
        <v>2724</v>
      </c>
      <c r="F2339" s="117">
        <v>5</v>
      </c>
      <c r="G2339" s="430">
        <f t="shared" si="145"/>
        <v>13620</v>
      </c>
      <c r="H2339" s="117"/>
      <c r="I2339" s="117"/>
      <c r="J2339" s="117"/>
      <c r="K2339" s="117"/>
      <c r="L2339" s="117"/>
      <c r="M2339" s="430"/>
      <c r="N2339" s="117"/>
      <c r="O2339" s="117"/>
      <c r="P2339" s="117"/>
    </row>
    <row r="2340" spans="1:16">
      <c r="A2340" s="117">
        <v>128</v>
      </c>
      <c r="B2340" s="162" t="s">
        <v>2327</v>
      </c>
      <c r="C2340" s="168" t="s">
        <v>2867</v>
      </c>
      <c r="D2340" s="28" t="s">
        <v>121</v>
      </c>
      <c r="E2340" s="429">
        <v>5605</v>
      </c>
      <c r="F2340" s="117">
        <f>5-1</f>
        <v>4</v>
      </c>
      <c r="G2340" s="430">
        <f>F2340*E2340</f>
        <v>22420</v>
      </c>
      <c r="H2340" s="117"/>
      <c r="I2340" s="117"/>
      <c r="J2340" s="117"/>
      <c r="K2340" s="117"/>
      <c r="L2340" s="117"/>
      <c r="M2340" s="430"/>
      <c r="N2340" s="117"/>
      <c r="O2340" s="117"/>
      <c r="P2340" s="117"/>
    </row>
    <row r="2341" spans="1:16" ht="25.5">
      <c r="A2341" s="117">
        <v>129</v>
      </c>
      <c r="B2341" s="162" t="s">
        <v>2277</v>
      </c>
      <c r="C2341" s="123" t="s">
        <v>2868</v>
      </c>
      <c r="D2341" s="28" t="s">
        <v>70</v>
      </c>
      <c r="E2341" s="438">
        <v>4540</v>
      </c>
      <c r="F2341" s="117">
        <f>5-1-1</f>
        <v>3</v>
      </c>
      <c r="G2341" s="430">
        <f t="shared" si="145"/>
        <v>13620</v>
      </c>
      <c r="H2341" s="162"/>
      <c r="I2341" s="117"/>
      <c r="J2341" s="117"/>
      <c r="K2341" s="117"/>
      <c r="L2341" s="117"/>
      <c r="M2341" s="430"/>
      <c r="N2341" s="117"/>
      <c r="O2341" s="117"/>
      <c r="P2341" s="117"/>
    </row>
    <row r="2342" spans="1:16" ht="25.5">
      <c r="A2342" s="117">
        <v>130</v>
      </c>
      <c r="B2342" s="162" t="s">
        <v>2277</v>
      </c>
      <c r="C2342" s="123" t="s">
        <v>2869</v>
      </c>
      <c r="D2342" s="28" t="s">
        <v>70</v>
      </c>
      <c r="E2342" s="438">
        <v>4824</v>
      </c>
      <c r="F2342" s="117">
        <f>5-1</f>
        <v>4</v>
      </c>
      <c r="G2342" s="430">
        <f t="shared" si="145"/>
        <v>19296</v>
      </c>
      <c r="H2342" s="117"/>
      <c r="I2342" s="117"/>
      <c r="J2342" s="117"/>
      <c r="K2342" s="117"/>
      <c r="L2342" s="117"/>
      <c r="M2342" s="430"/>
      <c r="N2342" s="117"/>
      <c r="O2342" s="117"/>
      <c r="P2342" s="117"/>
    </row>
    <row r="2343" spans="1:16">
      <c r="A2343" s="117">
        <v>131</v>
      </c>
      <c r="B2343" s="117" t="s">
        <v>2870</v>
      </c>
      <c r="C2343" s="128" t="s">
        <v>2871</v>
      </c>
      <c r="D2343" s="28" t="s">
        <v>121</v>
      </c>
      <c r="E2343" s="429">
        <v>5605</v>
      </c>
      <c r="F2343" s="117">
        <v>4</v>
      </c>
      <c r="G2343" s="430">
        <f>F2343*E2343</f>
        <v>22420</v>
      </c>
      <c r="H2343" s="117"/>
      <c r="I2343" s="117"/>
      <c r="J2343" s="117"/>
      <c r="K2343" s="117"/>
      <c r="L2343" s="117"/>
      <c r="M2343" s="430"/>
      <c r="N2343" s="117"/>
      <c r="O2343" s="117"/>
      <c r="P2343" s="117"/>
    </row>
    <row r="2344" spans="1:16" ht="25.5">
      <c r="A2344" s="117">
        <v>132</v>
      </c>
      <c r="B2344" s="162" t="s">
        <v>2872</v>
      </c>
      <c r="C2344" s="123" t="s">
        <v>2873</v>
      </c>
      <c r="D2344" s="28" t="s">
        <v>63</v>
      </c>
      <c r="E2344" s="438">
        <v>60000</v>
      </c>
      <c r="F2344" s="117"/>
      <c r="G2344" s="117"/>
      <c r="H2344" s="117"/>
      <c r="I2344" s="117"/>
      <c r="J2344" s="117">
        <f>10.035-3.25-0.377-1.8-0.55</f>
        <v>4.0580000000000007</v>
      </c>
      <c r="K2344" s="430">
        <f>J2344*E2344</f>
        <v>243480.00000000003</v>
      </c>
      <c r="L2344" s="117"/>
      <c r="M2344" s="430"/>
      <c r="N2344" s="117"/>
      <c r="O2344" s="117"/>
      <c r="P2344" s="117"/>
    </row>
    <row r="2345" spans="1:16" ht="25.5">
      <c r="A2345" s="117">
        <v>133</v>
      </c>
      <c r="B2345" s="117" t="s">
        <v>2874</v>
      </c>
      <c r="C2345" s="123" t="s">
        <v>2875</v>
      </c>
      <c r="D2345" s="28" t="s">
        <v>63</v>
      </c>
      <c r="E2345" s="438">
        <v>60000</v>
      </c>
      <c r="F2345" s="117"/>
      <c r="G2345" s="117"/>
      <c r="H2345" s="117"/>
      <c r="I2345" s="117"/>
      <c r="J2345" s="117">
        <f>9.977-2.3-2.075</f>
        <v>5.6020000000000003</v>
      </c>
      <c r="K2345" s="430">
        <f>J2345*E2345</f>
        <v>336120</v>
      </c>
      <c r="L2345" s="117"/>
      <c r="M2345" s="430"/>
      <c r="N2345" s="117"/>
      <c r="O2345" s="117"/>
      <c r="P2345" s="117"/>
    </row>
    <row r="2346" spans="1:16" ht="25.5">
      <c r="A2346" s="117">
        <v>134</v>
      </c>
      <c r="B2346" s="444" t="s">
        <v>2876</v>
      </c>
      <c r="C2346" s="123" t="s">
        <v>2877</v>
      </c>
      <c r="D2346" s="28" t="s">
        <v>63</v>
      </c>
      <c r="E2346" s="438">
        <v>50000</v>
      </c>
      <c r="F2346" s="117"/>
      <c r="G2346" s="117"/>
      <c r="H2346" s="117"/>
      <c r="I2346" s="117"/>
      <c r="J2346" s="117"/>
      <c r="K2346" s="117"/>
      <c r="L2346" s="117">
        <f>30.266-1.28-3.64-1.25-0.35-0.55</f>
        <v>23.195999999999994</v>
      </c>
      <c r="M2346" s="430">
        <f>L2346*E2346</f>
        <v>1159799.9999999998</v>
      </c>
      <c r="N2346" s="117"/>
      <c r="O2346" s="117"/>
      <c r="P2346" s="117"/>
    </row>
    <row r="2347" spans="1:16">
      <c r="A2347" s="117">
        <v>135</v>
      </c>
      <c r="B2347" s="444" t="s">
        <v>2878</v>
      </c>
      <c r="C2347" s="123" t="s">
        <v>2879</v>
      </c>
      <c r="D2347" s="28" t="s">
        <v>63</v>
      </c>
      <c r="E2347" s="438">
        <v>50000</v>
      </c>
      <c r="F2347" s="117"/>
      <c r="G2347" s="117"/>
      <c r="H2347" s="117"/>
      <c r="I2347" s="117"/>
      <c r="J2347" s="117"/>
      <c r="K2347" s="117"/>
      <c r="L2347" s="117">
        <f>17.145-0.588</f>
        <v>16.556999999999999</v>
      </c>
      <c r="M2347" s="430">
        <f>L2347*E2347</f>
        <v>827849.99999999988</v>
      </c>
      <c r="N2347" s="117"/>
      <c r="O2347" s="117"/>
      <c r="P2347" s="117"/>
    </row>
    <row r="2348" spans="1:16">
      <c r="A2348" s="117">
        <v>136</v>
      </c>
      <c r="B2348" s="444" t="s">
        <v>2878</v>
      </c>
      <c r="C2348" s="123" t="s">
        <v>2880</v>
      </c>
      <c r="D2348" s="28" t="s">
        <v>63</v>
      </c>
      <c r="E2348" s="438">
        <v>50000</v>
      </c>
      <c r="F2348" s="117"/>
      <c r="G2348" s="117"/>
      <c r="H2348" s="117"/>
      <c r="I2348" s="117"/>
      <c r="J2348" s="117"/>
      <c r="K2348" s="117"/>
      <c r="L2348" s="117">
        <v>0.496</v>
      </c>
      <c r="M2348" s="430">
        <f>L2348*E2348</f>
        <v>24800</v>
      </c>
      <c r="N2348" s="117"/>
      <c r="O2348" s="117"/>
      <c r="P2348" s="117"/>
    </row>
    <row r="2349" spans="1:16">
      <c r="A2349" s="117">
        <v>137</v>
      </c>
      <c r="B2349" s="444" t="s">
        <v>400</v>
      </c>
      <c r="C2349" s="123" t="s">
        <v>2881</v>
      </c>
      <c r="D2349" s="28" t="s">
        <v>121</v>
      </c>
      <c r="E2349" s="438">
        <v>63000</v>
      </c>
      <c r="F2349" s="117"/>
      <c r="G2349" s="117"/>
      <c r="H2349" s="117"/>
      <c r="I2349" s="117"/>
      <c r="J2349" s="117">
        <v>1</v>
      </c>
      <c r="K2349" s="430">
        <f>J2349*E2349</f>
        <v>63000</v>
      </c>
      <c r="L2349" s="117"/>
      <c r="M2349" s="430"/>
      <c r="N2349" s="117"/>
      <c r="O2349" s="117"/>
      <c r="P2349" s="117"/>
    </row>
    <row r="2350" spans="1:16">
      <c r="A2350" s="117">
        <v>138</v>
      </c>
      <c r="B2350" s="117" t="s">
        <v>2882</v>
      </c>
      <c r="C2350" s="123" t="s">
        <v>2883</v>
      </c>
      <c r="D2350" s="28" t="s">
        <v>121</v>
      </c>
      <c r="E2350" s="438">
        <v>269327</v>
      </c>
      <c r="F2350" s="117"/>
      <c r="G2350" s="430"/>
      <c r="H2350" s="117"/>
      <c r="I2350" s="117"/>
      <c r="J2350" s="117">
        <v>1</v>
      </c>
      <c r="K2350" s="430">
        <f>J2350*E2350</f>
        <v>269327</v>
      </c>
      <c r="L2350" s="117"/>
      <c r="M2350" s="430"/>
      <c r="N2350" s="117"/>
      <c r="O2350" s="117"/>
      <c r="P2350" s="117"/>
    </row>
    <row r="2351" spans="1:16" ht="38.25">
      <c r="A2351" s="117">
        <v>139</v>
      </c>
      <c r="B2351" s="117"/>
      <c r="C2351" s="123" t="s">
        <v>2884</v>
      </c>
      <c r="D2351" s="28" t="s">
        <v>121</v>
      </c>
      <c r="E2351" s="438">
        <v>900000</v>
      </c>
      <c r="F2351" s="117"/>
      <c r="G2351" s="117"/>
      <c r="H2351" s="117"/>
      <c r="I2351" s="117"/>
      <c r="J2351" s="117">
        <v>1</v>
      </c>
      <c r="K2351" s="430">
        <f>J2351*E2351</f>
        <v>900000</v>
      </c>
      <c r="L2351" s="117"/>
      <c r="M2351" s="430"/>
      <c r="N2351" s="117"/>
      <c r="O2351" s="117"/>
      <c r="P2351" s="117"/>
    </row>
    <row r="2352" spans="1:16">
      <c r="A2352" s="117">
        <v>140</v>
      </c>
      <c r="B2352" s="117" t="s">
        <v>199</v>
      </c>
      <c r="C2352" s="123" t="s">
        <v>2885</v>
      </c>
      <c r="D2352" s="28" t="s">
        <v>70</v>
      </c>
      <c r="E2352" s="438">
        <v>28480</v>
      </c>
      <c r="F2352" s="117">
        <v>2</v>
      </c>
      <c r="G2352" s="430">
        <f t="shared" ref="G2352:G2363" si="146">F2352*E2352</f>
        <v>56960</v>
      </c>
      <c r="H2352" s="117"/>
      <c r="I2352" s="117"/>
      <c r="J2352" s="117"/>
      <c r="K2352" s="117"/>
      <c r="L2352" s="117"/>
      <c r="M2352" s="430"/>
      <c r="N2352" s="117"/>
      <c r="O2352" s="117"/>
      <c r="P2352" s="117"/>
    </row>
    <row r="2353" spans="1:16">
      <c r="A2353" s="117">
        <v>141</v>
      </c>
      <c r="B2353" s="117" t="s">
        <v>1771</v>
      </c>
      <c r="C2353" s="117" t="s">
        <v>2886</v>
      </c>
      <c r="D2353" s="28" t="s">
        <v>28</v>
      </c>
      <c r="E2353" s="429">
        <v>78.47</v>
      </c>
      <c r="F2353" s="117">
        <f>291-4-12-7-6</f>
        <v>262</v>
      </c>
      <c r="G2353" s="430">
        <f t="shared" si="146"/>
        <v>20559.14</v>
      </c>
      <c r="H2353" s="117"/>
      <c r="I2353" s="117"/>
      <c r="J2353" s="117"/>
      <c r="K2353" s="117"/>
      <c r="L2353" s="117"/>
      <c r="M2353" s="430"/>
      <c r="N2353" s="117"/>
      <c r="O2353" s="117"/>
      <c r="P2353" s="117"/>
    </row>
    <row r="2354" spans="1:16">
      <c r="A2354" s="117">
        <v>142</v>
      </c>
      <c r="B2354" s="444" t="s">
        <v>2887</v>
      </c>
      <c r="C2354" s="117" t="s">
        <v>2888</v>
      </c>
      <c r="D2354" s="28" t="s">
        <v>2889</v>
      </c>
      <c r="E2354" s="429">
        <v>411.82</v>
      </c>
      <c r="F2354" s="117">
        <f>285-27-28-2-4-5-3</f>
        <v>216</v>
      </c>
      <c r="G2354" s="430">
        <f t="shared" si="146"/>
        <v>88953.12</v>
      </c>
      <c r="H2354" s="117"/>
      <c r="I2354" s="117"/>
      <c r="J2354" s="117"/>
      <c r="K2354" s="117"/>
      <c r="L2354" s="117"/>
      <c r="M2354" s="430"/>
      <c r="N2354" s="117"/>
      <c r="O2354" s="117"/>
      <c r="P2354" s="117"/>
    </row>
    <row r="2355" spans="1:16">
      <c r="A2355" s="117">
        <v>143</v>
      </c>
      <c r="B2355" s="117" t="s">
        <v>1757</v>
      </c>
      <c r="C2355" s="128" t="s">
        <v>2890</v>
      </c>
      <c r="D2355" s="28" t="s">
        <v>121</v>
      </c>
      <c r="E2355" s="429">
        <v>11735</v>
      </c>
      <c r="F2355" s="117">
        <v>8</v>
      </c>
      <c r="G2355" s="430">
        <f t="shared" si="146"/>
        <v>93880</v>
      </c>
      <c r="H2355" s="117"/>
      <c r="I2355" s="117"/>
      <c r="J2355" s="117"/>
      <c r="K2355" s="117"/>
      <c r="L2355" s="117"/>
      <c r="M2355" s="430"/>
      <c r="N2355" s="117"/>
      <c r="O2355" s="117"/>
      <c r="P2355" s="117"/>
    </row>
    <row r="2356" spans="1:16">
      <c r="A2356" s="117">
        <v>144</v>
      </c>
      <c r="B2356" s="117" t="s">
        <v>2891</v>
      </c>
      <c r="C2356" s="117" t="s">
        <v>2892</v>
      </c>
      <c r="D2356" s="28" t="s">
        <v>121</v>
      </c>
      <c r="E2356" s="429">
        <v>151.04</v>
      </c>
      <c r="F2356" s="117">
        <v>13</v>
      </c>
      <c r="G2356" s="430">
        <f t="shared" si="146"/>
        <v>1963.52</v>
      </c>
      <c r="H2356" s="117"/>
      <c r="I2356" s="117"/>
      <c r="J2356" s="117"/>
      <c r="K2356" s="117"/>
      <c r="L2356" s="117"/>
      <c r="M2356" s="430"/>
      <c r="N2356" s="117"/>
      <c r="O2356" s="117"/>
      <c r="P2356" s="117"/>
    </row>
    <row r="2357" spans="1:16">
      <c r="A2357" s="117">
        <v>145</v>
      </c>
      <c r="B2357" s="117" t="s">
        <v>2893</v>
      </c>
      <c r="C2357" s="117" t="s">
        <v>2894</v>
      </c>
      <c r="D2357" s="28" t="s">
        <v>121</v>
      </c>
      <c r="E2357" s="429">
        <v>83.78</v>
      </c>
      <c r="F2357" s="117">
        <f>22-6</f>
        <v>16</v>
      </c>
      <c r="G2357" s="430">
        <f t="shared" si="146"/>
        <v>1340.48</v>
      </c>
      <c r="H2357" s="117"/>
      <c r="I2357" s="117"/>
      <c r="J2357" s="117"/>
      <c r="K2357" s="117"/>
      <c r="L2357" s="117"/>
      <c r="M2357" s="430"/>
      <c r="N2357" s="117"/>
      <c r="O2357" s="117"/>
      <c r="P2357" s="117"/>
    </row>
    <row r="2358" spans="1:16">
      <c r="A2358" s="117">
        <v>146</v>
      </c>
      <c r="B2358" s="117" t="s">
        <v>2895</v>
      </c>
      <c r="C2358" s="117" t="s">
        <v>2896</v>
      </c>
      <c r="D2358" s="28" t="s">
        <v>121</v>
      </c>
      <c r="E2358" s="429">
        <v>1176.46</v>
      </c>
      <c r="F2358" s="117">
        <f>10-2</f>
        <v>8</v>
      </c>
      <c r="G2358" s="430">
        <f t="shared" si="146"/>
        <v>9411.68</v>
      </c>
      <c r="H2358" s="117"/>
      <c r="I2358" s="117"/>
      <c r="J2358" s="117"/>
      <c r="K2358" s="117"/>
      <c r="L2358" s="117"/>
      <c r="M2358" s="430"/>
      <c r="N2358" s="117"/>
      <c r="O2358" s="117"/>
      <c r="P2358" s="117"/>
    </row>
    <row r="2359" spans="1:16" ht="25.5">
      <c r="A2359" s="117">
        <v>147</v>
      </c>
      <c r="B2359" s="432" t="s">
        <v>2897</v>
      </c>
      <c r="C2359" s="452" t="s">
        <v>2898</v>
      </c>
      <c r="D2359" s="28" t="s">
        <v>121</v>
      </c>
      <c r="E2359" s="429">
        <v>978.22</v>
      </c>
      <c r="F2359" s="117">
        <v>9</v>
      </c>
      <c r="G2359" s="430">
        <f t="shared" si="146"/>
        <v>8803.98</v>
      </c>
      <c r="H2359" s="117"/>
      <c r="I2359" s="117"/>
      <c r="J2359" s="117"/>
      <c r="K2359" s="117"/>
      <c r="L2359" s="117"/>
      <c r="M2359" s="430"/>
      <c r="N2359" s="117"/>
      <c r="O2359" s="117"/>
      <c r="P2359" s="117"/>
    </row>
    <row r="2360" spans="1:16">
      <c r="A2360" s="117">
        <v>148</v>
      </c>
      <c r="B2360" s="444" t="s">
        <v>2899</v>
      </c>
      <c r="C2360" s="433" t="s">
        <v>2900</v>
      </c>
      <c r="D2360" s="28" t="s">
        <v>121</v>
      </c>
      <c r="E2360" s="429">
        <v>47.2</v>
      </c>
      <c r="F2360" s="117">
        <f>83-37-3-1-2-6-2</f>
        <v>32</v>
      </c>
      <c r="G2360" s="430">
        <f t="shared" si="146"/>
        <v>1510.4</v>
      </c>
      <c r="H2360" s="117"/>
      <c r="I2360" s="117"/>
      <c r="J2360" s="117"/>
      <c r="K2360" s="117"/>
      <c r="L2360" s="117"/>
      <c r="M2360" s="430"/>
      <c r="N2360" s="117"/>
      <c r="O2360" s="117"/>
      <c r="P2360" s="117"/>
    </row>
    <row r="2361" spans="1:16">
      <c r="A2361" s="117">
        <v>149</v>
      </c>
      <c r="B2361" s="444" t="s">
        <v>2901</v>
      </c>
      <c r="C2361" s="433" t="s">
        <v>2902</v>
      </c>
      <c r="D2361" s="28" t="s">
        <v>121</v>
      </c>
      <c r="E2361" s="429">
        <v>1170.56</v>
      </c>
      <c r="F2361" s="117">
        <f>5-1</f>
        <v>4</v>
      </c>
      <c r="G2361" s="430">
        <f t="shared" si="146"/>
        <v>4682.24</v>
      </c>
      <c r="H2361" s="117"/>
      <c r="I2361" s="117"/>
      <c r="J2361" s="117"/>
      <c r="K2361" s="117"/>
      <c r="L2361" s="117"/>
      <c r="M2361" s="430"/>
      <c r="N2361" s="117"/>
      <c r="O2361" s="117"/>
      <c r="P2361" s="117"/>
    </row>
    <row r="2362" spans="1:16">
      <c r="A2362" s="117">
        <v>150</v>
      </c>
      <c r="B2362" s="444" t="s">
        <v>606</v>
      </c>
      <c r="C2362" s="433" t="s">
        <v>2903</v>
      </c>
      <c r="D2362" s="28" t="s">
        <v>121</v>
      </c>
      <c r="E2362" s="429">
        <v>1466.74</v>
      </c>
      <c r="F2362" s="117">
        <f>4-1-1-1</f>
        <v>1</v>
      </c>
      <c r="G2362" s="430">
        <f t="shared" si="146"/>
        <v>1466.74</v>
      </c>
      <c r="H2362" s="117"/>
      <c r="I2362" s="117"/>
      <c r="J2362" s="117"/>
      <c r="K2362" s="117"/>
      <c r="L2362" s="117"/>
      <c r="M2362" s="430"/>
      <c r="N2362" s="117"/>
      <c r="O2362" s="117"/>
      <c r="P2362" s="117"/>
    </row>
    <row r="2363" spans="1:16">
      <c r="A2363" s="117">
        <v>151</v>
      </c>
      <c r="B2363" s="162"/>
      <c r="C2363" s="433" t="s">
        <v>2904</v>
      </c>
      <c r="D2363" s="28" t="s">
        <v>28</v>
      </c>
      <c r="E2363" s="429">
        <v>916.86</v>
      </c>
      <c r="F2363" s="117">
        <f>33.4-3.5-3.5-3-5-4-3.5-1.8-1.9-1.5</f>
        <v>5.6999999999999975</v>
      </c>
      <c r="G2363" s="430">
        <f t="shared" si="146"/>
        <v>5226.101999999998</v>
      </c>
      <c r="H2363" s="117"/>
      <c r="I2363" s="117"/>
      <c r="J2363" s="117"/>
      <c r="K2363" s="117"/>
      <c r="L2363" s="117"/>
      <c r="M2363" s="430"/>
      <c r="N2363" s="117"/>
      <c r="O2363" s="117"/>
      <c r="P2363" s="117"/>
    </row>
    <row r="2364" spans="1:16">
      <c r="A2364" s="117">
        <v>152</v>
      </c>
      <c r="B2364" s="117"/>
      <c r="C2364" s="168" t="s">
        <v>2905</v>
      </c>
      <c r="D2364" s="28" t="s">
        <v>28</v>
      </c>
      <c r="E2364" s="429">
        <v>15</v>
      </c>
      <c r="F2364" s="162"/>
      <c r="G2364" s="162"/>
      <c r="H2364" s="162">
        <v>38</v>
      </c>
      <c r="I2364" s="431">
        <f>H2364*E2364</f>
        <v>570</v>
      </c>
      <c r="J2364" s="162"/>
      <c r="K2364" s="162"/>
      <c r="L2364" s="162"/>
      <c r="M2364" s="431"/>
      <c r="N2364" s="162"/>
      <c r="O2364" s="431"/>
      <c r="P2364" s="162"/>
    </row>
    <row r="2365" spans="1:16">
      <c r="A2365" s="117">
        <v>153</v>
      </c>
      <c r="B2365" s="162"/>
      <c r="C2365" s="433" t="s">
        <v>2906</v>
      </c>
      <c r="D2365" s="28" t="s">
        <v>28</v>
      </c>
      <c r="E2365" s="453">
        <v>50</v>
      </c>
      <c r="F2365" s="117"/>
      <c r="G2365" s="430"/>
      <c r="H2365" s="117">
        <f>43-4-5-5</f>
        <v>29</v>
      </c>
      <c r="I2365" s="431">
        <f>H2365*E2365</f>
        <v>1450</v>
      </c>
      <c r="J2365" s="117"/>
      <c r="K2365" s="117"/>
      <c r="L2365" s="117"/>
      <c r="M2365" s="430"/>
      <c r="N2365" s="117"/>
      <c r="O2365" s="430"/>
      <c r="P2365" s="117"/>
    </row>
    <row r="2366" spans="1:16">
      <c r="A2366" s="117">
        <v>154</v>
      </c>
      <c r="B2366" s="162"/>
      <c r="C2366" s="433" t="s">
        <v>2907</v>
      </c>
      <c r="D2366" s="28" t="s">
        <v>28</v>
      </c>
      <c r="E2366" s="453">
        <v>50</v>
      </c>
      <c r="F2366" s="117"/>
      <c r="G2366" s="430"/>
      <c r="H2366" s="117">
        <v>24</v>
      </c>
      <c r="I2366" s="431">
        <f>H2366*E2366</f>
        <v>1200</v>
      </c>
      <c r="J2366" s="117"/>
      <c r="K2366" s="117"/>
      <c r="L2366" s="117"/>
      <c r="M2366" s="430"/>
      <c r="N2366" s="117"/>
      <c r="O2366" s="430"/>
      <c r="P2366" s="117"/>
    </row>
    <row r="2367" spans="1:16">
      <c r="A2367" s="117">
        <v>155</v>
      </c>
      <c r="B2367" s="454"/>
      <c r="C2367" s="433" t="s">
        <v>2908</v>
      </c>
      <c r="D2367" s="28" t="s">
        <v>121</v>
      </c>
      <c r="E2367" s="429">
        <v>5000</v>
      </c>
      <c r="F2367" s="117">
        <v>2</v>
      </c>
      <c r="G2367" s="430">
        <f>E2367*F2367</f>
        <v>10000</v>
      </c>
      <c r="H2367" s="117"/>
      <c r="I2367" s="117"/>
      <c r="J2367" s="117"/>
      <c r="K2367" s="117"/>
      <c r="L2367" s="117"/>
      <c r="M2367" s="430"/>
      <c r="N2367" s="117"/>
      <c r="O2367" s="430"/>
      <c r="P2367" s="117"/>
    </row>
    <row r="2368" spans="1:16" ht="25.5">
      <c r="A2368" s="117">
        <v>156</v>
      </c>
      <c r="B2368" s="432" t="s">
        <v>2909</v>
      </c>
      <c r="C2368" s="433" t="s">
        <v>2910</v>
      </c>
      <c r="D2368" s="28" t="s">
        <v>121</v>
      </c>
      <c r="E2368" s="434">
        <v>2371.8000000000002</v>
      </c>
      <c r="F2368" s="435">
        <f>8-1-1-2-1-1</f>
        <v>2</v>
      </c>
      <c r="G2368" s="430">
        <f t="shared" ref="G2368:G2373" si="147">F2368*E2368</f>
        <v>4743.6000000000004</v>
      </c>
      <c r="H2368" s="435"/>
      <c r="I2368" s="435"/>
      <c r="J2368" s="435"/>
      <c r="K2368" s="435"/>
      <c r="L2368" s="435"/>
      <c r="M2368" s="436"/>
      <c r="N2368" s="435"/>
      <c r="O2368" s="436"/>
      <c r="P2368" s="435"/>
    </row>
    <row r="2369" spans="1:16" ht="25.5">
      <c r="A2369" s="117">
        <v>157</v>
      </c>
      <c r="B2369" s="432" t="s">
        <v>2909</v>
      </c>
      <c r="C2369" s="433" t="s">
        <v>2911</v>
      </c>
      <c r="D2369" s="28" t="s">
        <v>121</v>
      </c>
      <c r="E2369" s="434">
        <v>2159.4</v>
      </c>
      <c r="F2369" s="435">
        <f>6-2-1</f>
        <v>3</v>
      </c>
      <c r="G2369" s="430">
        <f t="shared" si="147"/>
        <v>6478.2000000000007</v>
      </c>
      <c r="H2369" s="435"/>
      <c r="I2369" s="435"/>
      <c r="J2369" s="435"/>
      <c r="K2369" s="435"/>
      <c r="L2369" s="435"/>
      <c r="M2369" s="436"/>
      <c r="N2369" s="435"/>
      <c r="O2369" s="436"/>
      <c r="P2369" s="435"/>
    </row>
    <row r="2370" spans="1:16" ht="25.5">
      <c r="A2370" s="117">
        <v>158</v>
      </c>
      <c r="B2370" s="162" t="s">
        <v>1118</v>
      </c>
      <c r="C2370" s="128" t="s">
        <v>2912</v>
      </c>
      <c r="D2370" s="28" t="s">
        <v>121</v>
      </c>
      <c r="E2370" s="453">
        <v>3280.4</v>
      </c>
      <c r="F2370" s="117">
        <v>20</v>
      </c>
      <c r="G2370" s="430">
        <f>F2370*E2370</f>
        <v>65608</v>
      </c>
      <c r="H2370" s="117"/>
      <c r="I2370" s="117"/>
      <c r="J2370" s="117"/>
      <c r="K2370" s="117"/>
      <c r="L2370" s="117"/>
      <c r="M2370" s="430"/>
      <c r="N2370" s="117"/>
      <c r="O2370" s="117"/>
      <c r="P2370" s="117"/>
    </row>
    <row r="2371" spans="1:16" ht="25.5">
      <c r="A2371" s="117">
        <v>159</v>
      </c>
      <c r="B2371" s="162" t="s">
        <v>1118</v>
      </c>
      <c r="C2371" s="433" t="s">
        <v>2913</v>
      </c>
      <c r="D2371" s="28" t="s">
        <v>121</v>
      </c>
      <c r="E2371" s="455">
        <v>2891</v>
      </c>
      <c r="F2371" s="435">
        <f>20-7</f>
        <v>13</v>
      </c>
      <c r="G2371" s="456">
        <f>F2371*E2371</f>
        <v>37583</v>
      </c>
      <c r="H2371" s="435"/>
      <c r="I2371" s="435"/>
      <c r="J2371" s="435"/>
      <c r="K2371" s="435"/>
      <c r="L2371" s="435"/>
      <c r="M2371" s="436"/>
      <c r="N2371" s="435"/>
      <c r="O2371" s="436"/>
      <c r="P2371" s="435"/>
    </row>
    <row r="2372" spans="1:16" ht="25.5">
      <c r="A2372" s="117">
        <v>160</v>
      </c>
      <c r="B2372" s="454" t="s">
        <v>1942</v>
      </c>
      <c r="C2372" s="433" t="s">
        <v>2914</v>
      </c>
      <c r="D2372" s="28" t="s">
        <v>121</v>
      </c>
      <c r="E2372" s="455">
        <v>2891</v>
      </c>
      <c r="F2372" s="435">
        <f>30-3-2-9</f>
        <v>16</v>
      </c>
      <c r="G2372" s="456">
        <f t="shared" si="147"/>
        <v>46256</v>
      </c>
      <c r="H2372" s="435"/>
      <c r="I2372" s="435"/>
      <c r="J2372" s="435"/>
      <c r="K2372" s="435"/>
      <c r="L2372" s="435"/>
      <c r="M2372" s="436"/>
      <c r="N2372" s="435"/>
      <c r="O2372" s="436"/>
      <c r="P2372" s="435"/>
    </row>
    <row r="2373" spans="1:16" ht="25.5">
      <c r="A2373" s="117">
        <v>161</v>
      </c>
      <c r="B2373" s="444" t="s">
        <v>1944</v>
      </c>
      <c r="C2373" s="433" t="s">
        <v>2915</v>
      </c>
      <c r="D2373" s="28" t="s">
        <v>121</v>
      </c>
      <c r="E2373" s="434">
        <v>2631.4</v>
      </c>
      <c r="F2373" s="435">
        <f>40-3-3-6-10-4-1-4</f>
        <v>9</v>
      </c>
      <c r="G2373" s="456">
        <f t="shared" si="147"/>
        <v>23682.600000000002</v>
      </c>
      <c r="H2373" s="435"/>
      <c r="I2373" s="435"/>
      <c r="J2373" s="435"/>
      <c r="K2373" s="435"/>
      <c r="L2373" s="435"/>
      <c r="M2373" s="436"/>
      <c r="N2373" s="435"/>
      <c r="O2373" s="436"/>
      <c r="P2373" s="435"/>
    </row>
    <row r="2374" spans="1:16" ht="25.5">
      <c r="A2374" s="117">
        <v>162</v>
      </c>
      <c r="B2374" s="164" t="s">
        <v>1946</v>
      </c>
      <c r="C2374" s="433" t="s">
        <v>2916</v>
      </c>
      <c r="D2374" s="28" t="s">
        <v>121</v>
      </c>
      <c r="E2374" s="455">
        <v>46020</v>
      </c>
      <c r="F2374" s="435">
        <f>4-2-1</f>
        <v>1</v>
      </c>
      <c r="G2374" s="436">
        <f>F2374*E2374</f>
        <v>46020</v>
      </c>
      <c r="H2374" s="435"/>
      <c r="I2374" s="435"/>
      <c r="J2374" s="435"/>
      <c r="K2374" s="435"/>
      <c r="L2374" s="435"/>
      <c r="M2374" s="436"/>
      <c r="N2374" s="435"/>
      <c r="O2374" s="436"/>
      <c r="P2374" s="435"/>
    </row>
    <row r="2375" spans="1:16">
      <c r="A2375" s="117">
        <v>163</v>
      </c>
      <c r="B2375" s="457" t="s">
        <v>676</v>
      </c>
      <c r="C2375" s="433" t="s">
        <v>2917</v>
      </c>
      <c r="D2375" s="28" t="s">
        <v>121</v>
      </c>
      <c r="E2375" s="455">
        <v>200</v>
      </c>
      <c r="F2375" s="435">
        <v>11</v>
      </c>
      <c r="G2375" s="436">
        <f>F2375*E2375</f>
        <v>2200</v>
      </c>
      <c r="H2375" s="435"/>
      <c r="I2375" s="435"/>
      <c r="J2375" s="435"/>
      <c r="K2375" s="435"/>
      <c r="L2375" s="435"/>
      <c r="M2375" s="436"/>
      <c r="N2375" s="435"/>
      <c r="O2375" s="436"/>
      <c r="P2375" s="435"/>
    </row>
    <row r="2376" spans="1:16">
      <c r="A2376" s="117">
        <v>164</v>
      </c>
      <c r="B2376" s="117" t="s">
        <v>2918</v>
      </c>
      <c r="C2376" s="439" t="s">
        <v>2919</v>
      </c>
      <c r="D2376" s="115" t="s">
        <v>121</v>
      </c>
      <c r="E2376" s="448">
        <v>1814</v>
      </c>
      <c r="F2376" s="117">
        <v>3</v>
      </c>
      <c r="G2376" s="430">
        <f>F2376*E2376</f>
        <v>5442</v>
      </c>
      <c r="H2376" s="117"/>
      <c r="I2376" s="117"/>
      <c r="J2376" s="117"/>
      <c r="K2376" s="117"/>
      <c r="L2376" s="117"/>
      <c r="M2376" s="430"/>
      <c r="N2376" s="117"/>
      <c r="O2376" s="117"/>
      <c r="P2376" s="117"/>
    </row>
    <row r="2377" spans="1:16">
      <c r="A2377" s="117">
        <v>165</v>
      </c>
      <c r="B2377" s="437" t="s">
        <v>2920</v>
      </c>
      <c r="C2377" s="433" t="s">
        <v>2921</v>
      </c>
      <c r="D2377" s="28" t="s">
        <v>121</v>
      </c>
      <c r="E2377" s="455">
        <v>2000</v>
      </c>
      <c r="F2377" s="435">
        <v>1</v>
      </c>
      <c r="G2377" s="430">
        <f>F2377*E2377</f>
        <v>2000</v>
      </c>
      <c r="H2377" s="435"/>
      <c r="I2377" s="435"/>
      <c r="J2377" s="435"/>
      <c r="K2377" s="435"/>
      <c r="L2377" s="435"/>
      <c r="M2377" s="436"/>
      <c r="N2377" s="435"/>
      <c r="O2377" s="436"/>
      <c r="P2377" s="435"/>
    </row>
    <row r="2378" spans="1:16">
      <c r="A2378" s="117">
        <v>166</v>
      </c>
      <c r="B2378" s="162" t="s">
        <v>196</v>
      </c>
      <c r="C2378" s="433" t="s">
        <v>2922</v>
      </c>
      <c r="D2378" s="28" t="s">
        <v>1842</v>
      </c>
      <c r="E2378" s="434">
        <v>25</v>
      </c>
      <c r="F2378" s="435"/>
      <c r="G2378" s="430"/>
      <c r="H2378" s="435"/>
      <c r="I2378" s="435"/>
      <c r="J2378" s="435"/>
      <c r="K2378" s="435"/>
      <c r="L2378" s="435">
        <f>4180-1672+2200-1100-1254-418-8-7-24-12-9-209-8-9-7-7</f>
        <v>1636</v>
      </c>
      <c r="M2378" s="436">
        <f>L2378*E2378</f>
        <v>40900</v>
      </c>
      <c r="N2378" s="435"/>
      <c r="O2378" s="436"/>
      <c r="P2378" s="435"/>
    </row>
    <row r="2379" spans="1:16">
      <c r="A2379" s="117">
        <v>167</v>
      </c>
      <c r="B2379" s="437" t="s">
        <v>676</v>
      </c>
      <c r="C2379" s="433" t="s">
        <v>1222</v>
      </c>
      <c r="D2379" s="28" t="s">
        <v>121</v>
      </c>
      <c r="E2379" s="455">
        <v>200</v>
      </c>
      <c r="F2379" s="435">
        <v>9</v>
      </c>
      <c r="G2379" s="436">
        <f>E2379*F2379</f>
        <v>1800</v>
      </c>
      <c r="H2379" s="435"/>
      <c r="I2379" s="435"/>
      <c r="J2379" s="435"/>
      <c r="K2379" s="435"/>
      <c r="L2379" s="435"/>
      <c r="M2379" s="436"/>
      <c r="N2379" s="435"/>
      <c r="O2379" s="436"/>
      <c r="P2379" s="435"/>
    </row>
    <row r="2380" spans="1:16">
      <c r="A2380" s="117">
        <v>168</v>
      </c>
      <c r="B2380" s="117" t="s">
        <v>422</v>
      </c>
      <c r="C2380" s="123" t="s">
        <v>2923</v>
      </c>
      <c r="D2380" s="28" t="s">
        <v>121</v>
      </c>
      <c r="E2380" s="438">
        <v>20</v>
      </c>
      <c r="F2380" s="117"/>
      <c r="G2380" s="117"/>
      <c r="H2380" s="117"/>
      <c r="I2380" s="117"/>
      <c r="J2380" s="117"/>
      <c r="K2380" s="117"/>
      <c r="L2380" s="117">
        <v>2</v>
      </c>
      <c r="M2380" s="430">
        <f t="shared" ref="M2380:M2398" si="148">L2380*E2380</f>
        <v>40</v>
      </c>
      <c r="N2380" s="117"/>
      <c r="O2380" s="117"/>
      <c r="P2380" s="117"/>
    </row>
    <row r="2381" spans="1:16">
      <c r="A2381" s="117">
        <v>169</v>
      </c>
      <c r="B2381" s="117"/>
      <c r="C2381" s="123" t="s">
        <v>2924</v>
      </c>
      <c r="D2381" s="28" t="s">
        <v>121</v>
      </c>
      <c r="E2381" s="438">
        <v>10</v>
      </c>
      <c r="F2381" s="117"/>
      <c r="G2381" s="117"/>
      <c r="H2381" s="117"/>
      <c r="I2381" s="117"/>
      <c r="J2381" s="117"/>
      <c r="K2381" s="117"/>
      <c r="L2381" s="117">
        <v>8</v>
      </c>
      <c r="M2381" s="430">
        <f t="shared" si="148"/>
        <v>80</v>
      </c>
      <c r="N2381" s="117"/>
      <c r="O2381" s="117"/>
      <c r="P2381" s="117"/>
    </row>
    <row r="2382" spans="1:16">
      <c r="A2382" s="117">
        <v>170</v>
      </c>
      <c r="B2382" s="117"/>
      <c r="C2382" s="123" t="s">
        <v>2925</v>
      </c>
      <c r="D2382" s="28" t="s">
        <v>121</v>
      </c>
      <c r="E2382" s="438">
        <v>5</v>
      </c>
      <c r="F2382" s="117"/>
      <c r="G2382" s="117"/>
      <c r="H2382" s="117"/>
      <c r="I2382" s="117"/>
      <c r="J2382" s="117"/>
      <c r="K2382" s="117"/>
      <c r="L2382" s="117">
        <v>40</v>
      </c>
      <c r="M2382" s="430">
        <f t="shared" si="148"/>
        <v>200</v>
      </c>
      <c r="N2382" s="117"/>
      <c r="O2382" s="117"/>
      <c r="P2382" s="117"/>
    </row>
    <row r="2383" spans="1:16">
      <c r="A2383" s="117">
        <v>171</v>
      </c>
      <c r="B2383" s="117"/>
      <c r="C2383" s="123" t="s">
        <v>2926</v>
      </c>
      <c r="D2383" s="28" t="s">
        <v>121</v>
      </c>
      <c r="E2383" s="438">
        <v>200</v>
      </c>
      <c r="F2383" s="117"/>
      <c r="G2383" s="117"/>
      <c r="H2383" s="117"/>
      <c r="I2383" s="117"/>
      <c r="J2383" s="117"/>
      <c r="K2383" s="117"/>
      <c r="L2383" s="117">
        <v>8</v>
      </c>
      <c r="M2383" s="430">
        <f t="shared" si="148"/>
        <v>1600</v>
      </c>
      <c r="N2383" s="117"/>
      <c r="O2383" s="117"/>
      <c r="P2383" s="117"/>
    </row>
    <row r="2384" spans="1:16">
      <c r="A2384" s="117">
        <v>172</v>
      </c>
      <c r="B2384" s="117"/>
      <c r="C2384" s="123" t="s">
        <v>2927</v>
      </c>
      <c r="D2384" s="28" t="s">
        <v>121</v>
      </c>
      <c r="E2384" s="438">
        <v>30</v>
      </c>
      <c r="F2384" s="117"/>
      <c r="G2384" s="117"/>
      <c r="H2384" s="117"/>
      <c r="I2384" s="117"/>
      <c r="J2384" s="117"/>
      <c r="K2384" s="117"/>
      <c r="L2384" s="117">
        <v>3</v>
      </c>
      <c r="M2384" s="430">
        <f t="shared" si="148"/>
        <v>90</v>
      </c>
      <c r="N2384" s="117"/>
      <c r="O2384" s="117"/>
      <c r="P2384" s="117"/>
    </row>
    <row r="2385" spans="1:16">
      <c r="A2385" s="117">
        <v>173</v>
      </c>
      <c r="B2385" s="117"/>
      <c r="C2385" s="123" t="s">
        <v>2928</v>
      </c>
      <c r="D2385" s="28" t="s">
        <v>121</v>
      </c>
      <c r="E2385" s="438">
        <v>20</v>
      </c>
      <c r="F2385" s="117"/>
      <c r="G2385" s="117"/>
      <c r="H2385" s="117"/>
      <c r="I2385" s="117"/>
      <c r="J2385" s="117"/>
      <c r="K2385" s="117"/>
      <c r="L2385" s="117">
        <v>1</v>
      </c>
      <c r="M2385" s="430">
        <f t="shared" si="148"/>
        <v>20</v>
      </c>
      <c r="N2385" s="117"/>
      <c r="O2385" s="117"/>
      <c r="P2385" s="117"/>
    </row>
    <row r="2386" spans="1:16">
      <c r="A2386" s="117">
        <v>174</v>
      </c>
      <c r="B2386" s="117"/>
      <c r="C2386" s="123" t="s">
        <v>2929</v>
      </c>
      <c r="D2386" s="28" t="s">
        <v>121</v>
      </c>
      <c r="E2386" s="438">
        <v>100</v>
      </c>
      <c r="F2386" s="117"/>
      <c r="G2386" s="117"/>
      <c r="H2386" s="117"/>
      <c r="I2386" s="117"/>
      <c r="J2386" s="117"/>
      <c r="K2386" s="117"/>
      <c r="L2386" s="117">
        <v>6</v>
      </c>
      <c r="M2386" s="430">
        <f t="shared" si="148"/>
        <v>600</v>
      </c>
      <c r="N2386" s="117"/>
      <c r="O2386" s="117"/>
      <c r="P2386" s="117"/>
    </row>
    <row r="2387" spans="1:16">
      <c r="A2387" s="117">
        <v>175</v>
      </c>
      <c r="B2387" s="117"/>
      <c r="C2387" s="123" t="s">
        <v>2930</v>
      </c>
      <c r="D2387" s="28" t="s">
        <v>399</v>
      </c>
      <c r="E2387" s="438">
        <v>5</v>
      </c>
      <c r="F2387" s="117"/>
      <c r="G2387" s="117"/>
      <c r="H2387" s="117"/>
      <c r="I2387" s="117"/>
      <c r="J2387" s="117"/>
      <c r="K2387" s="117"/>
      <c r="L2387" s="117">
        <v>18</v>
      </c>
      <c r="M2387" s="430">
        <f t="shared" si="148"/>
        <v>90</v>
      </c>
      <c r="N2387" s="117"/>
      <c r="O2387" s="117"/>
      <c r="P2387" s="117"/>
    </row>
    <row r="2388" spans="1:16">
      <c r="A2388" s="117">
        <v>176</v>
      </c>
      <c r="B2388" s="117"/>
      <c r="C2388" s="123" t="s">
        <v>2931</v>
      </c>
      <c r="D2388" s="28" t="s">
        <v>121</v>
      </c>
      <c r="E2388" s="438">
        <v>5</v>
      </c>
      <c r="F2388" s="117"/>
      <c r="G2388" s="117"/>
      <c r="H2388" s="117"/>
      <c r="I2388" s="117"/>
      <c r="J2388" s="117"/>
      <c r="K2388" s="117"/>
      <c r="L2388" s="117">
        <v>113</v>
      </c>
      <c r="M2388" s="430">
        <f t="shared" si="148"/>
        <v>565</v>
      </c>
      <c r="N2388" s="117"/>
      <c r="O2388" s="117"/>
      <c r="P2388" s="117"/>
    </row>
    <row r="2389" spans="1:16">
      <c r="A2389" s="117">
        <v>177</v>
      </c>
      <c r="B2389" s="117"/>
      <c r="C2389" s="123" t="s">
        <v>2932</v>
      </c>
      <c r="D2389" s="28" t="s">
        <v>121</v>
      </c>
      <c r="E2389" s="438">
        <v>1</v>
      </c>
      <c r="F2389" s="117"/>
      <c r="G2389" s="117"/>
      <c r="H2389" s="117"/>
      <c r="I2389" s="117"/>
      <c r="J2389" s="117"/>
      <c r="K2389" s="117"/>
      <c r="L2389" s="117">
        <v>15</v>
      </c>
      <c r="M2389" s="430">
        <f t="shared" si="148"/>
        <v>15</v>
      </c>
      <c r="N2389" s="117"/>
      <c r="O2389" s="117"/>
      <c r="P2389" s="117"/>
    </row>
    <row r="2390" spans="1:16">
      <c r="A2390" s="117">
        <v>178</v>
      </c>
      <c r="B2390" s="117"/>
      <c r="C2390" s="123" t="s">
        <v>2933</v>
      </c>
      <c r="D2390" s="28" t="s">
        <v>121</v>
      </c>
      <c r="E2390" s="438">
        <v>1</v>
      </c>
      <c r="F2390" s="117"/>
      <c r="G2390" s="117"/>
      <c r="H2390" s="117"/>
      <c r="I2390" s="117"/>
      <c r="J2390" s="117"/>
      <c r="K2390" s="117"/>
      <c r="L2390" s="117">
        <v>20</v>
      </c>
      <c r="M2390" s="430">
        <f t="shared" si="148"/>
        <v>20</v>
      </c>
      <c r="N2390" s="117"/>
      <c r="O2390" s="117"/>
      <c r="P2390" s="117"/>
    </row>
    <row r="2391" spans="1:16">
      <c r="A2391" s="117">
        <v>179</v>
      </c>
      <c r="B2391" s="117"/>
      <c r="C2391" s="123" t="s">
        <v>2934</v>
      </c>
      <c r="D2391" s="28" t="s">
        <v>121</v>
      </c>
      <c r="E2391" s="438">
        <v>1</v>
      </c>
      <c r="F2391" s="117"/>
      <c r="G2391" s="117"/>
      <c r="H2391" s="117"/>
      <c r="I2391" s="117"/>
      <c r="J2391" s="117"/>
      <c r="K2391" s="117"/>
      <c r="L2391" s="117">
        <v>15</v>
      </c>
      <c r="M2391" s="430">
        <f t="shared" si="148"/>
        <v>15</v>
      </c>
      <c r="N2391" s="117"/>
      <c r="O2391" s="117"/>
      <c r="P2391" s="117"/>
    </row>
    <row r="2392" spans="1:16">
      <c r="A2392" s="117">
        <v>180</v>
      </c>
      <c r="B2392" s="117"/>
      <c r="C2392" s="123" t="s">
        <v>2935</v>
      </c>
      <c r="D2392" s="28" t="s">
        <v>121</v>
      </c>
      <c r="E2392" s="438">
        <v>1</v>
      </c>
      <c r="F2392" s="117"/>
      <c r="G2392" s="117"/>
      <c r="H2392" s="117"/>
      <c r="I2392" s="117"/>
      <c r="J2392" s="117"/>
      <c r="K2392" s="117"/>
      <c r="L2392" s="117">
        <v>10</v>
      </c>
      <c r="M2392" s="430">
        <f t="shared" si="148"/>
        <v>10</v>
      </c>
      <c r="N2392" s="117"/>
      <c r="O2392" s="117"/>
      <c r="P2392" s="117"/>
    </row>
    <row r="2393" spans="1:16">
      <c r="A2393" s="117">
        <v>181</v>
      </c>
      <c r="B2393" s="117"/>
      <c r="C2393" s="123" t="s">
        <v>2936</v>
      </c>
      <c r="D2393" s="28" t="s">
        <v>121</v>
      </c>
      <c r="E2393" s="438">
        <v>1</v>
      </c>
      <c r="F2393" s="117"/>
      <c r="G2393" s="117"/>
      <c r="H2393" s="117"/>
      <c r="I2393" s="117"/>
      <c r="J2393" s="117"/>
      <c r="K2393" s="117"/>
      <c r="L2393" s="117">
        <v>14</v>
      </c>
      <c r="M2393" s="430">
        <f t="shared" si="148"/>
        <v>14</v>
      </c>
      <c r="N2393" s="117"/>
      <c r="O2393" s="117"/>
      <c r="P2393" s="117"/>
    </row>
    <row r="2394" spans="1:16">
      <c r="A2394" s="117">
        <v>182</v>
      </c>
      <c r="B2394" s="117"/>
      <c r="C2394" s="123" t="s">
        <v>2937</v>
      </c>
      <c r="D2394" s="28" t="s">
        <v>121</v>
      </c>
      <c r="E2394" s="438">
        <v>1</v>
      </c>
      <c r="F2394" s="117"/>
      <c r="G2394" s="117"/>
      <c r="H2394" s="117"/>
      <c r="I2394" s="117"/>
      <c r="J2394" s="117"/>
      <c r="K2394" s="117"/>
      <c r="L2394" s="117">
        <v>15</v>
      </c>
      <c r="M2394" s="430">
        <f t="shared" si="148"/>
        <v>15</v>
      </c>
      <c r="N2394" s="117"/>
      <c r="O2394" s="117"/>
      <c r="P2394" s="117"/>
    </row>
    <row r="2395" spans="1:16">
      <c r="A2395" s="117">
        <v>183</v>
      </c>
      <c r="B2395" s="117"/>
      <c r="C2395" s="123" t="s">
        <v>2938</v>
      </c>
      <c r="D2395" s="28" t="s">
        <v>121</v>
      </c>
      <c r="E2395" s="438">
        <v>1</v>
      </c>
      <c r="F2395" s="117"/>
      <c r="G2395" s="117"/>
      <c r="H2395" s="117"/>
      <c r="I2395" s="117"/>
      <c r="J2395" s="117"/>
      <c r="K2395" s="117"/>
      <c r="L2395" s="117">
        <v>15</v>
      </c>
      <c r="M2395" s="430">
        <f t="shared" si="148"/>
        <v>15</v>
      </c>
      <c r="N2395" s="117"/>
      <c r="O2395" s="117"/>
      <c r="P2395" s="117"/>
    </row>
    <row r="2396" spans="1:16">
      <c r="A2396" s="117">
        <v>184</v>
      </c>
      <c r="B2396" s="117"/>
      <c r="C2396" s="123" t="s">
        <v>2939</v>
      </c>
      <c r="D2396" s="28" t="s">
        <v>121</v>
      </c>
      <c r="E2396" s="438">
        <v>1</v>
      </c>
      <c r="F2396" s="117"/>
      <c r="G2396" s="117"/>
      <c r="H2396" s="117"/>
      <c r="I2396" s="117"/>
      <c r="J2396" s="117"/>
      <c r="K2396" s="117"/>
      <c r="L2396" s="117">
        <v>30</v>
      </c>
      <c r="M2396" s="430">
        <f t="shared" si="148"/>
        <v>30</v>
      </c>
      <c r="N2396" s="117"/>
      <c r="O2396" s="117"/>
      <c r="P2396" s="117"/>
    </row>
    <row r="2397" spans="1:16">
      <c r="A2397" s="117">
        <v>185</v>
      </c>
      <c r="B2397" s="117"/>
      <c r="C2397" s="123" t="s">
        <v>2940</v>
      </c>
      <c r="D2397" s="28" t="s">
        <v>121</v>
      </c>
      <c r="E2397" s="438">
        <v>50</v>
      </c>
      <c r="F2397" s="117"/>
      <c r="G2397" s="117"/>
      <c r="H2397" s="117"/>
      <c r="I2397" s="117"/>
      <c r="J2397" s="117"/>
      <c r="K2397" s="117"/>
      <c r="L2397" s="117">
        <v>4</v>
      </c>
      <c r="M2397" s="430">
        <f t="shared" si="148"/>
        <v>200</v>
      </c>
      <c r="N2397" s="117"/>
      <c r="O2397" s="117"/>
      <c r="P2397" s="117"/>
    </row>
    <row r="2398" spans="1:16">
      <c r="A2398" s="117">
        <v>186</v>
      </c>
      <c r="B2398" s="117"/>
      <c r="C2398" s="168" t="s">
        <v>2941</v>
      </c>
      <c r="D2398" s="111" t="s">
        <v>121</v>
      </c>
      <c r="E2398" s="441">
        <v>250</v>
      </c>
      <c r="F2398" s="117"/>
      <c r="G2398" s="117"/>
      <c r="H2398" s="117"/>
      <c r="I2398" s="117"/>
      <c r="J2398" s="117"/>
      <c r="K2398" s="117"/>
      <c r="L2398" s="117">
        <v>30</v>
      </c>
      <c r="M2398" s="430">
        <f t="shared" si="148"/>
        <v>7500</v>
      </c>
      <c r="N2398" s="117"/>
      <c r="O2398" s="117"/>
      <c r="P2398" s="117"/>
    </row>
    <row r="2399" spans="1:16">
      <c r="A2399" s="117">
        <v>187</v>
      </c>
      <c r="B2399" s="117"/>
      <c r="C2399" s="162" t="s">
        <v>2942</v>
      </c>
      <c r="D2399" s="115" t="s">
        <v>121</v>
      </c>
      <c r="E2399" s="448">
        <v>1021.5</v>
      </c>
      <c r="F2399" s="117">
        <v>4</v>
      </c>
      <c r="G2399" s="430">
        <f>F2399*E2399</f>
        <v>4086</v>
      </c>
      <c r="H2399" s="117"/>
      <c r="I2399" s="117"/>
      <c r="J2399" s="117"/>
      <c r="K2399" s="117"/>
      <c r="L2399" s="117"/>
      <c r="M2399" s="430"/>
      <c r="N2399" s="117"/>
      <c r="O2399" s="117"/>
      <c r="P2399" s="117"/>
    </row>
    <row r="2400" spans="1:16">
      <c r="A2400" s="117">
        <v>188</v>
      </c>
      <c r="B2400" s="117"/>
      <c r="C2400" s="123" t="s">
        <v>2943</v>
      </c>
      <c r="D2400" s="28" t="s">
        <v>121</v>
      </c>
      <c r="E2400" s="438">
        <v>100</v>
      </c>
      <c r="F2400" s="117"/>
      <c r="G2400" s="117"/>
      <c r="H2400" s="117"/>
      <c r="I2400" s="117"/>
      <c r="J2400" s="117"/>
      <c r="K2400" s="117"/>
      <c r="L2400" s="117">
        <v>41</v>
      </c>
      <c r="M2400" s="430">
        <f t="shared" ref="M2400:M2405" si="149">L2400*E2400</f>
        <v>4100</v>
      </c>
      <c r="N2400" s="117"/>
      <c r="O2400" s="117"/>
      <c r="P2400" s="117"/>
    </row>
    <row r="2401" spans="1:16" ht="25.5">
      <c r="A2401" s="117">
        <v>189</v>
      </c>
      <c r="B2401" s="117"/>
      <c r="C2401" s="123" t="s">
        <v>2944</v>
      </c>
      <c r="D2401" s="28" t="s">
        <v>121</v>
      </c>
      <c r="E2401" s="438">
        <v>100</v>
      </c>
      <c r="F2401" s="117"/>
      <c r="G2401" s="117"/>
      <c r="H2401" s="117"/>
      <c r="I2401" s="117"/>
      <c r="J2401" s="117"/>
      <c r="K2401" s="117"/>
      <c r="L2401" s="117">
        <v>29</v>
      </c>
      <c r="M2401" s="430">
        <f t="shared" si="149"/>
        <v>2900</v>
      </c>
      <c r="N2401" s="117"/>
      <c r="O2401" s="117"/>
      <c r="P2401" s="117"/>
    </row>
    <row r="2402" spans="1:16" ht="25.5">
      <c r="A2402" s="117">
        <v>190</v>
      </c>
      <c r="B2402" s="117"/>
      <c r="C2402" s="123" t="s">
        <v>2945</v>
      </c>
      <c r="D2402" s="28" t="s">
        <v>121</v>
      </c>
      <c r="E2402" s="438">
        <v>50</v>
      </c>
      <c r="F2402" s="117"/>
      <c r="G2402" s="117"/>
      <c r="H2402" s="117"/>
      <c r="I2402" s="117"/>
      <c r="J2402" s="117"/>
      <c r="K2402" s="117"/>
      <c r="L2402" s="117">
        <v>34</v>
      </c>
      <c r="M2402" s="430">
        <f t="shared" si="149"/>
        <v>1700</v>
      </c>
      <c r="N2402" s="117"/>
      <c r="O2402" s="117"/>
      <c r="P2402" s="117"/>
    </row>
    <row r="2403" spans="1:16" ht="25.5">
      <c r="A2403" s="117">
        <v>191</v>
      </c>
      <c r="B2403" s="117"/>
      <c r="C2403" s="123" t="s">
        <v>2946</v>
      </c>
      <c r="D2403" s="28" t="s">
        <v>121</v>
      </c>
      <c r="E2403" s="438">
        <v>50</v>
      </c>
      <c r="F2403" s="117"/>
      <c r="G2403" s="117"/>
      <c r="H2403" s="117"/>
      <c r="I2403" s="117"/>
      <c r="J2403" s="117"/>
      <c r="K2403" s="117"/>
      <c r="L2403" s="117">
        <v>34</v>
      </c>
      <c r="M2403" s="430">
        <f t="shared" si="149"/>
        <v>1700</v>
      </c>
      <c r="N2403" s="117"/>
      <c r="O2403" s="117"/>
      <c r="P2403" s="117"/>
    </row>
    <row r="2404" spans="1:16">
      <c r="A2404" s="117">
        <v>192</v>
      </c>
      <c r="B2404" s="117"/>
      <c r="C2404" s="123" t="s">
        <v>2947</v>
      </c>
      <c r="D2404" s="28" t="s">
        <v>121</v>
      </c>
      <c r="E2404" s="438">
        <v>20</v>
      </c>
      <c r="F2404" s="117"/>
      <c r="G2404" s="117"/>
      <c r="H2404" s="117"/>
      <c r="I2404" s="117"/>
      <c r="J2404" s="117"/>
      <c r="K2404" s="117"/>
      <c r="L2404" s="117">
        <v>287</v>
      </c>
      <c r="M2404" s="430">
        <f t="shared" si="149"/>
        <v>5740</v>
      </c>
      <c r="N2404" s="117"/>
      <c r="O2404" s="117"/>
      <c r="P2404" s="117"/>
    </row>
    <row r="2405" spans="1:16">
      <c r="A2405" s="117">
        <v>193</v>
      </c>
      <c r="B2405" s="117"/>
      <c r="C2405" s="123" t="s">
        <v>2948</v>
      </c>
      <c r="D2405" s="28" t="s">
        <v>121</v>
      </c>
      <c r="E2405" s="438">
        <v>15</v>
      </c>
      <c r="F2405" s="117"/>
      <c r="G2405" s="117"/>
      <c r="H2405" s="117"/>
      <c r="I2405" s="117"/>
      <c r="J2405" s="117"/>
      <c r="K2405" s="117"/>
      <c r="L2405" s="117">
        <v>37</v>
      </c>
      <c r="M2405" s="430">
        <f t="shared" si="149"/>
        <v>555</v>
      </c>
      <c r="N2405" s="117"/>
      <c r="O2405" s="117"/>
      <c r="P2405" s="117"/>
    </row>
    <row r="2406" spans="1:16">
      <c r="A2406" s="117">
        <v>194</v>
      </c>
      <c r="B2406" s="117"/>
      <c r="C2406" s="123" t="s">
        <v>2949</v>
      </c>
      <c r="D2406" s="28" t="s">
        <v>121</v>
      </c>
      <c r="E2406" s="438">
        <v>100</v>
      </c>
      <c r="F2406" s="117">
        <v>4</v>
      </c>
      <c r="G2406" s="430">
        <f>F2406*E2406</f>
        <v>400</v>
      </c>
      <c r="H2406" s="117"/>
      <c r="I2406" s="117"/>
      <c r="J2406" s="117"/>
      <c r="K2406" s="117"/>
      <c r="L2406" s="117"/>
      <c r="M2406" s="430"/>
      <c r="N2406" s="117"/>
      <c r="O2406" s="117"/>
      <c r="P2406" s="117"/>
    </row>
    <row r="2407" spans="1:16">
      <c r="A2407" s="117">
        <v>195</v>
      </c>
      <c r="B2407" s="117"/>
      <c r="C2407" s="123" t="s">
        <v>2950</v>
      </c>
      <c r="D2407" s="28" t="s">
        <v>121</v>
      </c>
      <c r="E2407" s="438">
        <v>1000</v>
      </c>
      <c r="F2407" s="117"/>
      <c r="G2407" s="117"/>
      <c r="H2407" s="117"/>
      <c r="I2407" s="117"/>
      <c r="J2407" s="117"/>
      <c r="K2407" s="117"/>
      <c r="L2407" s="117">
        <v>9</v>
      </c>
      <c r="M2407" s="430">
        <f>L2407*E2407</f>
        <v>9000</v>
      </c>
      <c r="N2407" s="117"/>
      <c r="O2407" s="117"/>
      <c r="P2407" s="117"/>
    </row>
    <row r="2408" spans="1:16">
      <c r="A2408" s="117">
        <v>196</v>
      </c>
      <c r="B2408" s="117"/>
      <c r="C2408" s="123" t="s">
        <v>2951</v>
      </c>
      <c r="D2408" s="28" t="s">
        <v>121</v>
      </c>
      <c r="E2408" s="438">
        <v>5000</v>
      </c>
      <c r="F2408" s="162"/>
      <c r="G2408" s="162"/>
      <c r="H2408" s="162">
        <v>1</v>
      </c>
      <c r="I2408" s="431">
        <f>H2408*E2408</f>
        <v>5000</v>
      </c>
      <c r="J2408" s="162"/>
      <c r="K2408" s="162"/>
      <c r="L2408" s="162"/>
      <c r="M2408" s="431"/>
      <c r="N2408" s="162"/>
      <c r="O2408" s="162"/>
      <c r="P2408" s="162"/>
    </row>
    <row r="2409" spans="1:16" ht="25.5">
      <c r="A2409" s="117">
        <v>197</v>
      </c>
      <c r="B2409" s="117"/>
      <c r="C2409" s="168" t="s">
        <v>2952</v>
      </c>
      <c r="D2409" s="111" t="s">
        <v>121</v>
      </c>
      <c r="E2409" s="441">
        <v>600</v>
      </c>
      <c r="F2409" s="117"/>
      <c r="G2409" s="117"/>
      <c r="H2409" s="117"/>
      <c r="I2409" s="117"/>
      <c r="J2409" s="117">
        <v>59</v>
      </c>
      <c r="K2409" s="430">
        <f>J2409*E2409</f>
        <v>35400</v>
      </c>
      <c r="L2409" s="117"/>
      <c r="M2409" s="430"/>
      <c r="N2409" s="117"/>
      <c r="O2409" s="117"/>
      <c r="P2409" s="117"/>
    </row>
    <row r="2410" spans="1:16">
      <c r="A2410" s="117">
        <v>198</v>
      </c>
      <c r="B2410" s="117"/>
      <c r="C2410" s="117" t="s">
        <v>2953</v>
      </c>
      <c r="D2410" s="28" t="s">
        <v>28</v>
      </c>
      <c r="E2410" s="429">
        <v>1177.05</v>
      </c>
      <c r="F2410" s="117">
        <v>12</v>
      </c>
      <c r="G2410" s="430">
        <f>F2410*E2410</f>
        <v>14124.599999999999</v>
      </c>
      <c r="H2410" s="117"/>
      <c r="I2410" s="117"/>
      <c r="J2410" s="117"/>
      <c r="K2410" s="117"/>
      <c r="L2410" s="117"/>
      <c r="M2410" s="430"/>
      <c r="N2410" s="117"/>
      <c r="O2410" s="117"/>
      <c r="P2410" s="117"/>
    </row>
    <row r="2411" spans="1:16">
      <c r="A2411" s="117">
        <v>199</v>
      </c>
      <c r="B2411" s="117"/>
      <c r="C2411" s="128" t="s">
        <v>2954</v>
      </c>
      <c r="D2411" s="28" t="s">
        <v>2842</v>
      </c>
      <c r="E2411" s="429">
        <v>4</v>
      </c>
      <c r="F2411" s="117"/>
      <c r="G2411" s="117"/>
      <c r="H2411" s="117"/>
      <c r="I2411" s="117"/>
      <c r="J2411" s="117"/>
      <c r="K2411" s="117"/>
      <c r="L2411" s="117">
        <f>2420-45-20-85-165-39-15-12-22-24-110-12-38-371-50-330-470-27</f>
        <v>585</v>
      </c>
      <c r="M2411" s="430">
        <f>L2411*E2411</f>
        <v>2340</v>
      </c>
      <c r="N2411" s="117"/>
      <c r="O2411" s="117"/>
      <c r="P2411" s="117"/>
    </row>
    <row r="2412" spans="1:16">
      <c r="A2412" s="117">
        <v>200</v>
      </c>
      <c r="B2412" s="117"/>
      <c r="C2412" s="128" t="s">
        <v>2955</v>
      </c>
      <c r="D2412" s="28" t="s">
        <v>1842</v>
      </c>
      <c r="E2412" s="429">
        <v>10</v>
      </c>
      <c r="F2412" s="117"/>
      <c r="G2412" s="117"/>
      <c r="H2412" s="117"/>
      <c r="I2412" s="117"/>
      <c r="J2412" s="117"/>
      <c r="K2412" s="117"/>
      <c r="L2412" s="117">
        <v>1045</v>
      </c>
      <c r="M2412" s="430">
        <f>L2412*E2412</f>
        <v>10450</v>
      </c>
      <c r="N2412" s="117"/>
      <c r="O2412" s="458"/>
      <c r="P2412" s="117"/>
    </row>
    <row r="2413" spans="1:16">
      <c r="A2413" s="117">
        <v>201</v>
      </c>
      <c r="B2413" s="117"/>
      <c r="C2413" s="128" t="s">
        <v>2956</v>
      </c>
      <c r="D2413" s="28" t="s">
        <v>28</v>
      </c>
      <c r="E2413" s="429">
        <v>178.74</v>
      </c>
      <c r="F2413" s="117"/>
      <c r="G2413" s="117"/>
      <c r="H2413" s="117">
        <v>52</v>
      </c>
      <c r="I2413" s="458">
        <f>H2413*E2413</f>
        <v>9294.48</v>
      </c>
      <c r="J2413" s="117"/>
      <c r="K2413" s="117"/>
      <c r="L2413" s="117"/>
      <c r="M2413" s="430"/>
      <c r="N2413" s="117"/>
      <c r="O2413" s="458"/>
      <c r="P2413" s="117"/>
    </row>
    <row r="2414" spans="1:16">
      <c r="A2414" s="468" t="s">
        <v>1348</v>
      </c>
      <c r="B2414" s="469"/>
      <c r="C2414" s="117"/>
      <c r="D2414" s="117"/>
      <c r="E2414" s="117"/>
      <c r="F2414" s="117"/>
      <c r="G2414" s="132">
        <f>SUM(G2213:G2413)</f>
        <v>1011548.7519999999</v>
      </c>
      <c r="H2414" s="132"/>
      <c r="I2414" s="132">
        <f>SUM(I2213:I2413)</f>
        <v>17514.48</v>
      </c>
      <c r="J2414" s="132"/>
      <c r="K2414" s="132">
        <f>SUM(K2213:K2413)</f>
        <v>2029278</v>
      </c>
      <c r="L2414" s="132"/>
      <c r="M2414" s="132">
        <f>SUM(M2213:M2413)</f>
        <v>2124578.9999999995</v>
      </c>
      <c r="N2414" s="132"/>
      <c r="O2414" s="132">
        <f>SUM(O2213:O2413)</f>
        <v>189560</v>
      </c>
      <c r="P2414" s="117"/>
    </row>
    <row r="2415" spans="1:16">
      <c r="A2415" s="468" t="s">
        <v>1906</v>
      </c>
      <c r="B2415" s="469"/>
      <c r="C2415" s="117"/>
      <c r="D2415" s="117"/>
      <c r="E2415" s="117"/>
      <c r="F2415" s="117"/>
      <c r="G2415" s="470">
        <f>G2414+I2414+K2414+M2414+O2414</f>
        <v>5372480.2319999989</v>
      </c>
      <c r="H2415" s="471"/>
      <c r="I2415" s="471"/>
      <c r="J2415" s="471"/>
      <c r="K2415" s="471"/>
      <c r="L2415" s="471"/>
      <c r="M2415" s="471"/>
      <c r="N2415" s="471"/>
      <c r="O2415" s="471"/>
      <c r="P2415" s="469"/>
    </row>
    <row r="2416" spans="1:16">
      <c r="A2416" s="134"/>
      <c r="B2416" s="134"/>
      <c r="C2416" s="134"/>
      <c r="D2416" s="134"/>
      <c r="E2416" s="134"/>
      <c r="F2416" s="134"/>
      <c r="G2416" s="134"/>
      <c r="H2416" s="134"/>
      <c r="I2416" s="134"/>
      <c r="J2416" s="134"/>
      <c r="K2416" s="134"/>
      <c r="L2416" s="134"/>
      <c r="M2416" s="459"/>
      <c r="N2416" s="134"/>
      <c r="O2416" s="134"/>
      <c r="P2416" s="134"/>
    </row>
    <row r="2417" spans="1:16">
      <c r="A2417" s="300"/>
      <c r="B2417" s="300"/>
      <c r="C2417" s="300"/>
      <c r="D2417" s="300"/>
      <c r="E2417" s="300"/>
      <c r="F2417" s="300"/>
      <c r="G2417" s="300"/>
      <c r="H2417" s="300"/>
      <c r="I2417" s="300"/>
      <c r="J2417" s="300"/>
      <c r="K2417" s="300"/>
      <c r="L2417" s="300"/>
      <c r="M2417" s="300"/>
      <c r="N2417" s="300"/>
      <c r="O2417" s="300"/>
      <c r="P2417" s="300"/>
    </row>
  </sheetData>
  <mergeCells count="366">
    <mergeCell ref="A696:N696"/>
    <mergeCell ref="A699:E699"/>
    <mergeCell ref="A700:E700"/>
    <mergeCell ref="A701:N701"/>
    <mergeCell ref="A702:A703"/>
    <mergeCell ref="B702:B703"/>
    <mergeCell ref="D702:D703"/>
    <mergeCell ref="E702:E703"/>
    <mergeCell ref="F702:G702"/>
    <mergeCell ref="H702:I702"/>
    <mergeCell ref="L702:M702"/>
    <mergeCell ref="N702:O702"/>
    <mergeCell ref="A801:D801"/>
    <mergeCell ref="G801:O801"/>
    <mergeCell ref="H796:I796"/>
    <mergeCell ref="J796:K796"/>
    <mergeCell ref="L796:M796"/>
    <mergeCell ref="N796:O796"/>
    <mergeCell ref="A800:D800"/>
    <mergeCell ref="D795:G795"/>
    <mergeCell ref="A796:A797"/>
    <mergeCell ref="B796:B797"/>
    <mergeCell ref="C796:C797"/>
    <mergeCell ref="D796:D797"/>
    <mergeCell ref="E796:E797"/>
    <mergeCell ref="F796:G796"/>
    <mergeCell ref="B792:C792"/>
    <mergeCell ref="D792:J792"/>
    <mergeCell ref="B793:C793"/>
    <mergeCell ref="D793:K793"/>
    <mergeCell ref="B794:C794"/>
    <mergeCell ref="D794:K794"/>
    <mergeCell ref="A788:D788"/>
    <mergeCell ref="G788:O788"/>
    <mergeCell ref="B790:O790"/>
    <mergeCell ref="B791:C791"/>
    <mergeCell ref="D791:E791"/>
    <mergeCell ref="H744:I744"/>
    <mergeCell ref="J744:K744"/>
    <mergeCell ref="L744:M744"/>
    <mergeCell ref="N744:O744"/>
    <mergeCell ref="A787:D787"/>
    <mergeCell ref="D743:G743"/>
    <mergeCell ref="A744:A745"/>
    <mergeCell ref="B744:B745"/>
    <mergeCell ref="C744:C745"/>
    <mergeCell ref="D744:D745"/>
    <mergeCell ref="E744:E745"/>
    <mergeCell ref="F744:G744"/>
    <mergeCell ref="B740:C740"/>
    <mergeCell ref="D740:J740"/>
    <mergeCell ref="B741:C741"/>
    <mergeCell ref="D741:K741"/>
    <mergeCell ref="B742:C742"/>
    <mergeCell ref="D742:K742"/>
    <mergeCell ref="B738:O738"/>
    <mergeCell ref="B739:C739"/>
    <mergeCell ref="D739:E739"/>
    <mergeCell ref="P702:P703"/>
    <mergeCell ref="A627:O627"/>
    <mergeCell ref="A633:B633"/>
    <mergeCell ref="D633:E633"/>
    <mergeCell ref="D598:D599"/>
    <mergeCell ref="E598:E599"/>
    <mergeCell ref="F598:G598"/>
    <mergeCell ref="H598:I598"/>
    <mergeCell ref="J598:K598"/>
    <mergeCell ref="F635:G635"/>
    <mergeCell ref="H635:I635"/>
    <mergeCell ref="J635:K635"/>
    <mergeCell ref="L635:M635"/>
    <mergeCell ref="N635:O635"/>
    <mergeCell ref="A635:A636"/>
    <mergeCell ref="B635:B636"/>
    <mergeCell ref="C635:C636"/>
    <mergeCell ref="D635:D636"/>
    <mergeCell ref="E635:E636"/>
    <mergeCell ref="A594:C594"/>
    <mergeCell ref="A595:C595"/>
    <mergeCell ref="A596:C596"/>
    <mergeCell ref="A597:C597"/>
    <mergeCell ref="A598:A599"/>
    <mergeCell ref="B598:B599"/>
    <mergeCell ref="C598:C599"/>
    <mergeCell ref="R484:R485"/>
    <mergeCell ref="E589:O589"/>
    <mergeCell ref="A591:O591"/>
    <mergeCell ref="A592:C592"/>
    <mergeCell ref="A593:C593"/>
    <mergeCell ref="L598:M598"/>
    <mergeCell ref="N598:O598"/>
    <mergeCell ref="Q414:Q415"/>
    <mergeCell ref="Q416:Q434"/>
    <mergeCell ref="A478:O478"/>
    <mergeCell ref="F484:G484"/>
    <mergeCell ref="H484:I484"/>
    <mergeCell ref="J484:K484"/>
    <mergeCell ref="L484:M484"/>
    <mergeCell ref="N484:O484"/>
    <mergeCell ref="P484:P485"/>
    <mergeCell ref="Q484:Q485"/>
    <mergeCell ref="H414:I414"/>
    <mergeCell ref="J414:K414"/>
    <mergeCell ref="L414:M414"/>
    <mergeCell ref="N414:O414"/>
    <mergeCell ref="P414:P415"/>
    <mergeCell ref="A414:A415"/>
    <mergeCell ref="C414:C415"/>
    <mergeCell ref="D414:D415"/>
    <mergeCell ref="E414:E415"/>
    <mergeCell ref="F414:G414"/>
    <mergeCell ref="A409:P409"/>
    <mergeCell ref="A410:G410"/>
    <mergeCell ref="A411:G411"/>
    <mergeCell ref="A412:G412"/>
    <mergeCell ref="A413:G413"/>
    <mergeCell ref="P334:P335"/>
    <mergeCell ref="P336:P350"/>
    <mergeCell ref="A328:O328"/>
    <mergeCell ref="A329:C329"/>
    <mergeCell ref="A330:C330"/>
    <mergeCell ref="A331:C331"/>
    <mergeCell ref="A332:C332"/>
    <mergeCell ref="A333:C333"/>
    <mergeCell ref="A406:D406"/>
    <mergeCell ref="A407:D407"/>
    <mergeCell ref="D329:O329"/>
    <mergeCell ref="D330:O330"/>
    <mergeCell ref="D331:O331"/>
    <mergeCell ref="D332:O332"/>
    <mergeCell ref="D333:O333"/>
    <mergeCell ref="E334:E335"/>
    <mergeCell ref="F334:G334"/>
    <mergeCell ref="H334:I334"/>
    <mergeCell ref="J334:K334"/>
    <mergeCell ref="L334:M334"/>
    <mergeCell ref="N334:O334"/>
    <mergeCell ref="A334:A335"/>
    <mergeCell ref="C334:C335"/>
    <mergeCell ref="D334:D335"/>
    <mergeCell ref="A1:N1"/>
    <mergeCell ref="A6:N6"/>
    <mergeCell ref="A7:A8"/>
    <mergeCell ref="B7:B8"/>
    <mergeCell ref="C7:C8"/>
    <mergeCell ref="D7:D8"/>
    <mergeCell ref="E7:E8"/>
    <mergeCell ref="F7:G7"/>
    <mergeCell ref="H7:I7"/>
    <mergeCell ref="L7:M7"/>
    <mergeCell ref="F326:O326"/>
    <mergeCell ref="N7:O7"/>
    <mergeCell ref="A326:E326"/>
    <mergeCell ref="P7:P8"/>
    <mergeCell ref="B33:B34"/>
    <mergeCell ref="B112:B113"/>
    <mergeCell ref="B135:B136"/>
    <mergeCell ref="B207:B208"/>
    <mergeCell ref="B230:B231"/>
    <mergeCell ref="B287:B288"/>
    <mergeCell ref="B289:B290"/>
    <mergeCell ref="A325:E325"/>
    <mergeCell ref="A803:L803"/>
    <mergeCell ref="A806:A807"/>
    <mergeCell ref="C806:C807"/>
    <mergeCell ref="D806:D807"/>
    <mergeCell ref="E806:E807"/>
    <mergeCell ref="F806:F807"/>
    <mergeCell ref="G806:L806"/>
    <mergeCell ref="C1083:F1083"/>
    <mergeCell ref="A1086:G1086"/>
    <mergeCell ref="A1087:G1087"/>
    <mergeCell ref="A1088:G1088"/>
    <mergeCell ref="A1089:G1089"/>
    <mergeCell ref="K1089:U1089"/>
    <mergeCell ref="A1090:A1091"/>
    <mergeCell ref="B1090:B1091"/>
    <mergeCell ref="C1090:C1091"/>
    <mergeCell ref="D1090:D1091"/>
    <mergeCell ref="E1090:E1091"/>
    <mergeCell ref="F1090:G1090"/>
    <mergeCell ref="H1090:I1090"/>
    <mergeCell ref="J1090:K1090"/>
    <mergeCell ref="L1090:M1090"/>
    <mergeCell ref="N1090:V1090"/>
    <mergeCell ref="C1227:F1227"/>
    <mergeCell ref="A1228:K1228"/>
    <mergeCell ref="A1229:K1229"/>
    <mergeCell ref="A1230:K1230"/>
    <mergeCell ref="A1231:K1231"/>
    <mergeCell ref="A1232:G1232"/>
    <mergeCell ref="A1233:A1234"/>
    <mergeCell ref="B1233:B1234"/>
    <mergeCell ref="C1233:C1234"/>
    <mergeCell ref="D1233:D1234"/>
    <mergeCell ref="E1233:E1234"/>
    <mergeCell ref="F1233:G1233"/>
    <mergeCell ref="H1233:I1233"/>
    <mergeCell ref="J1233:K1233"/>
    <mergeCell ref="L1233:M1233"/>
    <mergeCell ref="N1233:O1233"/>
    <mergeCell ref="C1307:D1307"/>
    <mergeCell ref="C1321:D1321"/>
    <mergeCell ref="M1328:N1328"/>
    <mergeCell ref="O1328:P1328"/>
    <mergeCell ref="B1330:C1330"/>
    <mergeCell ref="D1330:I1330"/>
    <mergeCell ref="B1331:C1331"/>
    <mergeCell ref="D1331:I1331"/>
    <mergeCell ref="B1332:C1332"/>
    <mergeCell ref="D1332:I1332"/>
    <mergeCell ref="B1333:C1333"/>
    <mergeCell ref="D1333:I1333"/>
    <mergeCell ref="B1334:C1334"/>
    <mergeCell ref="D1334:I1334"/>
    <mergeCell ref="J1334:P1334"/>
    <mergeCell ref="A1335:A1336"/>
    <mergeCell ref="B1335:B1336"/>
    <mergeCell ref="C1335:C1336"/>
    <mergeCell ref="D1335:D1336"/>
    <mergeCell ref="E1335:E1336"/>
    <mergeCell ref="F1335:G1335"/>
    <mergeCell ref="H1335:I1335"/>
    <mergeCell ref="J1335:K1335"/>
    <mergeCell ref="L1335:M1335"/>
    <mergeCell ref="N1335:O1335"/>
    <mergeCell ref="P1335:P1336"/>
    <mergeCell ref="A1376:F1376"/>
    <mergeCell ref="A1377:P1377"/>
    <mergeCell ref="A1395:F1395"/>
    <mergeCell ref="A1396:O1396"/>
    <mergeCell ref="A1397:P1397"/>
    <mergeCell ref="A1451:F1451"/>
    <mergeCell ref="A1452:P1452"/>
    <mergeCell ref="B1455:D1455"/>
    <mergeCell ref="A1456:O1456"/>
    <mergeCell ref="A1458:R1458"/>
    <mergeCell ref="A1459:G1459"/>
    <mergeCell ref="A1460:G1460"/>
    <mergeCell ref="A1461:A1462"/>
    <mergeCell ref="B1461:B1462"/>
    <mergeCell ref="C1461:C1462"/>
    <mergeCell ref="D1461:D1462"/>
    <mergeCell ref="E1461:E1462"/>
    <mergeCell ref="F1461:G1461"/>
    <mergeCell ref="H1461:I1461"/>
    <mergeCell ref="J1461:K1461"/>
    <mergeCell ref="L1461:M1461"/>
    <mergeCell ref="B1465:B1466"/>
    <mergeCell ref="B1468:B1469"/>
    <mergeCell ref="B1471:B1472"/>
    <mergeCell ref="B1475:B1476"/>
    <mergeCell ref="B1480:B1481"/>
    <mergeCell ref="B1522:B1526"/>
    <mergeCell ref="C1534:D1534"/>
    <mergeCell ref="E1534:G1534"/>
    <mergeCell ref="C1537:F1537"/>
    <mergeCell ref="C1538:F1538"/>
    <mergeCell ref="L1538:N1538"/>
    <mergeCell ref="C1539:F1539"/>
    <mergeCell ref="C1540:F1540"/>
    <mergeCell ref="A1542:C1542"/>
    <mergeCell ref="F1543:G1543"/>
    <mergeCell ref="H1543:I1543"/>
    <mergeCell ref="J1543:K1543"/>
    <mergeCell ref="L1543:M1543"/>
    <mergeCell ref="N1543:O1543"/>
    <mergeCell ref="P1543:P1544"/>
    <mergeCell ref="A1833:C1833"/>
    <mergeCell ref="A1843:F1843"/>
    <mergeCell ref="A1850:A1851"/>
    <mergeCell ref="B1850:B1851"/>
    <mergeCell ref="C1850:C1851"/>
    <mergeCell ref="D1850:D1851"/>
    <mergeCell ref="E1850:E1851"/>
    <mergeCell ref="F1850:G1850"/>
    <mergeCell ref="H1850:I1850"/>
    <mergeCell ref="J1850:K1850"/>
    <mergeCell ref="L1850:M1850"/>
    <mergeCell ref="N1850:O1850"/>
    <mergeCell ref="P1850:P1851"/>
    <mergeCell ref="A2045:E2045"/>
    <mergeCell ref="F2045:P2045"/>
    <mergeCell ref="A2059:E2059"/>
    <mergeCell ref="F2059:P2059"/>
    <mergeCell ref="A2060:E2060"/>
    <mergeCell ref="F2060:P2060"/>
    <mergeCell ref="A2062:P2062"/>
    <mergeCell ref="A2066:A2067"/>
    <mergeCell ref="B2066:B2067"/>
    <mergeCell ref="C2066:C2067"/>
    <mergeCell ref="D2066:D2067"/>
    <mergeCell ref="E2066:E2067"/>
    <mergeCell ref="F2066:G2066"/>
    <mergeCell ref="H2066:I2066"/>
    <mergeCell ref="J2066:K2066"/>
    <mergeCell ref="L2066:M2066"/>
    <mergeCell ref="N2066:O2066"/>
    <mergeCell ref="P2066:P2067"/>
    <mergeCell ref="A2147:P2147"/>
    <mergeCell ref="A2148:B2148"/>
    <mergeCell ref="C2148:F2148"/>
    <mergeCell ref="A2149:B2149"/>
    <mergeCell ref="C2149:F2149"/>
    <mergeCell ref="A2150:B2150"/>
    <mergeCell ref="C2150:F2150"/>
    <mergeCell ref="A2151:B2151"/>
    <mergeCell ref="C2151:F2151"/>
    <mergeCell ref="P2152:P2153"/>
    <mergeCell ref="A2184:B2184"/>
    <mergeCell ref="A2185:B2185"/>
    <mergeCell ref="C2185:P2185"/>
    <mergeCell ref="A2189:A2190"/>
    <mergeCell ref="C2189:C2190"/>
    <mergeCell ref="D2189:D2190"/>
    <mergeCell ref="E2189:E2190"/>
    <mergeCell ref="F2189:G2189"/>
    <mergeCell ref="H2189:I2189"/>
    <mergeCell ref="J2189:K2189"/>
    <mergeCell ref="L2189:M2189"/>
    <mergeCell ref="N2189:O2189"/>
    <mergeCell ref="P2189:P2190"/>
    <mergeCell ref="A2152:A2153"/>
    <mergeCell ref="C2152:C2153"/>
    <mergeCell ref="D2152:D2153"/>
    <mergeCell ref="E2152:E2153"/>
    <mergeCell ref="F2152:G2152"/>
    <mergeCell ref="H2152:I2152"/>
    <mergeCell ref="J2152:K2152"/>
    <mergeCell ref="L2152:M2152"/>
    <mergeCell ref="N2152:O2152"/>
    <mergeCell ref="A2192:B2192"/>
    <mergeCell ref="A2193:B2193"/>
    <mergeCell ref="C2193:P2193"/>
    <mergeCell ref="A2197:A2198"/>
    <mergeCell ref="C2197:C2198"/>
    <mergeCell ref="D2197:D2198"/>
    <mergeCell ref="E2197:E2198"/>
    <mergeCell ref="F2197:G2197"/>
    <mergeCell ref="H2197:I2197"/>
    <mergeCell ref="J2197:K2197"/>
    <mergeCell ref="L2197:M2197"/>
    <mergeCell ref="N2197:O2197"/>
    <mergeCell ref="P2197:P2198"/>
    <mergeCell ref="A2414:B2414"/>
    <mergeCell ref="A2415:B2415"/>
    <mergeCell ref="G2415:P2415"/>
    <mergeCell ref="A2203:B2203"/>
    <mergeCell ref="A2204:B2204"/>
    <mergeCell ref="C2204:P2204"/>
    <mergeCell ref="A2206:P2206"/>
    <mergeCell ref="A2207:B2207"/>
    <mergeCell ref="A2208:B2208"/>
    <mergeCell ref="A2209:B2209"/>
    <mergeCell ref="A2210:B2210"/>
    <mergeCell ref="A2211:A2212"/>
    <mergeCell ref="B2211:B2212"/>
    <mergeCell ref="C2211:C2212"/>
    <mergeCell ref="D2211:D2212"/>
    <mergeCell ref="E2211:E2212"/>
    <mergeCell ref="F2211:G2211"/>
    <mergeCell ref="H2211:I2211"/>
    <mergeCell ref="J2211:K2211"/>
    <mergeCell ref="L2211:M2211"/>
    <mergeCell ref="N2211:O2211"/>
    <mergeCell ref="P2211:P2212"/>
  </mergeCells>
  <pageMargins left="0.19685039370078741" right="0" top="0" bottom="0" header="0.31496062992125984" footer="0"/>
  <pageSetup paperSize="9" scale="90" orientation="landscape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rke div</vt:lpstr>
      <vt:lpstr>'rke div'!Print_Area</vt:lpstr>
      <vt:lpstr>'rke div'!Print_Titles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2026-07-17T06:32:37Z</dcterms:modified>
</cp:coreProperties>
</file>