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bookViews>
  <sheets>
    <sheet name="Inventory Substation" sheetId="16" r:id="rId1"/>
  </sheets>
  <definedNames>
    <definedName name="_xlnm.Print_Area" localSheetId="0">'Inventory Substation'!$A$1:$K$205</definedName>
    <definedName name="_xlnm.Print_Titles" localSheetId="0">'Inventory Substation'!$3:$4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259" i="16"/>
  <c r="M3259"/>
  <c r="I3259"/>
  <c r="G3259"/>
  <c r="G3258"/>
  <c r="G3257"/>
  <c r="G3256"/>
  <c r="M3229"/>
  <c r="K3229"/>
  <c r="G3228"/>
  <c r="G3227"/>
  <c r="G3226"/>
  <c r="I3224"/>
  <c r="I3222"/>
  <c r="M3221"/>
  <c r="I3220"/>
  <c r="I3219"/>
  <c r="I3218"/>
  <c r="I3217"/>
  <c r="I3216"/>
  <c r="I3215"/>
  <c r="I3214"/>
  <c r="I3213"/>
  <c r="M3212"/>
  <c r="I3211"/>
  <c r="I3210"/>
  <c r="I3209"/>
  <c r="I3208"/>
  <c r="I3207"/>
  <c r="I3206"/>
  <c r="I3205"/>
  <c r="I3204"/>
  <c r="G3203"/>
  <c r="G3229" s="1"/>
  <c r="G3202"/>
  <c r="I3201"/>
  <c r="I3200"/>
  <c r="I3199"/>
  <c r="I3198"/>
  <c r="I3197"/>
  <c r="I3196"/>
  <c r="I3229" s="1"/>
  <c r="O3189"/>
  <c r="O3229" s="1"/>
  <c r="M3172"/>
  <c r="I3172"/>
  <c r="G3171"/>
  <c r="G3170"/>
  <c r="G3169"/>
  <c r="G3168"/>
  <c r="O3167"/>
  <c r="O3172" s="1"/>
  <c r="G3167"/>
  <c r="G3166"/>
  <c r="G3165"/>
  <c r="G3172" s="1"/>
  <c r="G3164"/>
  <c r="G3163"/>
  <c r="H3136" l="1"/>
  <c r="P3135"/>
  <c r="G3135"/>
  <c r="P3134"/>
  <c r="O3134"/>
  <c r="G3134"/>
  <c r="O3133"/>
  <c r="P3133" s="1"/>
  <c r="G3133"/>
  <c r="P3132"/>
  <c r="O3132"/>
  <c r="G3132"/>
  <c r="P3131"/>
  <c r="G3131"/>
  <c r="P3130"/>
  <c r="G3130"/>
  <c r="P3129"/>
  <c r="O3129"/>
  <c r="O3128"/>
  <c r="P3128" s="1"/>
  <c r="P3127"/>
  <c r="O3127"/>
  <c r="O3126"/>
  <c r="O3136" s="1"/>
  <c r="P3125"/>
  <c r="G3125"/>
  <c r="G3124"/>
  <c r="P3124" s="1"/>
  <c r="P3123"/>
  <c r="G3123"/>
  <c r="G3122"/>
  <c r="P3122" s="1"/>
  <c r="P3121"/>
  <c r="G3121"/>
  <c r="G3120"/>
  <c r="P3120" s="1"/>
  <c r="P3119"/>
  <c r="G3119"/>
  <c r="G3118"/>
  <c r="P3118" s="1"/>
  <c r="P3117"/>
  <c r="G3117"/>
  <c r="G3116"/>
  <c r="P3116" s="1"/>
  <c r="P3115"/>
  <c r="G3115"/>
  <c r="G3114"/>
  <c r="P3114" s="1"/>
  <c r="P3113"/>
  <c r="G3113"/>
  <c r="G3112"/>
  <c r="P3112" s="1"/>
  <c r="P3111"/>
  <c r="G3111"/>
  <c r="G3110"/>
  <c r="P3110" s="1"/>
  <c r="P3109"/>
  <c r="G3109"/>
  <c r="G3108"/>
  <c r="P3108" s="1"/>
  <c r="P3107"/>
  <c r="G3107"/>
  <c r="G3106"/>
  <c r="P3106" s="1"/>
  <c r="P3105"/>
  <c r="G3105"/>
  <c r="G3104"/>
  <c r="P3104" s="1"/>
  <c r="P3103"/>
  <c r="G3103"/>
  <c r="G3102"/>
  <c r="P3102" s="1"/>
  <c r="P3101"/>
  <c r="G3101"/>
  <c r="G3100"/>
  <c r="P3100" s="1"/>
  <c r="P3099"/>
  <c r="G3099"/>
  <c r="G3098"/>
  <c r="P3098" s="1"/>
  <c r="P3097"/>
  <c r="G3097"/>
  <c r="G3096"/>
  <c r="P3096" s="1"/>
  <c r="P3095"/>
  <c r="G3095"/>
  <c r="G3094"/>
  <c r="P3094" s="1"/>
  <c r="P3093"/>
  <c r="G3093"/>
  <c r="G3092"/>
  <c r="P3092" s="1"/>
  <c r="P3136" l="1"/>
  <c r="G3136"/>
  <c r="P3126"/>
  <c r="P3073" l="1"/>
  <c r="G3073"/>
  <c r="P3072"/>
  <c r="G3072"/>
  <c r="P3071"/>
  <c r="G3071"/>
  <c r="P3070"/>
  <c r="G3070"/>
  <c r="P3069"/>
  <c r="G3069"/>
  <c r="P3068"/>
  <c r="G3068"/>
  <c r="P3067"/>
  <c r="G3067"/>
  <c r="P3066"/>
  <c r="G3066"/>
  <c r="P3065"/>
  <c r="G3065"/>
  <c r="P3064"/>
  <c r="G3064"/>
  <c r="P3063"/>
  <c r="G3063"/>
  <c r="P3062"/>
  <c r="G3062"/>
  <c r="P3061"/>
  <c r="G3061"/>
  <c r="P3060"/>
  <c r="G3060"/>
  <c r="P3059"/>
  <c r="G3059"/>
  <c r="P3058"/>
  <c r="G3058"/>
  <c r="P3057"/>
  <c r="G3057"/>
  <c r="P3056"/>
  <c r="G3056"/>
  <c r="P3055"/>
  <c r="G3055"/>
  <c r="P3054"/>
  <c r="G3054"/>
  <c r="P3053"/>
  <c r="G3053"/>
  <c r="P3052"/>
  <c r="G3052"/>
  <c r="P3051"/>
  <c r="G3051"/>
  <c r="P3050"/>
  <c r="G3050"/>
  <c r="P3049"/>
  <c r="G3049"/>
  <c r="P3048"/>
  <c r="G3048"/>
  <c r="P3047"/>
  <c r="G3047"/>
  <c r="P3046"/>
  <c r="G3046"/>
  <c r="P3045"/>
  <c r="G3045"/>
  <c r="P3044"/>
  <c r="G3044"/>
  <c r="P3043"/>
  <c r="G3043"/>
  <c r="P3042"/>
  <c r="G3042"/>
  <c r="P3041"/>
  <c r="G3041"/>
  <c r="P3040"/>
  <c r="G3040"/>
  <c r="P3039"/>
  <c r="G3039"/>
  <c r="P3038"/>
  <c r="G3038"/>
  <c r="P3037"/>
  <c r="G3037"/>
  <c r="P3036"/>
  <c r="G3036"/>
  <c r="P3035"/>
  <c r="G3035"/>
  <c r="P3034"/>
  <c r="G3034"/>
  <c r="P3033"/>
  <c r="G3033"/>
  <c r="P3032"/>
  <c r="G3032"/>
  <c r="P3031"/>
  <c r="O3031"/>
  <c r="P3030"/>
  <c r="G3030"/>
  <c r="P3029"/>
  <c r="O3029"/>
  <c r="P3028"/>
  <c r="O3028"/>
  <c r="P3027"/>
  <c r="O3027"/>
  <c r="P3026"/>
  <c r="O3026"/>
  <c r="P3025"/>
  <c r="O3025"/>
  <c r="G3025"/>
  <c r="P3024"/>
  <c r="O3024"/>
  <c r="P3023"/>
  <c r="G3023"/>
  <c r="P3022"/>
  <c r="G3022"/>
  <c r="P3021"/>
  <c r="G3021"/>
  <c r="P3020"/>
  <c r="O3020"/>
  <c r="O3019"/>
  <c r="P3019" s="1"/>
  <c r="P3018"/>
  <c r="G3018"/>
  <c r="P3017"/>
  <c r="G3017"/>
  <c r="P3016"/>
  <c r="G3016"/>
  <c r="P3015"/>
  <c r="G3015"/>
  <c r="P3014"/>
  <c r="G3014"/>
  <c r="P3013"/>
  <c r="G3013"/>
  <c r="P3012"/>
  <c r="G3012"/>
  <c r="P3011"/>
  <c r="G3011"/>
  <c r="P3010"/>
  <c r="G3010"/>
  <c r="P3009"/>
  <c r="G3009"/>
  <c r="P3008"/>
  <c r="G3008"/>
  <c r="P3007"/>
  <c r="G3007"/>
  <c r="P3006"/>
  <c r="G3006"/>
  <c r="P3005"/>
  <c r="G3005"/>
  <c r="P3004"/>
  <c r="G3004"/>
  <c r="P3003"/>
  <c r="G3003"/>
  <c r="P3002"/>
  <c r="G3002"/>
  <c r="P3001"/>
  <c r="G3001"/>
  <c r="P3000"/>
  <c r="G3000"/>
  <c r="P2999"/>
  <c r="G2999"/>
  <c r="P2998"/>
  <c r="G2998"/>
  <c r="P2997"/>
  <c r="G2997"/>
  <c r="P2996"/>
  <c r="G2996"/>
  <c r="P2995"/>
  <c r="G2995"/>
  <c r="P2994"/>
  <c r="G2994"/>
  <c r="P2993"/>
  <c r="G2993"/>
  <c r="P2992"/>
  <c r="G2992"/>
  <c r="P2991"/>
  <c r="G2991"/>
  <c r="P2990"/>
  <c r="G2990"/>
  <c r="P2989"/>
  <c r="G2989"/>
  <c r="P2988"/>
  <c r="G2988"/>
  <c r="P2987"/>
  <c r="G2987"/>
  <c r="P2986"/>
  <c r="G2986"/>
  <c r="P2985"/>
  <c r="G2985"/>
  <c r="P2984"/>
  <c r="G2984"/>
  <c r="P2983"/>
  <c r="G2983"/>
  <c r="P2982"/>
  <c r="G2982"/>
  <c r="P2981"/>
  <c r="G2981"/>
  <c r="G3074" s="1"/>
  <c r="G3076" s="1"/>
  <c r="P2980"/>
  <c r="G2980"/>
  <c r="K2968"/>
  <c r="K2967"/>
  <c r="K2966"/>
  <c r="K2965"/>
  <c r="K2964"/>
  <c r="K2963"/>
  <c r="K2962"/>
  <c r="K2961"/>
  <c r="K2960"/>
  <c r="K2959"/>
  <c r="K2958"/>
  <c r="K2957"/>
  <c r="K2956"/>
  <c r="K2955"/>
  <c r="K2954"/>
  <c r="K2950"/>
  <c r="K2949"/>
  <c r="K2948"/>
  <c r="K2947"/>
  <c r="K2946"/>
  <c r="K2945"/>
  <c r="K2944"/>
  <c r="K2943"/>
  <c r="K2942"/>
  <c r="K2941"/>
  <c r="K2940"/>
  <c r="K2939"/>
  <c r="K2938"/>
  <c r="K2937"/>
  <c r="K2936"/>
  <c r="K2935"/>
  <c r="K2934"/>
  <c r="K2930"/>
  <c r="K2929"/>
  <c r="K2928"/>
  <c r="K2927"/>
  <c r="K2926"/>
  <c r="K2925"/>
  <c r="K2924"/>
  <c r="K2923"/>
  <c r="K2922"/>
  <c r="K2921"/>
  <c r="K2920"/>
  <c r="K2919"/>
  <c r="K2918"/>
  <c r="K2917"/>
  <c r="K2916"/>
  <c r="K2915"/>
  <c r="K2914"/>
  <c r="K2913"/>
  <c r="K2912"/>
  <c r="K2911"/>
  <c r="K2910"/>
  <c r="K2909"/>
  <c r="K2908"/>
  <c r="K2907"/>
  <c r="K2906"/>
  <c r="K2905"/>
  <c r="K2904"/>
  <c r="K2903"/>
  <c r="K2902"/>
  <c r="K2901"/>
  <c r="K2900"/>
  <c r="K2899"/>
  <c r="K2898"/>
  <c r="K2897"/>
  <c r="K2896"/>
  <c r="K2895"/>
  <c r="K2894"/>
  <c r="K2893"/>
  <c r="K2892"/>
  <c r="K2891"/>
  <c r="K2890"/>
  <c r="K2889"/>
  <c r="K2888"/>
  <c r="K2887"/>
  <c r="K2886"/>
  <c r="K2885"/>
  <c r="K2884"/>
  <c r="K2883"/>
  <c r="K2882"/>
  <c r="K2881"/>
  <c r="K2880"/>
  <c r="K2879"/>
  <c r="K2878"/>
  <c r="K2877"/>
  <c r="K2876"/>
  <c r="K2872"/>
  <c r="K2871"/>
  <c r="K2870"/>
  <c r="K2869"/>
  <c r="K2868"/>
  <c r="K2867"/>
  <c r="K2866"/>
  <c r="K2865"/>
  <c r="K2864"/>
  <c r="K2863"/>
  <c r="K2862"/>
  <c r="K2861"/>
  <c r="K2860"/>
  <c r="K2859"/>
  <c r="K2858"/>
  <c r="K2857"/>
  <c r="K2856"/>
  <c r="P3074" l="1"/>
  <c r="O3074"/>
  <c r="O3076" s="1"/>
  <c r="P3076" s="1"/>
  <c r="K2846"/>
  <c r="K2845"/>
  <c r="K2844"/>
  <c r="K2843"/>
  <c r="K2842"/>
  <c r="K2841"/>
  <c r="K2840"/>
  <c r="K2839"/>
  <c r="K2835"/>
  <c r="K2834"/>
  <c r="K2833"/>
  <c r="K2832"/>
  <c r="K2831"/>
  <c r="K2830"/>
  <c r="K2829"/>
  <c r="K2828"/>
  <c r="K2827"/>
  <c r="K2826"/>
  <c r="K2825"/>
  <c r="K2824"/>
  <c r="K2823"/>
  <c r="K2822"/>
  <c r="K2821"/>
  <c r="K2820"/>
  <c r="K2819"/>
  <c r="K2818"/>
  <c r="K2817"/>
  <c r="K2816"/>
  <c r="K2815"/>
  <c r="K2814"/>
  <c r="K2813"/>
  <c r="K2812"/>
  <c r="K2811"/>
  <c r="K2810"/>
  <c r="K2809"/>
  <c r="K2808"/>
  <c r="K2807"/>
  <c r="K2806"/>
  <c r="K2805"/>
  <c r="K2804"/>
  <c r="K2803"/>
  <c r="K2802"/>
  <c r="K2801"/>
  <c r="K2800"/>
  <c r="K2799"/>
  <c r="K2798"/>
  <c r="K2797"/>
  <c r="K2796"/>
  <c r="K2795"/>
  <c r="K2794"/>
  <c r="K2793"/>
  <c r="K2792"/>
  <c r="K2791"/>
  <c r="K2790"/>
  <c r="K2789"/>
  <c r="K2788"/>
  <c r="K2787"/>
  <c r="K2786"/>
  <c r="K2785"/>
  <c r="K2784"/>
  <c r="K2783"/>
  <c r="K2782"/>
  <c r="K2781"/>
  <c r="K2780"/>
  <c r="K2779"/>
  <c r="K2778"/>
  <c r="K2777"/>
  <c r="K2776"/>
  <c r="K2775"/>
  <c r="K2774"/>
  <c r="K2773"/>
  <c r="K2772"/>
  <c r="K2767"/>
  <c r="K2766"/>
  <c r="K2765"/>
  <c r="K2764"/>
  <c r="K2763"/>
  <c r="K2762"/>
  <c r="K2761"/>
  <c r="K2760"/>
  <c r="K2759"/>
  <c r="K2758"/>
  <c r="K2754"/>
  <c r="K2753"/>
  <c r="K2752"/>
  <c r="K2751"/>
  <c r="K2750"/>
  <c r="K2749"/>
  <c r="K2748"/>
  <c r="K2747"/>
  <c r="K2746"/>
  <c r="K2745"/>
  <c r="K2744"/>
  <c r="K2743"/>
  <c r="K2742"/>
  <c r="K2741"/>
  <c r="K2740"/>
  <c r="K2739"/>
  <c r="K2738"/>
  <c r="K2737"/>
  <c r="K2736"/>
  <c r="K2735"/>
  <c r="K2734"/>
  <c r="K2733"/>
  <c r="K2732"/>
  <c r="K2731"/>
  <c r="K2730"/>
  <c r="K2729"/>
  <c r="K2728"/>
  <c r="K2727"/>
  <c r="K2726"/>
  <c r="K2725"/>
  <c r="K2724"/>
  <c r="K2723"/>
  <c r="K2722"/>
  <c r="K2721"/>
  <c r="K2720"/>
  <c r="K2719"/>
  <c r="K2718"/>
  <c r="K2717"/>
  <c r="K2716"/>
  <c r="K2715"/>
  <c r="K2714"/>
  <c r="K2713"/>
  <c r="K2712"/>
  <c r="K2711"/>
  <c r="K2710"/>
  <c r="K2709"/>
  <c r="K2708"/>
  <c r="K2707"/>
  <c r="K2706"/>
  <c r="K2705"/>
  <c r="K2704"/>
  <c r="K2703"/>
  <c r="K2702"/>
  <c r="K2701"/>
  <c r="K2700"/>
  <c r="K2699"/>
  <c r="K2695"/>
  <c r="K2694"/>
  <c r="K2693"/>
  <c r="K2692"/>
  <c r="K2691"/>
  <c r="K2690"/>
  <c r="K2689"/>
  <c r="K2688"/>
  <c r="K2687"/>
  <c r="K2686"/>
  <c r="K2685"/>
  <c r="K2684"/>
  <c r="K2683"/>
  <c r="K2682"/>
  <c r="K2681"/>
  <c r="K2680"/>
  <c r="K2679"/>
  <c r="K2678"/>
  <c r="K2677"/>
  <c r="K2676"/>
  <c r="K2675"/>
  <c r="K2674"/>
  <c r="K2673"/>
  <c r="K2672"/>
  <c r="K2671"/>
  <c r="K2670"/>
  <c r="K2669"/>
  <c r="K2668"/>
  <c r="K2667"/>
  <c r="K2666"/>
  <c r="K2665"/>
  <c r="K2664"/>
  <c r="K2663"/>
  <c r="K2662"/>
  <c r="K2661"/>
  <c r="K2660"/>
  <c r="K2659"/>
  <c r="K2658"/>
  <c r="K2657"/>
  <c r="K2656"/>
  <c r="K2655"/>
  <c r="K2654"/>
  <c r="K2653"/>
  <c r="K2652"/>
  <c r="K2651"/>
  <c r="K2650"/>
  <c r="K2649"/>
  <c r="K2648"/>
  <c r="K2647"/>
  <c r="K2646"/>
  <c r="K2645"/>
  <c r="K2644"/>
  <c r="K2643"/>
  <c r="K2642"/>
  <c r="K2641"/>
  <c r="K2640"/>
  <c r="K2639"/>
  <c r="K2638"/>
  <c r="K2637"/>
  <c r="K2634"/>
  <c r="K2633"/>
  <c r="K2632"/>
  <c r="K2631"/>
  <c r="K2630"/>
  <c r="K2629"/>
  <c r="K2628"/>
  <c r="K2627"/>
  <c r="K2626"/>
  <c r="K2625"/>
  <c r="K2624"/>
  <c r="K2623"/>
  <c r="K2622"/>
  <c r="K2621"/>
  <c r="K2620"/>
  <c r="K2619"/>
  <c r="K2618"/>
  <c r="K2617"/>
  <c r="K2616"/>
  <c r="K2615"/>
  <c r="K2614"/>
  <c r="K2613"/>
  <c r="K2612"/>
  <c r="K2611"/>
  <c r="K2610"/>
  <c r="K2609"/>
  <c r="K2608"/>
  <c r="K2607"/>
  <c r="K2606"/>
  <c r="K2605"/>
  <c r="K2604"/>
  <c r="K2603"/>
  <c r="K2602"/>
  <c r="K2601"/>
  <c r="K2600"/>
  <c r="K2599"/>
  <c r="K2598"/>
  <c r="K2597"/>
  <c r="K2596"/>
  <c r="K2595"/>
  <c r="K2594"/>
  <c r="K2593"/>
  <c r="K2592"/>
  <c r="K2591"/>
  <c r="K2590"/>
  <c r="K2589"/>
  <c r="K2588"/>
  <c r="K2587"/>
  <c r="K2586"/>
  <c r="K2585"/>
  <c r="K2584"/>
  <c r="K2583"/>
  <c r="K2582"/>
  <c r="K2581"/>
  <c r="K2580"/>
  <c r="K2579"/>
  <c r="K2578"/>
  <c r="K2577"/>
  <c r="K2576"/>
  <c r="K2575"/>
  <c r="K2574"/>
  <c r="K2573"/>
  <c r="K2572"/>
  <c r="K2571"/>
  <c r="K2570"/>
  <c r="K2569"/>
  <c r="K2568"/>
  <c r="K2567"/>
  <c r="K2566"/>
  <c r="K2565"/>
  <c r="K2564"/>
  <c r="K2563"/>
  <c r="K2562"/>
  <c r="K2561"/>
  <c r="K2560"/>
  <c r="K2559"/>
  <c r="K2558"/>
  <c r="K2557"/>
  <c r="K2556"/>
  <c r="K2538" l="1"/>
  <c r="K2537"/>
  <c r="K2536"/>
  <c r="K2535"/>
  <c r="K2534"/>
  <c r="K2533"/>
  <c r="K2532"/>
  <c r="K2531"/>
  <c r="K2530"/>
  <c r="K2529"/>
  <c r="K2528"/>
  <c r="K2527"/>
  <c r="K2526"/>
  <c r="K2525"/>
  <c r="K2524"/>
  <c r="K2523"/>
  <c r="K2522"/>
  <c r="K2521"/>
  <c r="K2520"/>
  <c r="K2519"/>
  <c r="K2518"/>
  <c r="K2517"/>
  <c r="K2516"/>
  <c r="K2515"/>
  <c r="K2514"/>
  <c r="K2513"/>
  <c r="K2512"/>
  <c r="K2511"/>
  <c r="K2510"/>
  <c r="K2509"/>
  <c r="K2508"/>
  <c r="K2507"/>
  <c r="K2506"/>
  <c r="K2505"/>
  <c r="K2504"/>
  <c r="K2503"/>
  <c r="K2502"/>
  <c r="K2501"/>
  <c r="K2500"/>
  <c r="K2499"/>
  <c r="K2498"/>
  <c r="K2497"/>
  <c r="K2496"/>
  <c r="K2495"/>
  <c r="K2494"/>
  <c r="K2493"/>
  <c r="K2492"/>
  <c r="K2491"/>
  <c r="K2490"/>
  <c r="K2489"/>
  <c r="K2488"/>
  <c r="K2487"/>
  <c r="K2486"/>
  <c r="K2485"/>
  <c r="K2484"/>
  <c r="K2483"/>
  <c r="K2482"/>
  <c r="K2481"/>
  <c r="K2480"/>
  <c r="K2479"/>
  <c r="K2478"/>
  <c r="K2477"/>
  <c r="K2476"/>
  <c r="K2475"/>
  <c r="K2474"/>
  <c r="K2473"/>
  <c r="K2472"/>
  <c r="K2471"/>
  <c r="K2470"/>
  <c r="K2469"/>
  <c r="K2468"/>
  <c r="K2467"/>
  <c r="K2466"/>
  <c r="K2465"/>
  <c r="K2464"/>
  <c r="K2463"/>
  <c r="K2462"/>
  <c r="K2461"/>
  <c r="K2460"/>
  <c r="K2459"/>
  <c r="K2458"/>
  <c r="K2457"/>
  <c r="K2456"/>
  <c r="K2455"/>
  <c r="K2454"/>
  <c r="K2453"/>
  <c r="K2452"/>
  <c r="K2451"/>
  <c r="K2450"/>
  <c r="K2449"/>
  <c r="K2448"/>
  <c r="K2447"/>
  <c r="K2446"/>
  <c r="K2445"/>
  <c r="K2444"/>
  <c r="K2443"/>
  <c r="K2442"/>
  <c r="K2441"/>
  <c r="K2440"/>
  <c r="K2439"/>
  <c r="K2438"/>
  <c r="K2437"/>
  <c r="K2436"/>
  <c r="K2435"/>
  <c r="K2434"/>
  <c r="K2433"/>
  <c r="K2432"/>
  <c r="K2431"/>
  <c r="K2430"/>
  <c r="K2429"/>
  <c r="K2428"/>
  <c r="K2427"/>
  <c r="K2426"/>
  <c r="K2425"/>
  <c r="K2424"/>
  <c r="K2423"/>
  <c r="K2422"/>
  <c r="K2421"/>
  <c r="K2420"/>
  <c r="K2419"/>
  <c r="K2418"/>
  <c r="K2417"/>
  <c r="K2416"/>
  <c r="K2415"/>
  <c r="K2414"/>
  <c r="K2413"/>
  <c r="K2412"/>
  <c r="K2411"/>
  <c r="K2410"/>
  <c r="K2409"/>
  <c r="K2408"/>
  <c r="K2407"/>
  <c r="K2406"/>
  <c r="K2405"/>
  <c r="K2404"/>
  <c r="K2403"/>
  <c r="K2402"/>
  <c r="K2401"/>
  <c r="K2400"/>
  <c r="K2399"/>
  <c r="K2398"/>
  <c r="K2397"/>
  <c r="K2396"/>
  <c r="K2395"/>
  <c r="K2394"/>
  <c r="K2393"/>
  <c r="K2392"/>
  <c r="K2391"/>
  <c r="K2390"/>
  <c r="K2389"/>
  <c r="K2388"/>
  <c r="K2387"/>
  <c r="K2386"/>
  <c r="K2385"/>
  <c r="K2384"/>
  <c r="I2371" l="1"/>
  <c r="O2363"/>
  <c r="M2363"/>
  <c r="K2363"/>
  <c r="I2363"/>
  <c r="G2363"/>
  <c r="O2362"/>
  <c r="M2362"/>
  <c r="K2362"/>
  <c r="I2362"/>
  <c r="G2362"/>
  <c r="O2361"/>
  <c r="M2361"/>
  <c r="K2361"/>
  <c r="I2361"/>
  <c r="G2361"/>
  <c r="O2360"/>
  <c r="M2360"/>
  <c r="K2360"/>
  <c r="I2360"/>
  <c r="G2360"/>
  <c r="O2359"/>
  <c r="M2359"/>
  <c r="K2359"/>
  <c r="I2359"/>
  <c r="G2359"/>
  <c r="O2358"/>
  <c r="M2358"/>
  <c r="K2358"/>
  <c r="I2358"/>
  <c r="G2358"/>
  <c r="O2357"/>
  <c r="M2357"/>
  <c r="K2357"/>
  <c r="I2357"/>
  <c r="G2357"/>
  <c r="O2356"/>
  <c r="M2356"/>
  <c r="K2356"/>
  <c r="I2356"/>
  <c r="G2356"/>
  <c r="O2355"/>
  <c r="M2355"/>
  <c r="K2355"/>
  <c r="I2355"/>
  <c r="G2355"/>
  <c r="O2354"/>
  <c r="M2354"/>
  <c r="K2354"/>
  <c r="I2354"/>
  <c r="G2354"/>
  <c r="O2353"/>
  <c r="M2353"/>
  <c r="K2353"/>
  <c r="I2353"/>
  <c r="G2353"/>
  <c r="O2352"/>
  <c r="M2352"/>
  <c r="K2352"/>
  <c r="I2352"/>
  <c r="G2352"/>
  <c r="O2351"/>
  <c r="M2351"/>
  <c r="K2351"/>
  <c r="I2351"/>
  <c r="G2351"/>
  <c r="O2350"/>
  <c r="M2350"/>
  <c r="K2350"/>
  <c r="I2350"/>
  <c r="G2350"/>
  <c r="O2349"/>
  <c r="M2349"/>
  <c r="K2349"/>
  <c r="I2349"/>
  <c r="G2349"/>
  <c r="O2348"/>
  <c r="M2348"/>
  <c r="K2348"/>
  <c r="I2348"/>
  <c r="G2348"/>
  <c r="O2347"/>
  <c r="M2347"/>
  <c r="K2347"/>
  <c r="I2347"/>
  <c r="G2347"/>
  <c r="O2346"/>
  <c r="M2346"/>
  <c r="K2346"/>
  <c r="I2346"/>
  <c r="G2346"/>
  <c r="O2345"/>
  <c r="M2345"/>
  <c r="K2345"/>
  <c r="I2345"/>
  <c r="G2345"/>
  <c r="O2344"/>
  <c r="M2344"/>
  <c r="K2344"/>
  <c r="I2344"/>
  <c r="G2344"/>
  <c r="O2343"/>
  <c r="M2343"/>
  <c r="K2343"/>
  <c r="I2343"/>
  <c r="G2343"/>
  <c r="O2342"/>
  <c r="M2342"/>
  <c r="K2342"/>
  <c r="I2342"/>
  <c r="G2342"/>
  <c r="O2341"/>
  <c r="M2341"/>
  <c r="K2341"/>
  <c r="I2341"/>
  <c r="G2341"/>
  <c r="O2340"/>
  <c r="M2340"/>
  <c r="K2340"/>
  <c r="I2340"/>
  <c r="G2340"/>
  <c r="O2339"/>
  <c r="M2339"/>
  <c r="K2339"/>
  <c r="I2339"/>
  <c r="G2339"/>
  <c r="O2338"/>
  <c r="M2338"/>
  <c r="K2338"/>
  <c r="I2338"/>
  <c r="G2338"/>
  <c r="O2337"/>
  <c r="M2337"/>
  <c r="K2337"/>
  <c r="I2337"/>
  <c r="G2337"/>
  <c r="O2336"/>
  <c r="M2336"/>
  <c r="K2336"/>
  <c r="I2336"/>
  <c r="G2336"/>
  <c r="O2335"/>
  <c r="M2335"/>
  <c r="K2335"/>
  <c r="I2335"/>
  <c r="G2335"/>
  <c r="O2334"/>
  <c r="M2334"/>
  <c r="K2334"/>
  <c r="I2334"/>
  <c r="G2334"/>
  <c r="O2333"/>
  <c r="M2333"/>
  <c r="K2333"/>
  <c r="I2333"/>
  <c r="G2333"/>
  <c r="O2332"/>
  <c r="M2332"/>
  <c r="K2332"/>
  <c r="I2332"/>
  <c r="G2332"/>
  <c r="O2331"/>
  <c r="M2331"/>
  <c r="K2331"/>
  <c r="I2331"/>
  <c r="G2331"/>
  <c r="O2330"/>
  <c r="M2330"/>
  <c r="K2330"/>
  <c r="I2330"/>
  <c r="G2330"/>
  <c r="O2329"/>
  <c r="M2329"/>
  <c r="K2329"/>
  <c r="I2329"/>
  <c r="G2329"/>
  <c r="O2328"/>
  <c r="M2328"/>
  <c r="K2328"/>
  <c r="I2328"/>
  <c r="G2328"/>
  <c r="O2327"/>
  <c r="M2327"/>
  <c r="K2327"/>
  <c r="I2327"/>
  <c r="G2327"/>
  <c r="O2326"/>
  <c r="M2326"/>
  <c r="K2326"/>
  <c r="I2326"/>
  <c r="G2326"/>
  <c r="O2325"/>
  <c r="M2325"/>
  <c r="K2325"/>
  <c r="I2325"/>
  <c r="G2325"/>
  <c r="O2324"/>
  <c r="M2324"/>
  <c r="K2324"/>
  <c r="I2324"/>
  <c r="G2324"/>
  <c r="O2323"/>
  <c r="M2323"/>
  <c r="K2323"/>
  <c r="I2323"/>
  <c r="G2323"/>
  <c r="O2322"/>
  <c r="M2322"/>
  <c r="K2322"/>
  <c r="I2322"/>
  <c r="G2322"/>
  <c r="O2321"/>
  <c r="M2321"/>
  <c r="K2321"/>
  <c r="I2321"/>
  <c r="G2321"/>
  <c r="O2320"/>
  <c r="M2320"/>
  <c r="K2320"/>
  <c r="I2320"/>
  <c r="G2320"/>
  <c r="O2319"/>
  <c r="M2319"/>
  <c r="K2319"/>
  <c r="I2319"/>
  <c r="G2319"/>
  <c r="O2318"/>
  <c r="M2318"/>
  <c r="K2318"/>
  <c r="I2318"/>
  <c r="G2318"/>
  <c r="O2317"/>
  <c r="M2317"/>
  <c r="K2317"/>
  <c r="I2317"/>
  <c r="G2317"/>
  <c r="O2316"/>
  <c r="M2316"/>
  <c r="K2316"/>
  <c r="I2316"/>
  <c r="G2316"/>
  <c r="O2315"/>
  <c r="M2315"/>
  <c r="K2315"/>
  <c r="I2315"/>
  <c r="G2315"/>
  <c r="O2314"/>
  <c r="M2314"/>
  <c r="K2314"/>
  <c r="I2314"/>
  <c r="G2314"/>
  <c r="O2313"/>
  <c r="M2313"/>
  <c r="K2313"/>
  <c r="I2313"/>
  <c r="G2313"/>
  <c r="O2312"/>
  <c r="M2312"/>
  <c r="K2312"/>
  <c r="I2312"/>
  <c r="G2312"/>
  <c r="O2311"/>
  <c r="M2311"/>
  <c r="K2311"/>
  <c r="I2311"/>
  <c r="G2311"/>
  <c r="O2310"/>
  <c r="M2310"/>
  <c r="K2310"/>
  <c r="I2310"/>
  <c r="G2310"/>
  <c r="O2309"/>
  <c r="M2309"/>
  <c r="K2309"/>
  <c r="I2309"/>
  <c r="G2309"/>
  <c r="O2308"/>
  <c r="M2308"/>
  <c r="K2308"/>
  <c r="I2308"/>
  <c r="G2308"/>
  <c r="O2307"/>
  <c r="M2307"/>
  <c r="K2307"/>
  <c r="I2307"/>
  <c r="G2307"/>
  <c r="O2306"/>
  <c r="M2306"/>
  <c r="K2306"/>
  <c r="I2306"/>
  <c r="G2306"/>
  <c r="O2305"/>
  <c r="M2305"/>
  <c r="K2305"/>
  <c r="I2305"/>
  <c r="G2305"/>
  <c r="O2304"/>
  <c r="M2304"/>
  <c r="K2304"/>
  <c r="I2304"/>
  <c r="G2304"/>
  <c r="O2303"/>
  <c r="M2303"/>
  <c r="K2303"/>
  <c r="I2303"/>
  <c r="G2303"/>
  <c r="O2302"/>
  <c r="M2302"/>
  <c r="K2302"/>
  <c r="I2302"/>
  <c r="G2302"/>
  <c r="O2301"/>
  <c r="M2301"/>
  <c r="K2301"/>
  <c r="I2301"/>
  <c r="G2301"/>
  <c r="O2300"/>
  <c r="M2300"/>
  <c r="K2300"/>
  <c r="I2300"/>
  <c r="G2300"/>
  <c r="O2299"/>
  <c r="M2299"/>
  <c r="K2299"/>
  <c r="I2299"/>
  <c r="G2299"/>
  <c r="O2298"/>
  <c r="M2298"/>
  <c r="K2298"/>
  <c r="I2298"/>
  <c r="G2298"/>
  <c r="O2297"/>
  <c r="M2297"/>
  <c r="K2297"/>
  <c r="I2297"/>
  <c r="G2297"/>
  <c r="O2296"/>
  <c r="M2296"/>
  <c r="K2296"/>
  <c r="I2296"/>
  <c r="G2296"/>
  <c r="O2295"/>
  <c r="M2295"/>
  <c r="K2295"/>
  <c r="I2295"/>
  <c r="G2295"/>
  <c r="O2294"/>
  <c r="M2294"/>
  <c r="K2294"/>
  <c r="I2294"/>
  <c r="G2294"/>
  <c r="O2293"/>
  <c r="M2293"/>
  <c r="K2293"/>
  <c r="I2293"/>
  <c r="G2293"/>
  <c r="O2292"/>
  <c r="M2292"/>
  <c r="K2292"/>
  <c r="I2292"/>
  <c r="G2292"/>
  <c r="O2291"/>
  <c r="M2291"/>
  <c r="K2291"/>
  <c r="I2291"/>
  <c r="G2291"/>
  <c r="O2290"/>
  <c r="M2290"/>
  <c r="K2290"/>
  <c r="I2290"/>
  <c r="G2290"/>
  <c r="O2289"/>
  <c r="M2289"/>
  <c r="K2289"/>
  <c r="I2289"/>
  <c r="G2289"/>
  <c r="O2288"/>
  <c r="M2288"/>
  <c r="K2288"/>
  <c r="I2288"/>
  <c r="G2288"/>
  <c r="O2287"/>
  <c r="M2287"/>
  <c r="K2287"/>
  <c r="I2287"/>
  <c r="G2287"/>
  <c r="O2286"/>
  <c r="M2286"/>
  <c r="K2286"/>
  <c r="I2286"/>
  <c r="G2286"/>
  <c r="O2285"/>
  <c r="M2285"/>
  <c r="K2285"/>
  <c r="I2285"/>
  <c r="G2285"/>
  <c r="O2284"/>
  <c r="M2284"/>
  <c r="K2284"/>
  <c r="I2284"/>
  <c r="G2284"/>
  <c r="O2283"/>
  <c r="M2283"/>
  <c r="K2283"/>
  <c r="I2283"/>
  <c r="G2283"/>
  <c r="O2282"/>
  <c r="M2282"/>
  <c r="K2282"/>
  <c r="I2282"/>
  <c r="G2282"/>
  <c r="O2281"/>
  <c r="M2281"/>
  <c r="K2281"/>
  <c r="I2281"/>
  <c r="G2281"/>
  <c r="O2280"/>
  <c r="M2280"/>
  <c r="K2280"/>
  <c r="I2280"/>
  <c r="G2280"/>
  <c r="O2279"/>
  <c r="M2279"/>
  <c r="K2279"/>
  <c r="I2279"/>
  <c r="G2279"/>
  <c r="O2278"/>
  <c r="M2278"/>
  <c r="K2278"/>
  <c r="I2278"/>
  <c r="G2278"/>
  <c r="O2277"/>
  <c r="M2277"/>
  <c r="K2277"/>
  <c r="I2277"/>
  <c r="G2277"/>
  <c r="O2276"/>
  <c r="M2276"/>
  <c r="K2276"/>
  <c r="I2276"/>
  <c r="G2276"/>
  <c r="O2275"/>
  <c r="M2275"/>
  <c r="K2275"/>
  <c r="I2275"/>
  <c r="G2275"/>
  <c r="O2274"/>
  <c r="M2274"/>
  <c r="K2274"/>
  <c r="I2274"/>
  <c r="G2274"/>
  <c r="O2273"/>
  <c r="M2273"/>
  <c r="K2273"/>
  <c r="I2273"/>
  <c r="G2273"/>
  <c r="O2272"/>
  <c r="M2272"/>
  <c r="K2272"/>
  <c r="I2272"/>
  <c r="G2272"/>
  <c r="O2271"/>
  <c r="M2271"/>
  <c r="K2271"/>
  <c r="I2271"/>
  <c r="G2271"/>
  <c r="O2270"/>
  <c r="M2270"/>
  <c r="K2270"/>
  <c r="I2270"/>
  <c r="G2270"/>
  <c r="O2269"/>
  <c r="M2269"/>
  <c r="K2269"/>
  <c r="I2269"/>
  <c r="G2269"/>
  <c r="O2268"/>
  <c r="M2268"/>
  <c r="K2268"/>
  <c r="I2268"/>
  <c r="G2268"/>
  <c r="O2267"/>
  <c r="M2267"/>
  <c r="K2267"/>
  <c r="I2267"/>
  <c r="G2267"/>
  <c r="O2266"/>
  <c r="M2266"/>
  <c r="K2266"/>
  <c r="I2266"/>
  <c r="G2266"/>
  <c r="O2265"/>
  <c r="M2265"/>
  <c r="K2265"/>
  <c r="I2265"/>
  <c r="G2265"/>
  <c r="O2264"/>
  <c r="M2264"/>
  <c r="K2264"/>
  <c r="I2264"/>
  <c r="G2264"/>
  <c r="O2263"/>
  <c r="M2263"/>
  <c r="K2263"/>
  <c r="I2263"/>
  <c r="G2263"/>
  <c r="O2262"/>
  <c r="M2262"/>
  <c r="K2262"/>
  <c r="I2262"/>
  <c r="G2262"/>
  <c r="O2261"/>
  <c r="M2261"/>
  <c r="K2261"/>
  <c r="I2261"/>
  <c r="G2261"/>
  <c r="O2260"/>
  <c r="M2260"/>
  <c r="K2260"/>
  <c r="I2260"/>
  <c r="G2260"/>
  <c r="O2259"/>
  <c r="M2259"/>
  <c r="K2259"/>
  <c r="I2259"/>
  <c r="G2259"/>
  <c r="O2258"/>
  <c r="M2258"/>
  <c r="K2258"/>
  <c r="I2258"/>
  <c r="G2258"/>
  <c r="O2257"/>
  <c r="M2257"/>
  <c r="K2257"/>
  <c r="I2257"/>
  <c r="G2257"/>
  <c r="O2256"/>
  <c r="M2256"/>
  <c r="K2256"/>
  <c r="I2256"/>
  <c r="G2256"/>
  <c r="O2255"/>
  <c r="M2255"/>
  <c r="K2255"/>
  <c r="I2255"/>
  <c r="G2255"/>
  <c r="O2254"/>
  <c r="M2254"/>
  <c r="K2254"/>
  <c r="I2254"/>
  <c r="G2254"/>
  <c r="O2253"/>
  <c r="M2253"/>
  <c r="K2253"/>
  <c r="I2253"/>
  <c r="G2253"/>
  <c r="O2252"/>
  <c r="M2252"/>
  <c r="K2252"/>
  <c r="I2252"/>
  <c r="G2252"/>
  <c r="O2251"/>
  <c r="M2251"/>
  <c r="K2251"/>
  <c r="I2251"/>
  <c r="G2251"/>
  <c r="O2250"/>
  <c r="M2250"/>
  <c r="K2250"/>
  <c r="I2250"/>
  <c r="G2250"/>
  <c r="O2249"/>
  <c r="M2249"/>
  <c r="K2249"/>
  <c r="I2249"/>
  <c r="G2249"/>
  <c r="O2248"/>
  <c r="M2248"/>
  <c r="K2248"/>
  <c r="I2248"/>
  <c r="G2248"/>
  <c r="O2247"/>
  <c r="M2247"/>
  <c r="K2247"/>
  <c r="I2247"/>
  <c r="G2247"/>
  <c r="O2246"/>
  <c r="M2246"/>
  <c r="K2246"/>
  <c r="I2246"/>
  <c r="G2246"/>
  <c r="O2245"/>
  <c r="M2245"/>
  <c r="K2245"/>
  <c r="I2245"/>
  <c r="G2245"/>
  <c r="O2244"/>
  <c r="M2244"/>
  <c r="K2244"/>
  <c r="I2244"/>
  <c r="G2244"/>
  <c r="O2243"/>
  <c r="M2243"/>
  <c r="K2243"/>
  <c r="I2243"/>
  <c r="G2243"/>
  <c r="O2242"/>
  <c r="M2242"/>
  <c r="K2242"/>
  <c r="I2242"/>
  <c r="G2242"/>
  <c r="O2241"/>
  <c r="M2241"/>
  <c r="K2241"/>
  <c r="I2241"/>
  <c r="G2241"/>
  <c r="O2240"/>
  <c r="M2240"/>
  <c r="K2240"/>
  <c r="I2240"/>
  <c r="G2240"/>
  <c r="O2239"/>
  <c r="M2239"/>
  <c r="K2239"/>
  <c r="I2239"/>
  <c r="G2239"/>
  <c r="O2238"/>
  <c r="M2238"/>
  <c r="K2238"/>
  <c r="I2238"/>
  <c r="G2238"/>
  <c r="O2237"/>
  <c r="M2237"/>
  <c r="K2237"/>
  <c r="I2237"/>
  <c r="G2237"/>
  <c r="O2236"/>
  <c r="M2236"/>
  <c r="K2236"/>
  <c r="I2236"/>
  <c r="G2236"/>
  <c r="O2235"/>
  <c r="M2235"/>
  <c r="K2235"/>
  <c r="I2235"/>
  <c r="G2235"/>
  <c r="O2234"/>
  <c r="M2234"/>
  <c r="K2234"/>
  <c r="I2234"/>
  <c r="G2234"/>
  <c r="O2233"/>
  <c r="M2233"/>
  <c r="K2233"/>
  <c r="I2233"/>
  <c r="G2233"/>
  <c r="O2232"/>
  <c r="M2232"/>
  <c r="K2232"/>
  <c r="I2232"/>
  <c r="G2232"/>
  <c r="O2231"/>
  <c r="M2231"/>
  <c r="K2231"/>
  <c r="I2231"/>
  <c r="G2231"/>
  <c r="O2230"/>
  <c r="M2230"/>
  <c r="K2230"/>
  <c r="I2230"/>
  <c r="G2230"/>
  <c r="O2229"/>
  <c r="M2229"/>
  <c r="K2229"/>
  <c r="I2229"/>
  <c r="G2229"/>
  <c r="O2228"/>
  <c r="M2228"/>
  <c r="K2228"/>
  <c r="I2228"/>
  <c r="G2228"/>
  <c r="O2227"/>
  <c r="M2227"/>
  <c r="K2227"/>
  <c r="I2227"/>
  <c r="G2227"/>
  <c r="O2226"/>
  <c r="M2226"/>
  <c r="K2226"/>
  <c r="I2226"/>
  <c r="G2226"/>
  <c r="O2225"/>
  <c r="M2225"/>
  <c r="K2225"/>
  <c r="I2225"/>
  <c r="G2225"/>
  <c r="O2224"/>
  <c r="M2224"/>
  <c r="K2224"/>
  <c r="I2224"/>
  <c r="G2224"/>
  <c r="O2223"/>
  <c r="M2223"/>
  <c r="K2223"/>
  <c r="I2223"/>
  <c r="G2223"/>
  <c r="O2222"/>
  <c r="M2222"/>
  <c r="K2222"/>
  <c r="I2222"/>
  <c r="G2222"/>
  <c r="O2221"/>
  <c r="M2221"/>
  <c r="K2221"/>
  <c r="I2221"/>
  <c r="G2221"/>
  <c r="O2220"/>
  <c r="M2220"/>
  <c r="K2220"/>
  <c r="I2220"/>
  <c r="G2220"/>
  <c r="O2219"/>
  <c r="M2219"/>
  <c r="K2219"/>
  <c r="I2219"/>
  <c r="G2219"/>
  <c r="O2218"/>
  <c r="M2218"/>
  <c r="K2218"/>
  <c r="I2218"/>
  <c r="G2218"/>
  <c r="O2217"/>
  <c r="M2217"/>
  <c r="K2217"/>
  <c r="I2217"/>
  <c r="G2217"/>
  <c r="O2216"/>
  <c r="M2216"/>
  <c r="K2216"/>
  <c r="I2216"/>
  <c r="G2216"/>
  <c r="O2215"/>
  <c r="M2215"/>
  <c r="K2215"/>
  <c r="I2215"/>
  <c r="G2215"/>
  <c r="O2214"/>
  <c r="M2214"/>
  <c r="K2214"/>
  <c r="I2214"/>
  <c r="G2214"/>
  <c r="O2213"/>
  <c r="M2213"/>
  <c r="K2213"/>
  <c r="I2213"/>
  <c r="G2213"/>
  <c r="O2212"/>
  <c r="M2212"/>
  <c r="K2212"/>
  <c r="I2212"/>
  <c r="G2212"/>
  <c r="O2211"/>
  <c r="M2211"/>
  <c r="K2211"/>
  <c r="I2211"/>
  <c r="G2211"/>
  <c r="O2210"/>
  <c r="M2210"/>
  <c r="K2210"/>
  <c r="I2210"/>
  <c r="G2210"/>
  <c r="O2209"/>
  <c r="M2209"/>
  <c r="K2209"/>
  <c r="I2209"/>
  <c r="G2209"/>
  <c r="O2208"/>
  <c r="M2208"/>
  <c r="K2208"/>
  <c r="I2208"/>
  <c r="G2208"/>
  <c r="O2207"/>
  <c r="M2207"/>
  <c r="K2207"/>
  <c r="I2207"/>
  <c r="G2207"/>
  <c r="O2206"/>
  <c r="M2206"/>
  <c r="K2206"/>
  <c r="I2206"/>
  <c r="G2206"/>
  <c r="O2205"/>
  <c r="M2205"/>
  <c r="K2205"/>
  <c r="I2205"/>
  <c r="G2205"/>
  <c r="O2204"/>
  <c r="M2204"/>
  <c r="K2204"/>
  <c r="I2204"/>
  <c r="G2204"/>
  <c r="O2203"/>
  <c r="M2203"/>
  <c r="K2203"/>
  <c r="I2203"/>
  <c r="G2203"/>
  <c r="O2202"/>
  <c r="M2202"/>
  <c r="K2202"/>
  <c r="I2202"/>
  <c r="G2202"/>
  <c r="O2201"/>
  <c r="M2201"/>
  <c r="K2201"/>
  <c r="I2201"/>
  <c r="G2201"/>
  <c r="O2200"/>
  <c r="M2200"/>
  <c r="K2200"/>
  <c r="I2200"/>
  <c r="G2200"/>
  <c r="O2199"/>
  <c r="M2199"/>
  <c r="K2199"/>
  <c r="I2199"/>
  <c r="G2199"/>
  <c r="O2198"/>
  <c r="M2198"/>
  <c r="K2198"/>
  <c r="I2198"/>
  <c r="G2198"/>
  <c r="O2197"/>
  <c r="M2197"/>
  <c r="K2197"/>
  <c r="I2197"/>
  <c r="G2197"/>
  <c r="O2196"/>
  <c r="M2196"/>
  <c r="K2196"/>
  <c r="I2196"/>
  <c r="G2196"/>
  <c r="G2364" s="1"/>
  <c r="F2371" s="1"/>
  <c r="C2371" s="1"/>
  <c r="G2187" l="1"/>
  <c r="G2186"/>
  <c r="G2185"/>
  <c r="G2184"/>
  <c r="G2183"/>
  <c r="H2182"/>
  <c r="H2181"/>
  <c r="G2180"/>
  <c r="G2179"/>
  <c r="G2178"/>
  <c r="G2177"/>
  <c r="G2176"/>
  <c r="G2175"/>
  <c r="G2174"/>
  <c r="G2173"/>
  <c r="G2172"/>
  <c r="G2171"/>
  <c r="G2170"/>
  <c r="G2169"/>
  <c r="G2168"/>
  <c r="H2167"/>
  <c r="H2166"/>
  <c r="H2165"/>
  <c r="H2164"/>
  <c r="H2163"/>
  <c r="G2162"/>
  <c r="G2161"/>
  <c r="G2160"/>
  <c r="G2159"/>
  <c r="G2158"/>
  <c r="G2157"/>
  <c r="G2156"/>
  <c r="G2155"/>
  <c r="G2154"/>
  <c r="G2153"/>
  <c r="G2152"/>
  <c r="G2151"/>
  <c r="G2150"/>
  <c r="G2149"/>
  <c r="H2148"/>
  <c r="G2147"/>
  <c r="G2146"/>
  <c r="H2145"/>
  <c r="G2144"/>
  <c r="G2143"/>
  <c r="G2142"/>
  <c r="G2141"/>
  <c r="H2140"/>
  <c r="G2136"/>
  <c r="G2135"/>
  <c r="G2134"/>
  <c r="G2133"/>
  <c r="G2132"/>
  <c r="G2131"/>
  <c r="G2130"/>
  <c r="G2129"/>
  <c r="G2128"/>
  <c r="G2127"/>
  <c r="G2126"/>
  <c r="G2125"/>
  <c r="G2124"/>
  <c r="G2123"/>
  <c r="G2122"/>
  <c r="G2121"/>
  <c r="G2120"/>
  <c r="H2119"/>
  <c r="H2118"/>
  <c r="H2117"/>
  <c r="H2116"/>
  <c r="H2115"/>
  <c r="G2114"/>
  <c r="G2113"/>
  <c r="G2112"/>
  <c r="G2111"/>
  <c r="G2110"/>
  <c r="H2109"/>
  <c r="H2137" s="1"/>
  <c r="G2108"/>
  <c r="G2107"/>
  <c r="G2106"/>
  <c r="G2105"/>
  <c r="G2104"/>
  <c r="G2103"/>
  <c r="G2102"/>
  <c r="G2101"/>
  <c r="G2100"/>
  <c r="G2099"/>
  <c r="G2098"/>
  <c r="G2097"/>
  <c r="G2096"/>
  <c r="G2095"/>
  <c r="G2094"/>
  <c r="G2093"/>
  <c r="G2092"/>
  <c r="G2091"/>
  <c r="G2090"/>
  <c r="G2089"/>
  <c r="G2088"/>
  <c r="G2087"/>
  <c r="G2086"/>
  <c r="G2085"/>
  <c r="G2084"/>
  <c r="G2083"/>
  <c r="G2082"/>
  <c r="G2081"/>
  <c r="G2080"/>
  <c r="G2079"/>
  <c r="G2078"/>
  <c r="G2077"/>
  <c r="G2137" s="1"/>
  <c r="G2076"/>
  <c r="G2075"/>
  <c r="G2074"/>
  <c r="G2188" l="1"/>
  <c r="H2188"/>
  <c r="O2060" l="1"/>
  <c r="K2060"/>
  <c r="I2060"/>
  <c r="G2059"/>
  <c r="G2058"/>
  <c r="G2057"/>
  <c r="G2056"/>
  <c r="G2055"/>
  <c r="G2054"/>
  <c r="G2053"/>
  <c r="G2052"/>
  <c r="G2051"/>
  <c r="G2050"/>
  <c r="G2049"/>
  <c r="G2048"/>
  <c r="G2047"/>
  <c r="G2046"/>
  <c r="G2045"/>
  <c r="G2044"/>
  <c r="G2043"/>
  <c r="G2042"/>
  <c r="G2041"/>
  <c r="M2040"/>
  <c r="G2039"/>
  <c r="M2038"/>
  <c r="M2037"/>
  <c r="M2036"/>
  <c r="M2035"/>
  <c r="M2034"/>
  <c r="M2033"/>
  <c r="G2032"/>
  <c r="G2031"/>
  <c r="G2030"/>
  <c r="G2029"/>
  <c r="G2028"/>
  <c r="G2027"/>
  <c r="G2026"/>
  <c r="G2025"/>
  <c r="G2024"/>
  <c r="G2023"/>
  <c r="G2022"/>
  <c r="G2021"/>
  <c r="G2020"/>
  <c r="G2019"/>
  <c r="G2018"/>
  <c r="M2017"/>
  <c r="M2016"/>
  <c r="M2015"/>
  <c r="M2014"/>
  <c r="M2013"/>
  <c r="G2012"/>
  <c r="G2011"/>
  <c r="G2010"/>
  <c r="G2009"/>
  <c r="G2008"/>
  <c r="G2007"/>
  <c r="G2006"/>
  <c r="G2005"/>
  <c r="G2004"/>
  <c r="G2003"/>
  <c r="A2003"/>
  <c r="A2004" s="1"/>
  <c r="A2005" s="1"/>
  <c r="A2006" s="1"/>
  <c r="A2007" s="1"/>
  <c r="A2008" s="1"/>
  <c r="A2009" s="1"/>
  <c r="A2010" s="1"/>
  <c r="A2011" s="1"/>
  <c r="A2012" s="1"/>
  <c r="A2013" s="1"/>
  <c r="A2014" s="1"/>
  <c r="A2015" s="1"/>
  <c r="A2016" s="1"/>
  <c r="A2017" s="1"/>
  <c r="A2018" s="1"/>
  <c r="A2019" s="1"/>
  <c r="A2020" s="1"/>
  <c r="A2021" s="1"/>
  <c r="A2022" s="1"/>
  <c r="A2023" s="1"/>
  <c r="A2024" s="1"/>
  <c r="A2025" s="1"/>
  <c r="A2026" s="1"/>
  <c r="A2027" s="1"/>
  <c r="A2028" s="1"/>
  <c r="A2029" s="1"/>
  <c r="A2030" s="1"/>
  <c r="A2031" s="1"/>
  <c r="A2036" s="1"/>
  <c r="A2037" s="1"/>
  <c r="A2038" s="1"/>
  <c r="A2039" s="1"/>
  <c r="A2040" s="1"/>
  <c r="A2041" s="1"/>
  <c r="A2043" s="1"/>
  <c r="A2044" s="1"/>
  <c r="A2045" s="1"/>
  <c r="A2046" s="1"/>
  <c r="A2047" s="1"/>
  <c r="A2048" s="1"/>
  <c r="A2049" s="1"/>
  <c r="G2002"/>
  <c r="G2001"/>
  <c r="G2000"/>
  <c r="G1999"/>
  <c r="G1998"/>
  <c r="G1997"/>
  <c r="G1996"/>
  <c r="G1995"/>
  <c r="G1994"/>
  <c r="G1992"/>
  <c r="G1988"/>
  <c r="G1987"/>
  <c r="G1984"/>
  <c r="G1983"/>
  <c r="G1982"/>
  <c r="G1981"/>
  <c r="G1980"/>
  <c r="G1979"/>
  <c r="G1978"/>
  <c r="G1977"/>
  <c r="G1976"/>
  <c r="G1974"/>
  <c r="G1973"/>
  <c r="G1972"/>
  <c r="M1971"/>
  <c r="G1971"/>
  <c r="G1970"/>
  <c r="G1969"/>
  <c r="G1968"/>
  <c r="G1966"/>
  <c r="G1965"/>
  <c r="O1955"/>
  <c r="K1955"/>
  <c r="M1954"/>
  <c r="G1954"/>
  <c r="M1953"/>
  <c r="G1953"/>
  <c r="G1952"/>
  <c r="M1951"/>
  <c r="L1951"/>
  <c r="M1950"/>
  <c r="G1949"/>
  <c r="G1948"/>
  <c r="G1947"/>
  <c r="M1946"/>
  <c r="M1945"/>
  <c r="G1943"/>
  <c r="L1942"/>
  <c r="M1942" s="1"/>
  <c r="G1940"/>
  <c r="G1939"/>
  <c r="G1938"/>
  <c r="F1937"/>
  <c r="G1937" s="1"/>
  <c r="G1936"/>
  <c r="F1936"/>
  <c r="G1935"/>
  <c r="G1934"/>
  <c r="M1933"/>
  <c r="L1933"/>
  <c r="G1932"/>
  <c r="G1931"/>
  <c r="G1930"/>
  <c r="G1929"/>
  <c r="G1928"/>
  <c r="G1927"/>
  <c r="F1927"/>
  <c r="F1926"/>
  <c r="G1926" s="1"/>
  <c r="G1925"/>
  <c r="F1925"/>
  <c r="F1924"/>
  <c r="G1924" s="1"/>
  <c r="F1923"/>
  <c r="G1923" s="1"/>
  <c r="G1922"/>
  <c r="G1921"/>
  <c r="G1920"/>
  <c r="G1919"/>
  <c r="G1918"/>
  <c r="G1917"/>
  <c r="F1916"/>
  <c r="G1916" s="1"/>
  <c r="F1915"/>
  <c r="G1915" s="1"/>
  <c r="G1914"/>
  <c r="F1914"/>
  <c r="F1913"/>
  <c r="G1913" s="1"/>
  <c r="G1912"/>
  <c r="F1912"/>
  <c r="F1911"/>
  <c r="G1911" s="1"/>
  <c r="G1910"/>
  <c r="F1910"/>
  <c r="F1909"/>
  <c r="G1909" s="1"/>
  <c r="G1908"/>
  <c r="G1907"/>
  <c r="F1907"/>
  <c r="F1906"/>
  <c r="G1906" s="1"/>
  <c r="F1905"/>
  <c r="G1905" s="1"/>
  <c r="G1904"/>
  <c r="G1903"/>
  <c r="G1902"/>
  <c r="G1901"/>
  <c r="F1900"/>
  <c r="G1900" s="1"/>
  <c r="M1899"/>
  <c r="L1899"/>
  <c r="G1899"/>
  <c r="G1898"/>
  <c r="G1897"/>
  <c r="G1895"/>
  <c r="G1894"/>
  <c r="G1893"/>
  <c r="F1893"/>
  <c r="G1892"/>
  <c r="G1891"/>
  <c r="G1890"/>
  <c r="G1889"/>
  <c r="F1888"/>
  <c r="G1888" s="1"/>
  <c r="G1887"/>
  <c r="G1886"/>
  <c r="L1885"/>
  <c r="M1885" s="1"/>
  <c r="G1885"/>
  <c r="G1884"/>
  <c r="G1883"/>
  <c r="G1882"/>
  <c r="G1881"/>
  <c r="G1880"/>
  <c r="G1879"/>
  <c r="G1878"/>
  <c r="M1877"/>
  <c r="G1877"/>
  <c r="F1876"/>
  <c r="G1876" s="1"/>
  <c r="G1875"/>
  <c r="F1875"/>
  <c r="F1874"/>
  <c r="G1874" s="1"/>
  <c r="G1873"/>
  <c r="F1873"/>
  <c r="F1872"/>
  <c r="G1872" s="1"/>
  <c r="G1871"/>
  <c r="F1871"/>
  <c r="F1870"/>
  <c r="G1870" s="1"/>
  <c r="F1869"/>
  <c r="G1869" s="1"/>
  <c r="G1868"/>
  <c r="G1867"/>
  <c r="G1866"/>
  <c r="G1865"/>
  <c r="G1864"/>
  <c r="G1863"/>
  <c r="G1862"/>
  <c r="G1861"/>
  <c r="G1860"/>
  <c r="F1859"/>
  <c r="G1859" s="1"/>
  <c r="G1858"/>
  <c r="G1857"/>
  <c r="F1856"/>
  <c r="G1856" s="1"/>
  <c r="G1855"/>
  <c r="F1854"/>
  <c r="G1854" s="1"/>
  <c r="G1853"/>
  <c r="F1853"/>
  <c r="F1852"/>
  <c r="G1852" s="1"/>
  <c r="F1851"/>
  <c r="G1851" s="1"/>
  <c r="G1850"/>
  <c r="G1849"/>
  <c r="G1848"/>
  <c r="G1847"/>
  <c r="G1846"/>
  <c r="G1845"/>
  <c r="G1843"/>
  <c r="G1842"/>
  <c r="G1841"/>
  <c r="G1840"/>
  <c r="G1839"/>
  <c r="G1838"/>
  <c r="G1837"/>
  <c r="G1836"/>
  <c r="G1835"/>
  <c r="G1834"/>
  <c r="G1833"/>
  <c r="G1832"/>
  <c r="G1831"/>
  <c r="G1830"/>
  <c r="F1829"/>
  <c r="G1829" s="1"/>
  <c r="G1828"/>
  <c r="F1827"/>
  <c r="G1827" s="1"/>
  <c r="G1826"/>
  <c r="G1825"/>
  <c r="F1825"/>
  <c r="G1824"/>
  <c r="G1823"/>
  <c r="G1822"/>
  <c r="G1821"/>
  <c r="G1820"/>
  <c r="G1819"/>
  <c r="G1818"/>
  <c r="G1817"/>
  <c r="F1816"/>
  <c r="G1816" s="1"/>
  <c r="G1815"/>
  <c r="G1814"/>
  <c r="G1813"/>
  <c r="G1812"/>
  <c r="G1811"/>
  <c r="G1810"/>
  <c r="G1809"/>
  <c r="G1808"/>
  <c r="G1807"/>
  <c r="F1807"/>
  <c r="G1806"/>
  <c r="M1805"/>
  <c r="G1804"/>
  <c r="G1803"/>
  <c r="F1803"/>
  <c r="F1802"/>
  <c r="G1802" s="1"/>
  <c r="G1801"/>
  <c r="G1800"/>
  <c r="G1799"/>
  <c r="G1798"/>
  <c r="G1797"/>
  <c r="F1796"/>
  <c r="G1796" s="1"/>
  <c r="F1795"/>
  <c r="G1795" s="1"/>
  <c r="F1794"/>
  <c r="G1794" s="1"/>
  <c r="G1793"/>
  <c r="G1792"/>
  <c r="G1791"/>
  <c r="F1790"/>
  <c r="G1790" s="1"/>
  <c r="G1789"/>
  <c r="F1789"/>
  <c r="G1788"/>
  <c r="G1786"/>
  <c r="G1785"/>
  <c r="G1784"/>
  <c r="F1783"/>
  <c r="G1783" s="1"/>
  <c r="G1782"/>
  <c r="F1781"/>
  <c r="G1781" s="1"/>
  <c r="G1780"/>
  <c r="G1779"/>
  <c r="G1778"/>
  <c r="G1777"/>
  <c r="G1776"/>
  <c r="G1775"/>
  <c r="F1775"/>
  <c r="F1774"/>
  <c r="G1774" s="1"/>
  <c r="G1773"/>
  <c r="G1772"/>
  <c r="F1771"/>
  <c r="G1771" s="1"/>
  <c r="G1770"/>
  <c r="G1769"/>
  <c r="F1767"/>
  <c r="G1767" s="1"/>
  <c r="G1766"/>
  <c r="F1765"/>
  <c r="G1765" s="1"/>
  <c r="G1764"/>
  <c r="G1763"/>
  <c r="L1762"/>
  <c r="M1762" s="1"/>
  <c r="G1762"/>
  <c r="F1761"/>
  <c r="G1761" s="1"/>
  <c r="G1760"/>
  <c r="G1759"/>
  <c r="F1759"/>
  <c r="F1758"/>
  <c r="G1758" s="1"/>
  <c r="G1757"/>
  <c r="F1757"/>
  <c r="F1756"/>
  <c r="G1756" s="1"/>
  <c r="G1755"/>
  <c r="F1755"/>
  <c r="F1754"/>
  <c r="G1754" s="1"/>
  <c r="F1753"/>
  <c r="G1753" s="1"/>
  <c r="G1752"/>
  <c r="F1751"/>
  <c r="G1751" s="1"/>
  <c r="G1750"/>
  <c r="G1749"/>
  <c r="G1748"/>
  <c r="G1747"/>
  <c r="F1746"/>
  <c r="G1746" s="1"/>
  <c r="G1745"/>
  <c r="G1744"/>
  <c r="F1743"/>
  <c r="G1743" s="1"/>
  <c r="F1742"/>
  <c r="G1742" s="1"/>
  <c r="G1741"/>
  <c r="G1740"/>
  <c r="G1739"/>
  <c r="G1738"/>
  <c r="G1737"/>
  <c r="L1736"/>
  <c r="M1736" s="1"/>
  <c r="G1736"/>
  <c r="M1735"/>
  <c r="I1734"/>
  <c r="I1955" s="1"/>
  <c r="G1732"/>
  <c r="G1731"/>
  <c r="F1731"/>
  <c r="F1730"/>
  <c r="G1730" s="1"/>
  <c r="G1729"/>
  <c r="G1728"/>
  <c r="F1728"/>
  <c r="G1727"/>
  <c r="G1726"/>
  <c r="G1725"/>
  <c r="G1724"/>
  <c r="G1723"/>
  <c r="F1722"/>
  <c r="G1722" s="1"/>
  <c r="G1721"/>
  <c r="G1720"/>
  <c r="F1719"/>
  <c r="G1719" s="1"/>
  <c r="F1718"/>
  <c r="G1718" s="1"/>
  <c r="G1717"/>
  <c r="F1717"/>
  <c r="F1716"/>
  <c r="G1716" s="1"/>
  <c r="G1715"/>
  <c r="F1715"/>
  <c r="G1714"/>
  <c r="F1713"/>
  <c r="G1713" s="1"/>
  <c r="G1712"/>
  <c r="G1711"/>
  <c r="G1709"/>
  <c r="G1708"/>
  <c r="G1707"/>
  <c r="G1706"/>
  <c r="G1705"/>
  <c r="G1704"/>
  <c r="G1703"/>
  <c r="F1703"/>
  <c r="G1702"/>
  <c r="G1701"/>
  <c r="F1701"/>
  <c r="G1700"/>
  <c r="G1699"/>
  <c r="G1698"/>
  <c r="F1698"/>
  <c r="G1697"/>
  <c r="G1696"/>
  <c r="G1695"/>
  <c r="G1694"/>
  <c r="F1693"/>
  <c r="G1693" s="1"/>
  <c r="G1692"/>
  <c r="G1691"/>
  <c r="F1691"/>
  <c r="F1690"/>
  <c r="G1690" s="1"/>
  <c r="G1689"/>
  <c r="G1688"/>
  <c r="G1687"/>
  <c r="G1686"/>
  <c r="F1686"/>
  <c r="G1685"/>
  <c r="G1684"/>
  <c r="G1683"/>
  <c r="F1683"/>
  <c r="G1682"/>
  <c r="F1681"/>
  <c r="G1681" s="1"/>
  <c r="G1680"/>
  <c r="G1678"/>
  <c r="F1677"/>
  <c r="G1677" s="1"/>
  <c r="G1676"/>
  <c r="F1676"/>
  <c r="F1675"/>
  <c r="G1675" s="1"/>
  <c r="G1674"/>
  <c r="F1674"/>
  <c r="F1673"/>
  <c r="G1673" s="1"/>
  <c r="G1672"/>
  <c r="G1671"/>
  <c r="G1670"/>
  <c r="G1669"/>
  <c r="F1668"/>
  <c r="G1668" s="1"/>
  <c r="F1667"/>
  <c r="G1667" s="1"/>
  <c r="G1666"/>
  <c r="F1666"/>
  <c r="F1665"/>
  <c r="G1665" s="1"/>
  <c r="G1664"/>
  <c r="F1664"/>
  <c r="G1663"/>
  <c r="G1662"/>
  <c r="G1661"/>
  <c r="F1661"/>
  <c r="F1660"/>
  <c r="G1660" s="1"/>
  <c r="G1659"/>
  <c r="F1659"/>
  <c r="F1658"/>
  <c r="G1658" s="1"/>
  <c r="F1657"/>
  <c r="G1657" s="1"/>
  <c r="G1656"/>
  <c r="G1655"/>
  <c r="F1654"/>
  <c r="G1654" s="1"/>
  <c r="G1653"/>
  <c r="G1652"/>
  <c r="M1651"/>
  <c r="F1650"/>
  <c r="G1650" s="1"/>
  <c r="G1649"/>
  <c r="G1648"/>
  <c r="G1647"/>
  <c r="G1645"/>
  <c r="G1644"/>
  <c r="G1643"/>
  <c r="M1641"/>
  <c r="G1640"/>
  <c r="G1639"/>
  <c r="G1638"/>
  <c r="F1637"/>
  <c r="G1637" s="1"/>
  <c r="G1636"/>
  <c r="G1635"/>
  <c r="F1634"/>
  <c r="G1634" s="1"/>
  <c r="F1632"/>
  <c r="G1632" s="1"/>
  <c r="F1631"/>
  <c r="G1631" s="1"/>
  <c r="G1629"/>
  <c r="L1628"/>
  <c r="M1628" s="1"/>
  <c r="L1627"/>
  <c r="M1627" s="1"/>
  <c r="G1626"/>
  <c r="G1625"/>
  <c r="G1624"/>
  <c r="G1623"/>
  <c r="F1623"/>
  <c r="M1622"/>
  <c r="M1621"/>
  <c r="G1620"/>
  <c r="G1618"/>
  <c r="G1617"/>
  <c r="G1616"/>
  <c r="G1615"/>
  <c r="F1615"/>
  <c r="F1614"/>
  <c r="G1614" s="1"/>
  <c r="G1613"/>
  <c r="G1612"/>
  <c r="F1611"/>
  <c r="G1611" s="1"/>
  <c r="F1610"/>
  <c r="G1610" s="1"/>
  <c r="G1608"/>
  <c r="L1607"/>
  <c r="M1607" s="1"/>
  <c r="M1606"/>
  <c r="F1605"/>
  <c r="G1605" s="1"/>
  <c r="G1603"/>
  <c r="G1602"/>
  <c r="F1602"/>
  <c r="F1601"/>
  <c r="G1601" s="1"/>
  <c r="M1600"/>
  <c r="L1599"/>
  <c r="M1599" s="1"/>
  <c r="L1598"/>
  <c r="M1598" s="1"/>
  <c r="M1597"/>
  <c r="L1596"/>
  <c r="M1596" s="1"/>
  <c r="M1595"/>
  <c r="F1594"/>
  <c r="G1594" s="1"/>
  <c r="O1579"/>
  <c r="O1578"/>
  <c r="O1577"/>
  <c r="O1576"/>
  <c r="O1575"/>
  <c r="O1574"/>
  <c r="O1573"/>
  <c r="G1572"/>
  <c r="G1571"/>
  <c r="G1570"/>
  <c r="G1569"/>
  <c r="G1568"/>
  <c r="G1567"/>
  <c r="G1566"/>
  <c r="G1565"/>
  <c r="G1564"/>
  <c r="G1563"/>
  <c r="G1562"/>
  <c r="G1561"/>
  <c r="G1560"/>
  <c r="G1559"/>
  <c r="G1558"/>
  <c r="G1557"/>
  <c r="G1556"/>
  <c r="G1555"/>
  <c r="G1554"/>
  <c r="G1553"/>
  <c r="G1552"/>
  <c r="G1551"/>
  <c r="G1550"/>
  <c r="G1549"/>
  <c r="G1548"/>
  <c r="G1547"/>
  <c r="G1546"/>
  <c r="G1545"/>
  <c r="G1544"/>
  <c r="G1543"/>
  <c r="G1542"/>
  <c r="G1541"/>
  <c r="G1540"/>
  <c r="G1539"/>
  <c r="G1538"/>
  <c r="G1537"/>
  <c r="G1536"/>
  <c r="G1535"/>
  <c r="G1534"/>
  <c r="G1533"/>
  <c r="G1532"/>
  <c r="G1531"/>
  <c r="G1530"/>
  <c r="G1529"/>
  <c r="G1528"/>
  <c r="G1527"/>
  <c r="G1526"/>
  <c r="G1525"/>
  <c r="G1524"/>
  <c r="G1523"/>
  <c r="G1522"/>
  <c r="G1521"/>
  <c r="G1520"/>
  <c r="G1519"/>
  <c r="G1518"/>
  <c r="G1517"/>
  <c r="G1516"/>
  <c r="G1515"/>
  <c r="G1514"/>
  <c r="G1513"/>
  <c r="G1512"/>
  <c r="G1511"/>
  <c r="G1510"/>
  <c r="G1509"/>
  <c r="G1508"/>
  <c r="G1507"/>
  <c r="G1506"/>
  <c r="G1505"/>
  <c r="G1504"/>
  <c r="G1503"/>
  <c r="G1502"/>
  <c r="G1501"/>
  <c r="G1500"/>
  <c r="G1499"/>
  <c r="G1498"/>
  <c r="G1497"/>
  <c r="G1496"/>
  <c r="G1495"/>
  <c r="G1494"/>
  <c r="G1493"/>
  <c r="G1492"/>
  <c r="G1491"/>
  <c r="G1490"/>
  <c r="G1489"/>
  <c r="G1488"/>
  <c r="G1487"/>
  <c r="G1486"/>
  <c r="G1485"/>
  <c r="G1484"/>
  <c r="G1483"/>
  <c r="G1482"/>
  <c r="G1481"/>
  <c r="G1480"/>
  <c r="G1479"/>
  <c r="G1478"/>
  <c r="G1477"/>
  <c r="G1476"/>
  <c r="G1475"/>
  <c r="G1474"/>
  <c r="G1473"/>
  <c r="G1472"/>
  <c r="G1471"/>
  <c r="G1470"/>
  <c r="G1469"/>
  <c r="G1468"/>
  <c r="G1467"/>
  <c r="G1466"/>
  <c r="G1465"/>
  <c r="G1464"/>
  <c r="G1463"/>
  <c r="G1462"/>
  <c r="G1461"/>
  <c r="G1460"/>
  <c r="G1459"/>
  <c r="G1458"/>
  <c r="G1457"/>
  <c r="G1456"/>
  <c r="G1455"/>
  <c r="G1454"/>
  <c r="G1453"/>
  <c r="G1452"/>
  <c r="G1451"/>
  <c r="G1450"/>
  <c r="G1449"/>
  <c r="G1448"/>
  <c r="G1447"/>
  <c r="G1446"/>
  <c r="G1445"/>
  <c r="G1444"/>
  <c r="G1443"/>
  <c r="G1442"/>
  <c r="G1441"/>
  <c r="G1440"/>
  <c r="G1581" s="1"/>
  <c r="G1439"/>
  <c r="G2060" l="1"/>
  <c r="M2060"/>
  <c r="O1581"/>
  <c r="G1955"/>
  <c r="M1955"/>
  <c r="L1428"/>
  <c r="L1427"/>
  <c r="L1426"/>
  <c r="L1425"/>
  <c r="L1424"/>
  <c r="L1423"/>
  <c r="L1422"/>
  <c r="L1421"/>
  <c r="L1420"/>
  <c r="L1419"/>
  <c r="L1418"/>
  <c r="L1417"/>
  <c r="L1416"/>
  <c r="L1415"/>
  <c r="L1414"/>
  <c r="L1413"/>
  <c r="L1412"/>
  <c r="L1411"/>
  <c r="L1410"/>
  <c r="L1409"/>
  <c r="L1408"/>
  <c r="L1407"/>
  <c r="L1406"/>
  <c r="L1405"/>
  <c r="L1404"/>
  <c r="L1403"/>
  <c r="L1402"/>
  <c r="L1401"/>
  <c r="L1400"/>
  <c r="L1399"/>
  <c r="L1398"/>
  <c r="L1397"/>
  <c r="L1396"/>
  <c r="L1395"/>
  <c r="L1394"/>
  <c r="L1393"/>
  <c r="L1392"/>
  <c r="L1391"/>
  <c r="L1390"/>
  <c r="L1389"/>
  <c r="L1388"/>
  <c r="L1387"/>
  <c r="L1386"/>
  <c r="L1385"/>
  <c r="L1384"/>
  <c r="L1383"/>
  <c r="L1382"/>
  <c r="L1381"/>
  <c r="L1380"/>
  <c r="L1379"/>
  <c r="L1378"/>
  <c r="L1377"/>
  <c r="L1376"/>
  <c r="L1375"/>
  <c r="L1374"/>
  <c r="L1373"/>
  <c r="L1372"/>
  <c r="L1371"/>
  <c r="L1370"/>
  <c r="L1369"/>
  <c r="L1368"/>
  <c r="L1367"/>
  <c r="L1366"/>
  <c r="L1365"/>
  <c r="L1364"/>
  <c r="L1363"/>
  <c r="L1362"/>
  <c r="L1361"/>
  <c r="L1360"/>
  <c r="L1359"/>
  <c r="L1358"/>
  <c r="L1357"/>
  <c r="L1356"/>
  <c r="L1355"/>
  <c r="L1354"/>
  <c r="L1353"/>
  <c r="L1352"/>
  <c r="L1351"/>
  <c r="L1350"/>
  <c r="L1349"/>
  <c r="L1348"/>
  <c r="L1347"/>
  <c r="K1332"/>
  <c r="K1331"/>
  <c r="K1330"/>
  <c r="K1329"/>
  <c r="K1328"/>
  <c r="K1327"/>
  <c r="K1326"/>
  <c r="K1325"/>
  <c r="K1324"/>
  <c r="K1323"/>
  <c r="K1322"/>
  <c r="K1321"/>
  <c r="K1320"/>
  <c r="K1319"/>
  <c r="K1318"/>
  <c r="K1317"/>
  <c r="K1316"/>
  <c r="K1315"/>
  <c r="K1314"/>
  <c r="K1313"/>
  <c r="K1312"/>
  <c r="K1311"/>
  <c r="K1310"/>
  <c r="K1309"/>
  <c r="K1308"/>
  <c r="K1307"/>
  <c r="K1306"/>
  <c r="K1305"/>
  <c r="K1304"/>
  <c r="K1303"/>
  <c r="K1302"/>
  <c r="K1301"/>
  <c r="K1300"/>
  <c r="K1299"/>
  <c r="K1298"/>
  <c r="K1297"/>
  <c r="K1296"/>
  <c r="K1295"/>
  <c r="K1294"/>
  <c r="K1293"/>
  <c r="K1292"/>
  <c r="K1291"/>
  <c r="K1290"/>
  <c r="K1289"/>
  <c r="K1288"/>
  <c r="K1287"/>
  <c r="K1286"/>
  <c r="K1285"/>
  <c r="K1284"/>
  <c r="K1283"/>
  <c r="K1282"/>
  <c r="K1281"/>
  <c r="K1280"/>
  <c r="K1279"/>
  <c r="K1278"/>
  <c r="K1277"/>
  <c r="K1276"/>
  <c r="K1275"/>
  <c r="K1274"/>
  <c r="K1273"/>
  <c r="K1272"/>
  <c r="K1271"/>
  <c r="K1270"/>
  <c r="K1269"/>
  <c r="K1268"/>
  <c r="K1267"/>
  <c r="K1266"/>
  <c r="K1265"/>
  <c r="K1264"/>
  <c r="K1263"/>
  <c r="K1262"/>
  <c r="K1261"/>
  <c r="K1260"/>
  <c r="K1259"/>
  <c r="K1258"/>
  <c r="K1257"/>
  <c r="K1333" s="1"/>
  <c r="K1256"/>
  <c r="K1255"/>
  <c r="G1235"/>
  <c r="G1234"/>
  <c r="G1233"/>
  <c r="G1232"/>
  <c r="G1231"/>
  <c r="G1230"/>
  <c r="G1229"/>
  <c r="G1228"/>
  <c r="G1227"/>
  <c r="G1226"/>
  <c r="G1225"/>
  <c r="G1224"/>
  <c r="G1223"/>
  <c r="G1222"/>
  <c r="G1221"/>
  <c r="G1220"/>
  <c r="G1219"/>
  <c r="G1218"/>
  <c r="G1217"/>
  <c r="G1130"/>
  <c r="G1129"/>
  <c r="G1128"/>
  <c r="G1127"/>
  <c r="G1126"/>
  <c r="G1125"/>
  <c r="G1124"/>
  <c r="G1123"/>
  <c r="G1122"/>
  <c r="G1121"/>
  <c r="O1120"/>
  <c r="O1119"/>
  <c r="O1118"/>
  <c r="O1117"/>
  <c r="O1116"/>
  <c r="O1115"/>
  <c r="O1114"/>
  <c r="O1113"/>
  <c r="O1112"/>
  <c r="O1111"/>
  <c r="O1110"/>
  <c r="O1109"/>
  <c r="O1108"/>
  <c r="G1107"/>
  <c r="G1134" s="1"/>
  <c r="G1106"/>
  <c r="I1105"/>
  <c r="I1134" s="1"/>
  <c r="G1105"/>
  <c r="O1104"/>
  <c r="O1103"/>
  <c r="O1102"/>
  <c r="O1101"/>
  <c r="O1100"/>
  <c r="O1099"/>
  <c r="O1098"/>
  <c r="O1097"/>
  <c r="O1096"/>
  <c r="O1095"/>
  <c r="O1094"/>
  <c r="O1093"/>
  <c r="O1092"/>
  <c r="G1087"/>
  <c r="G1086"/>
  <c r="G1085"/>
  <c r="G1084"/>
  <c r="G1083"/>
  <c r="G1082"/>
  <c r="G1081"/>
  <c r="G1080"/>
  <c r="G1079"/>
  <c r="G1078"/>
  <c r="G1077"/>
  <c r="G1076"/>
  <c r="G1075"/>
  <c r="G1074"/>
  <c r="G1073"/>
  <c r="G1072"/>
  <c r="G1071"/>
  <c r="G1070"/>
  <c r="G1069"/>
  <c r="G1068"/>
  <c r="G1067"/>
  <c r="G1066"/>
  <c r="G1065"/>
  <c r="G1064"/>
  <c r="G1063"/>
  <c r="G1062"/>
  <c r="G1061"/>
  <c r="G1060"/>
  <c r="G1059"/>
  <c r="G1058"/>
  <c r="G1057"/>
  <c r="G1056"/>
  <c r="G1055"/>
  <c r="G1054"/>
  <c r="G1053"/>
  <c r="G1052"/>
  <c r="G1051"/>
  <c r="G1050"/>
  <c r="G1049"/>
  <c r="G1048"/>
  <c r="G1047"/>
  <c r="G1046"/>
  <c r="G1045"/>
  <c r="G1044"/>
  <c r="G1043"/>
  <c r="G1042"/>
  <c r="G1041"/>
  <c r="G1040"/>
  <c r="G1039"/>
  <c r="G1038"/>
  <c r="G1037"/>
  <c r="G1036"/>
  <c r="G1035"/>
  <c r="G1034"/>
  <c r="G1033"/>
  <c r="J1036" s="1"/>
  <c r="G1032"/>
  <c r="G1031"/>
  <c r="G1030"/>
  <c r="G1029"/>
  <c r="G1028"/>
  <c r="G1027"/>
  <c r="G1026"/>
  <c r="G1025"/>
  <c r="G1024"/>
  <c r="G1023"/>
  <c r="G1022"/>
  <c r="G1021"/>
  <c r="G1020"/>
  <c r="G1019"/>
  <c r="G1018"/>
  <c r="G1017"/>
  <c r="G1016"/>
  <c r="G1015"/>
  <c r="G1014"/>
  <c r="G1013"/>
  <c r="G1012"/>
  <c r="G1011"/>
  <c r="G1010"/>
  <c r="G1009"/>
  <c r="G1008"/>
  <c r="G1007"/>
  <c r="G1006"/>
  <c r="G1005"/>
  <c r="G1004"/>
  <c r="G1003"/>
  <c r="G1002"/>
  <c r="G1001"/>
  <c r="G1000"/>
  <c r="G999"/>
  <c r="G998"/>
  <c r="G997"/>
  <c r="G996"/>
  <c r="G995"/>
  <c r="G994"/>
  <c r="G993"/>
  <c r="G992"/>
  <c r="G991"/>
  <c r="G990"/>
  <c r="G989"/>
  <c r="G988"/>
  <c r="G987"/>
  <c r="G986"/>
  <c r="G985"/>
  <c r="G984"/>
  <c r="G983"/>
  <c r="G982"/>
  <c r="G981"/>
  <c r="G980"/>
  <c r="G979"/>
  <c r="G978"/>
  <c r="G977"/>
  <c r="G976"/>
  <c r="G975"/>
  <c r="G974"/>
  <c r="G973"/>
  <c r="G972"/>
  <c r="G971"/>
  <c r="G970"/>
  <c r="G969"/>
  <c r="G968"/>
  <c r="G967"/>
  <c r="G966"/>
  <c r="G965"/>
  <c r="G964"/>
  <c r="G963"/>
  <c r="G962"/>
  <c r="G961"/>
  <c r="G960"/>
  <c r="G959"/>
  <c r="G958"/>
  <c r="G957"/>
  <c r="G956"/>
  <c r="G955"/>
  <c r="G954"/>
  <c r="G953"/>
  <c r="G952"/>
  <c r="G951"/>
  <c r="G950"/>
  <c r="G949"/>
  <c r="G948"/>
  <c r="G947"/>
  <c r="G946"/>
  <c r="G945"/>
  <c r="G944"/>
  <c r="G943"/>
  <c r="G942"/>
  <c r="G941"/>
  <c r="G940"/>
  <c r="G939"/>
  <c r="G938"/>
  <c r="G937"/>
  <c r="G936"/>
  <c r="G935"/>
  <c r="G934"/>
  <c r="G933"/>
  <c r="G932"/>
  <c r="G931"/>
  <c r="G930"/>
  <c r="G929"/>
  <c r="G928"/>
  <c r="G927"/>
  <c r="G926"/>
  <c r="G925"/>
  <c r="G924"/>
  <c r="G923"/>
  <c r="G922"/>
  <c r="G921"/>
  <c r="G920"/>
  <c r="G919"/>
  <c r="G918"/>
  <c r="G917"/>
  <c r="G916"/>
  <c r="G915"/>
  <c r="G914"/>
  <c r="G913"/>
  <c r="G912"/>
  <c r="G911"/>
  <c r="G910"/>
  <c r="G909"/>
  <c r="G908"/>
  <c r="G907"/>
  <c r="G906"/>
  <c r="G905"/>
  <c r="G904"/>
  <c r="G903"/>
  <c r="G902"/>
  <c r="G901"/>
  <c r="G900"/>
  <c r="G899"/>
  <c r="G898"/>
  <c r="G897"/>
  <c r="G896"/>
  <c r="G895"/>
  <c r="G894"/>
  <c r="G893"/>
  <c r="G892"/>
  <c r="G891"/>
  <c r="G890"/>
  <c r="G889"/>
  <c r="G888"/>
  <c r="G887"/>
  <c r="G886"/>
  <c r="G885"/>
  <c r="G884"/>
  <c r="G883"/>
  <c r="G882"/>
  <c r="G881"/>
  <c r="G880"/>
  <c r="G879"/>
  <c r="G878"/>
  <c r="G877"/>
  <c r="G876"/>
  <c r="G875"/>
  <c r="G874"/>
  <c r="G873"/>
  <c r="G872"/>
  <c r="G871"/>
  <c r="G870"/>
  <c r="G869"/>
  <c r="G868"/>
  <c r="G867"/>
  <c r="G866"/>
  <c r="G865"/>
  <c r="G864"/>
  <c r="G863"/>
  <c r="G862"/>
  <c r="G861"/>
  <c r="G860"/>
  <c r="G859"/>
  <c r="G858"/>
  <c r="G857"/>
  <c r="G856"/>
  <c r="G855"/>
  <c r="G854"/>
  <c r="G853"/>
  <c r="G852"/>
  <c r="G851"/>
  <c r="G850"/>
  <c r="G849"/>
  <c r="G848"/>
  <c r="G847"/>
  <c r="G846"/>
  <c r="G845"/>
  <c r="G844"/>
  <c r="G843"/>
  <c r="G842"/>
  <c r="G841"/>
  <c r="G840"/>
  <c r="G839"/>
  <c r="G838"/>
  <c r="G837"/>
  <c r="G836"/>
  <c r="G835"/>
  <c r="G834"/>
  <c r="G833"/>
  <c r="G832"/>
  <c r="G831"/>
  <c r="G830"/>
  <c r="G829"/>
  <c r="G828"/>
  <c r="G827"/>
  <c r="G826"/>
  <c r="G825"/>
  <c r="G824"/>
  <c r="G823"/>
  <c r="G822"/>
  <c r="G821"/>
  <c r="G820"/>
  <c r="G819"/>
  <c r="G818"/>
  <c r="G817"/>
  <c r="G816"/>
  <c r="G815"/>
  <c r="G814"/>
  <c r="G813"/>
  <c r="G812"/>
  <c r="G811"/>
  <c r="G810"/>
  <c r="G809"/>
  <c r="G808"/>
  <c r="G807"/>
  <c r="G806"/>
  <c r="G805"/>
  <c r="G804"/>
  <c r="G803"/>
  <c r="G802"/>
  <c r="G801"/>
  <c r="G800"/>
  <c r="G799"/>
  <c r="G798"/>
  <c r="G797"/>
  <c r="G796"/>
  <c r="G795"/>
  <c r="G794"/>
  <c r="G793"/>
  <c r="G792"/>
  <c r="G791"/>
  <c r="G790"/>
  <c r="G789"/>
  <c r="G788"/>
  <c r="G787"/>
  <c r="G786"/>
  <c r="G785"/>
  <c r="G784"/>
  <c r="G783"/>
  <c r="G782"/>
  <c r="G781"/>
  <c r="G780"/>
  <c r="G779"/>
  <c r="G778"/>
  <c r="G777"/>
  <c r="G776"/>
  <c r="G775"/>
  <c r="G774"/>
  <c r="G773"/>
  <c r="G772"/>
  <c r="G771"/>
  <c r="G770"/>
  <c r="G769"/>
  <c r="G768"/>
  <c r="G767"/>
  <c r="G766"/>
  <c r="G765"/>
  <c r="G764"/>
  <c r="G763"/>
  <c r="G762"/>
  <c r="G761"/>
  <c r="G760"/>
  <c r="G759"/>
  <c r="G758"/>
  <c r="G757"/>
  <c r="G756"/>
  <c r="G755"/>
  <c r="G754"/>
  <c r="G753"/>
  <c r="G752"/>
  <c r="G751"/>
  <c r="G750"/>
  <c r="G749"/>
  <c r="G748"/>
  <c r="G747"/>
  <c r="G746"/>
  <c r="G745"/>
  <c r="G744"/>
  <c r="G743"/>
  <c r="G742"/>
  <c r="G741"/>
  <c r="G740"/>
  <c r="G739"/>
  <c r="G738"/>
  <c r="G737"/>
  <c r="G736"/>
  <c r="G735"/>
  <c r="G734"/>
  <c r="G733"/>
  <c r="G732"/>
  <c r="G731"/>
  <c r="G730"/>
  <c r="G729"/>
  <c r="G728"/>
  <c r="G727"/>
  <c r="G726"/>
  <c r="G725"/>
  <c r="G724"/>
  <c r="G723"/>
  <c r="G722"/>
  <c r="G721"/>
  <c r="G720"/>
  <c r="G719"/>
  <c r="G718"/>
  <c r="G717"/>
  <c r="G716"/>
  <c r="G715"/>
  <c r="G714"/>
  <c r="G713"/>
  <c r="G712"/>
  <c r="G711"/>
  <c r="G710"/>
  <c r="G709"/>
  <c r="G708"/>
  <c r="G707"/>
  <c r="G706"/>
  <c r="G705"/>
  <c r="G704"/>
  <c r="G703"/>
  <c r="G702"/>
  <c r="G701"/>
  <c r="G700"/>
  <c r="G699"/>
  <c r="G698"/>
  <c r="G697"/>
  <c r="G696"/>
  <c r="G695"/>
  <c r="G694"/>
  <c r="G693"/>
  <c r="G692"/>
  <c r="G691"/>
  <c r="G690"/>
  <c r="G689"/>
  <c r="G688"/>
  <c r="G687"/>
  <c r="G686"/>
  <c r="G685"/>
  <c r="G684"/>
  <c r="G1091" l="1"/>
  <c r="G1135" s="1"/>
  <c r="G1136" s="1"/>
  <c r="G1236"/>
  <c r="L1429"/>
  <c r="O1134"/>
  <c r="P663"/>
  <c r="P662"/>
  <c r="P661"/>
  <c r="P660"/>
  <c r="P659"/>
  <c r="P658"/>
  <c r="P657"/>
  <c r="P656"/>
  <c r="P655"/>
  <c r="P654"/>
  <c r="P653"/>
  <c r="P652"/>
  <c r="P651"/>
  <c r="P650"/>
  <c r="P649"/>
  <c r="P648"/>
  <c r="P647"/>
  <c r="P646"/>
  <c r="P645"/>
  <c r="P644"/>
  <c r="O643"/>
  <c r="P643" s="1"/>
  <c r="O642"/>
  <c r="P642" s="1"/>
  <c r="O641"/>
  <c r="P641" s="1"/>
  <c r="P640"/>
  <c r="O640"/>
  <c r="O639"/>
  <c r="P639" s="1"/>
  <c r="O638"/>
  <c r="P638" s="1"/>
  <c r="O637"/>
  <c r="P637" s="1"/>
  <c r="P636"/>
  <c r="O636"/>
  <c r="O635"/>
  <c r="P635" s="1"/>
  <c r="O634"/>
  <c r="P634" s="1"/>
  <c r="O633"/>
  <c r="P633" s="1"/>
  <c r="P632"/>
  <c r="O632"/>
  <c r="O631"/>
  <c r="P631" s="1"/>
  <c r="G630"/>
  <c r="P630" s="1"/>
  <c r="G629"/>
  <c r="P629" s="1"/>
  <c r="O628"/>
  <c r="G628"/>
  <c r="P628" s="1"/>
  <c r="O627"/>
  <c r="G627"/>
  <c r="P627" s="1"/>
  <c r="O626"/>
  <c r="G626"/>
  <c r="O625"/>
  <c r="G625"/>
  <c r="P624"/>
  <c r="O624"/>
  <c r="G624"/>
  <c r="O623"/>
  <c r="P623" s="1"/>
  <c r="G623"/>
  <c r="O622"/>
  <c r="G622"/>
  <c r="O621"/>
  <c r="G621"/>
  <c r="O620"/>
  <c r="G620"/>
  <c r="P620" s="1"/>
  <c r="O619"/>
  <c r="G619"/>
  <c r="P619" s="1"/>
  <c r="O618"/>
  <c r="G618"/>
  <c r="O617"/>
  <c r="G617"/>
  <c r="P616"/>
  <c r="O616"/>
  <c r="G616"/>
  <c r="O615"/>
  <c r="P615" s="1"/>
  <c r="G615"/>
  <c r="O614"/>
  <c r="G614"/>
  <c r="O613"/>
  <c r="G613"/>
  <c r="O612"/>
  <c r="G612"/>
  <c r="P612" s="1"/>
  <c r="O611"/>
  <c r="G611"/>
  <c r="P611" s="1"/>
  <c r="O610"/>
  <c r="G610"/>
  <c r="O609"/>
  <c r="G609"/>
  <c r="P608"/>
  <c r="O608"/>
  <c r="G608"/>
  <c r="O607"/>
  <c r="P607" s="1"/>
  <c r="G607"/>
  <c r="O606"/>
  <c r="G606"/>
  <c r="O605"/>
  <c r="G605"/>
  <c r="O604"/>
  <c r="G604"/>
  <c r="P604" s="1"/>
  <c r="O603"/>
  <c r="G603"/>
  <c r="P603" s="1"/>
  <c r="O602"/>
  <c r="G602"/>
  <c r="O601"/>
  <c r="G601"/>
  <c r="P600"/>
  <c r="O600"/>
  <c r="G600"/>
  <c r="O599"/>
  <c r="P599" s="1"/>
  <c r="G599"/>
  <c r="O598"/>
  <c r="G598"/>
  <c r="O597"/>
  <c r="G597"/>
  <c r="O596"/>
  <c r="G596"/>
  <c r="P596" s="1"/>
  <c r="O595"/>
  <c r="G595"/>
  <c r="P595" s="1"/>
  <c r="O594"/>
  <c r="G594"/>
  <c r="O593"/>
  <c r="G593"/>
  <c r="P592"/>
  <c r="O592"/>
  <c r="G592"/>
  <c r="O591"/>
  <c r="P591" s="1"/>
  <c r="G591"/>
  <c r="O590"/>
  <c r="G590"/>
  <c r="O589"/>
  <c r="G589"/>
  <c r="O588"/>
  <c r="G588"/>
  <c r="P588" s="1"/>
  <c r="O587"/>
  <c r="G587"/>
  <c r="P587" s="1"/>
  <c r="O586"/>
  <c r="G586"/>
  <c r="G585"/>
  <c r="P585" s="1"/>
  <c r="O584"/>
  <c r="P584" s="1"/>
  <c r="G584"/>
  <c r="O583"/>
  <c r="G583"/>
  <c r="O582"/>
  <c r="G582"/>
  <c r="O567"/>
  <c r="G567"/>
  <c r="P567" s="1"/>
  <c r="O566"/>
  <c r="G566"/>
  <c r="P566" s="1"/>
  <c r="O565"/>
  <c r="G565"/>
  <c r="P565" s="1"/>
  <c r="O564"/>
  <c r="G564"/>
  <c r="P564" s="1"/>
  <c r="P563"/>
  <c r="O563"/>
  <c r="G563"/>
  <c r="O562"/>
  <c r="G562"/>
  <c r="P562" s="1"/>
  <c r="O561"/>
  <c r="G561"/>
  <c r="P561" s="1"/>
  <c r="O560"/>
  <c r="P560" s="1"/>
  <c r="G560"/>
  <c r="O559"/>
  <c r="G559"/>
  <c r="P559" s="1"/>
  <c r="O558"/>
  <c r="G558"/>
  <c r="P558" s="1"/>
  <c r="O557"/>
  <c r="G557"/>
  <c r="P557" s="1"/>
  <c r="O556"/>
  <c r="G556"/>
  <c r="P556" s="1"/>
  <c r="P555"/>
  <c r="O555"/>
  <c r="G555"/>
  <c r="O554"/>
  <c r="G554"/>
  <c r="P554" s="1"/>
  <c r="O553"/>
  <c r="G553"/>
  <c r="P553" s="1"/>
  <c r="O552"/>
  <c r="P552" s="1"/>
  <c r="G552"/>
  <c r="O551"/>
  <c r="G551"/>
  <c r="P551" s="1"/>
  <c r="O550"/>
  <c r="G550"/>
  <c r="P550" s="1"/>
  <c r="O549"/>
  <c r="G549"/>
  <c r="P549" s="1"/>
  <c r="O548"/>
  <c r="G548"/>
  <c r="P548" s="1"/>
  <c r="P547"/>
  <c r="O547"/>
  <c r="G547"/>
  <c r="O546"/>
  <c r="G546"/>
  <c r="P546" s="1"/>
  <c r="O545"/>
  <c r="G545"/>
  <c r="P545" s="1"/>
  <c r="O544"/>
  <c r="P544" s="1"/>
  <c r="G544"/>
  <c r="O543"/>
  <c r="G543"/>
  <c r="P543" s="1"/>
  <c r="O542"/>
  <c r="G542"/>
  <c r="P542" s="1"/>
  <c r="O541"/>
  <c r="G541"/>
  <c r="P541" s="1"/>
  <c r="O540"/>
  <c r="G540"/>
  <c r="P540" s="1"/>
  <c r="P539"/>
  <c r="O539"/>
  <c r="G539"/>
  <c r="O538"/>
  <c r="G538"/>
  <c r="P538" s="1"/>
  <c r="O537"/>
  <c r="G537"/>
  <c r="P537" s="1"/>
  <c r="O536"/>
  <c r="P536" s="1"/>
  <c r="G536"/>
  <c r="O535"/>
  <c r="G535"/>
  <c r="P535" s="1"/>
  <c r="O534"/>
  <c r="G534"/>
  <c r="P534" s="1"/>
  <c r="O533"/>
  <c r="G533"/>
  <c r="P533" s="1"/>
  <c r="O532"/>
  <c r="G532"/>
  <c r="P532" s="1"/>
  <c r="P531"/>
  <c r="O531"/>
  <c r="G531"/>
  <c r="O530"/>
  <c r="G530"/>
  <c r="P530" s="1"/>
  <c r="O529"/>
  <c r="M529"/>
  <c r="K529"/>
  <c r="G529"/>
  <c r="P529" s="1"/>
  <c r="O528"/>
  <c r="G528"/>
  <c r="P528" s="1"/>
  <c r="O527"/>
  <c r="G527"/>
  <c r="P527" s="1"/>
  <c r="O526"/>
  <c r="G526"/>
  <c r="P526" s="1"/>
  <c r="P525"/>
  <c r="O525"/>
  <c r="G525"/>
  <c r="O524"/>
  <c r="M524"/>
  <c r="K524"/>
  <c r="I524"/>
  <c r="G524"/>
  <c r="O523"/>
  <c r="M523"/>
  <c r="K523"/>
  <c r="I523"/>
  <c r="G523"/>
  <c r="O522"/>
  <c r="M522"/>
  <c r="K522"/>
  <c r="I522"/>
  <c r="G522"/>
  <c r="O521"/>
  <c r="M521"/>
  <c r="K521"/>
  <c r="I521"/>
  <c r="G521"/>
  <c r="O520"/>
  <c r="M520"/>
  <c r="K520"/>
  <c r="I520"/>
  <c r="G520"/>
  <c r="O519"/>
  <c r="M519"/>
  <c r="K519"/>
  <c r="I519"/>
  <c r="G519"/>
  <c r="O518"/>
  <c r="M518"/>
  <c r="K518"/>
  <c r="I518"/>
  <c r="G518"/>
  <c r="O517"/>
  <c r="M517"/>
  <c r="K517"/>
  <c r="I517"/>
  <c r="G517"/>
  <c r="O516"/>
  <c r="M516"/>
  <c r="K516"/>
  <c r="I516"/>
  <c r="G516"/>
  <c r="O515"/>
  <c r="M515"/>
  <c r="K515"/>
  <c r="I515"/>
  <c r="G515"/>
  <c r="O514"/>
  <c r="M514"/>
  <c r="K514"/>
  <c r="I514"/>
  <c r="G514"/>
  <c r="O513"/>
  <c r="M513"/>
  <c r="K513"/>
  <c r="I513"/>
  <c r="G513"/>
  <c r="O512"/>
  <c r="M512"/>
  <c r="K512"/>
  <c r="I512"/>
  <c r="G512"/>
  <c r="O511"/>
  <c r="M511"/>
  <c r="K511"/>
  <c r="I511"/>
  <c r="G511"/>
  <c r="O510"/>
  <c r="M510"/>
  <c r="K510"/>
  <c r="I510"/>
  <c r="G510"/>
  <c r="O509"/>
  <c r="K509"/>
  <c r="I509"/>
  <c r="G509"/>
  <c r="O508"/>
  <c r="M508"/>
  <c r="K508"/>
  <c r="I508"/>
  <c r="G508"/>
  <c r="O507"/>
  <c r="M507"/>
  <c r="K507"/>
  <c r="I507"/>
  <c r="G507"/>
  <c r="O506"/>
  <c r="M506"/>
  <c r="K506"/>
  <c r="I506"/>
  <c r="G506"/>
  <c r="P506" s="1"/>
  <c r="O505"/>
  <c r="M505"/>
  <c r="K505"/>
  <c r="I505"/>
  <c r="P505" s="1"/>
  <c r="G505"/>
  <c r="O504"/>
  <c r="K504"/>
  <c r="I504"/>
  <c r="G504"/>
  <c r="O503"/>
  <c r="M503"/>
  <c r="K503"/>
  <c r="I503"/>
  <c r="G503"/>
  <c r="O502"/>
  <c r="M502"/>
  <c r="K502"/>
  <c r="I502"/>
  <c r="G502"/>
  <c r="O501"/>
  <c r="M501"/>
  <c r="K501"/>
  <c r="I501"/>
  <c r="G501"/>
  <c r="P501" s="1"/>
  <c r="O500"/>
  <c r="M500"/>
  <c r="K500"/>
  <c r="I500"/>
  <c r="P500" s="1"/>
  <c r="G500"/>
  <c r="O499"/>
  <c r="M499"/>
  <c r="K499"/>
  <c r="I499"/>
  <c r="G499"/>
  <c r="O498"/>
  <c r="M498"/>
  <c r="K498"/>
  <c r="I498"/>
  <c r="G498"/>
  <c r="O497"/>
  <c r="M497"/>
  <c r="K497"/>
  <c r="I497"/>
  <c r="G497"/>
  <c r="P497" s="1"/>
  <c r="O496"/>
  <c r="M496"/>
  <c r="K496"/>
  <c r="I496"/>
  <c r="P496" s="1"/>
  <c r="G496"/>
  <c r="O495"/>
  <c r="M495"/>
  <c r="K495"/>
  <c r="I495"/>
  <c r="G495"/>
  <c r="O494"/>
  <c r="M494"/>
  <c r="K494"/>
  <c r="I494"/>
  <c r="G494"/>
  <c r="O493"/>
  <c r="M493"/>
  <c r="K493"/>
  <c r="I493"/>
  <c r="G493"/>
  <c r="P493" s="1"/>
  <c r="O492"/>
  <c r="M492"/>
  <c r="K492"/>
  <c r="I492"/>
  <c r="P492" s="1"/>
  <c r="G492"/>
  <c r="O491"/>
  <c r="M491"/>
  <c r="K491"/>
  <c r="I491"/>
  <c r="G491"/>
  <c r="O490"/>
  <c r="M490"/>
  <c r="K490"/>
  <c r="I490"/>
  <c r="G490"/>
  <c r="O489"/>
  <c r="M489"/>
  <c r="K489"/>
  <c r="I489"/>
  <c r="G489"/>
  <c r="P489" s="1"/>
  <c r="O488"/>
  <c r="M488"/>
  <c r="K488"/>
  <c r="I488"/>
  <c r="P488" s="1"/>
  <c r="G488"/>
  <c r="O487"/>
  <c r="M487"/>
  <c r="K487"/>
  <c r="I487"/>
  <c r="G487"/>
  <c r="O486"/>
  <c r="M486"/>
  <c r="K486"/>
  <c r="I486"/>
  <c r="G486"/>
  <c r="O485"/>
  <c r="M485"/>
  <c r="K485"/>
  <c r="I485"/>
  <c r="G485"/>
  <c r="P485" s="1"/>
  <c r="O484"/>
  <c r="M484"/>
  <c r="K484"/>
  <c r="I484"/>
  <c r="P484" s="1"/>
  <c r="G484"/>
  <c r="O483"/>
  <c r="M483"/>
  <c r="K483"/>
  <c r="I483"/>
  <c r="G483"/>
  <c r="O482"/>
  <c r="M482"/>
  <c r="I482"/>
  <c r="G482"/>
  <c r="P482" s="1"/>
  <c r="O481"/>
  <c r="M481"/>
  <c r="K481"/>
  <c r="I481"/>
  <c r="G481"/>
  <c r="O480"/>
  <c r="O568" s="1"/>
  <c r="M480"/>
  <c r="K480"/>
  <c r="I480"/>
  <c r="G480"/>
  <c r="O479"/>
  <c r="M479"/>
  <c r="K479"/>
  <c r="I479"/>
  <c r="G479"/>
  <c r="O478"/>
  <c r="M478"/>
  <c r="K478"/>
  <c r="I478"/>
  <c r="G478"/>
  <c r="O477"/>
  <c r="M477"/>
  <c r="K477"/>
  <c r="I477"/>
  <c r="G477"/>
  <c r="K463"/>
  <c r="K462"/>
  <c r="K457"/>
  <c r="K456"/>
  <c r="K455"/>
  <c r="K454"/>
  <c r="K453"/>
  <c r="K452"/>
  <c r="K451"/>
  <c r="K450"/>
  <c r="K449"/>
  <c r="K448"/>
  <c r="K447"/>
  <c r="E446"/>
  <c r="K446" s="1"/>
  <c r="K445"/>
  <c r="K444"/>
  <c r="K443"/>
  <c r="K442"/>
  <c r="K441"/>
  <c r="K440"/>
  <c r="K439"/>
  <c r="K438"/>
  <c r="K437"/>
  <c r="K412"/>
  <c r="K411"/>
  <c r="K410"/>
  <c r="K409"/>
  <c r="K408"/>
  <c r="K407"/>
  <c r="K406"/>
  <c r="K405"/>
  <c r="K404"/>
  <c r="K403"/>
  <c r="K402"/>
  <c r="K401"/>
  <c r="K400"/>
  <c r="K399"/>
  <c r="K398"/>
  <c r="K397"/>
  <c r="K396"/>
  <c r="K395"/>
  <c r="K394"/>
  <c r="K393"/>
  <c r="K386"/>
  <c r="K385"/>
  <c r="K384"/>
  <c r="K383"/>
  <c r="K382"/>
  <c r="K381"/>
  <c r="K380"/>
  <c r="K379"/>
  <c r="K378"/>
  <c r="K377"/>
  <c r="K376"/>
  <c r="K375"/>
  <c r="K374"/>
  <c r="K373"/>
  <c r="K372"/>
  <c r="K371"/>
  <c r="K370"/>
  <c r="K369"/>
  <c r="K368"/>
  <c r="K367"/>
  <c r="K366"/>
  <c r="K365"/>
  <c r="K364"/>
  <c r="K363"/>
  <c r="K362"/>
  <c r="P478" l="1"/>
  <c r="P479"/>
  <c r="P504"/>
  <c r="M568"/>
  <c r="P509"/>
  <c r="P510"/>
  <c r="P513"/>
  <c r="P514"/>
  <c r="P517"/>
  <c r="P518"/>
  <c r="P521"/>
  <c r="P522"/>
  <c r="G664"/>
  <c r="P586"/>
  <c r="P589"/>
  <c r="P594"/>
  <c r="P597"/>
  <c r="P602"/>
  <c r="P605"/>
  <c r="P610"/>
  <c r="P613"/>
  <c r="P618"/>
  <c r="P621"/>
  <c r="P626"/>
  <c r="K387"/>
  <c r="K413"/>
  <c r="I568"/>
  <c r="P483"/>
  <c r="P486"/>
  <c r="P487"/>
  <c r="P490"/>
  <c r="P491"/>
  <c r="P494"/>
  <c r="P495"/>
  <c r="P498"/>
  <c r="P499"/>
  <c r="P502"/>
  <c r="P503"/>
  <c r="P507"/>
  <c r="P508"/>
  <c r="G568"/>
  <c r="G570" s="1"/>
  <c r="P480"/>
  <c r="P481"/>
  <c r="K568"/>
  <c r="P511"/>
  <c r="P512"/>
  <c r="P515"/>
  <c r="P516"/>
  <c r="P519"/>
  <c r="P520"/>
  <c r="P523"/>
  <c r="P524"/>
  <c r="P583"/>
  <c r="P590"/>
  <c r="P593"/>
  <c r="P598"/>
  <c r="P601"/>
  <c r="P606"/>
  <c r="P609"/>
  <c r="P614"/>
  <c r="P617"/>
  <c r="P622"/>
  <c r="P625"/>
  <c r="O664"/>
  <c r="P477"/>
  <c r="P582"/>
  <c r="K458"/>
  <c r="D349"/>
  <c r="H349" s="1"/>
  <c r="O341"/>
  <c r="M341"/>
  <c r="K341"/>
  <c r="I341"/>
  <c r="G341"/>
  <c r="O340"/>
  <c r="M340"/>
  <c r="K340"/>
  <c r="I340"/>
  <c r="G340"/>
  <c r="O339"/>
  <c r="M339"/>
  <c r="K339"/>
  <c r="I339"/>
  <c r="G339"/>
  <c r="O338"/>
  <c r="M338"/>
  <c r="K338"/>
  <c r="I338"/>
  <c r="G338"/>
  <c r="O337"/>
  <c r="M337"/>
  <c r="K337"/>
  <c r="I337"/>
  <c r="G337"/>
  <c r="O336"/>
  <c r="M336"/>
  <c r="K336"/>
  <c r="I336"/>
  <c r="G336"/>
  <c r="O335"/>
  <c r="M335"/>
  <c r="K335"/>
  <c r="I335"/>
  <c r="G335"/>
  <c r="O334"/>
  <c r="M334"/>
  <c r="K334"/>
  <c r="I334"/>
  <c r="G334"/>
  <c r="O333"/>
  <c r="M333"/>
  <c r="K333"/>
  <c r="I333"/>
  <c r="G333"/>
  <c r="O332"/>
  <c r="P332" s="1"/>
  <c r="M332"/>
  <c r="K332"/>
  <c r="I332"/>
  <c r="G332"/>
  <c r="O331"/>
  <c r="M331"/>
  <c r="K331"/>
  <c r="I331"/>
  <c r="G331"/>
  <c r="O330"/>
  <c r="M330"/>
  <c r="K330"/>
  <c r="I330"/>
  <c r="G330"/>
  <c r="O329"/>
  <c r="M329"/>
  <c r="K329"/>
  <c r="I329"/>
  <c r="G329"/>
  <c r="O328"/>
  <c r="P328" s="1"/>
  <c r="M328"/>
  <c r="K328"/>
  <c r="I328"/>
  <c r="G328"/>
  <c r="O327"/>
  <c r="M327"/>
  <c r="K327"/>
  <c r="I327"/>
  <c r="G327"/>
  <c r="O326"/>
  <c r="M326"/>
  <c r="K326"/>
  <c r="I326"/>
  <c r="G326"/>
  <c r="O325"/>
  <c r="M325"/>
  <c r="K325"/>
  <c r="I325"/>
  <c r="G325"/>
  <c r="O324"/>
  <c r="P324" s="1"/>
  <c r="M324"/>
  <c r="K324"/>
  <c r="I324"/>
  <c r="G324"/>
  <c r="O323"/>
  <c r="M323"/>
  <c r="K323"/>
  <c r="I323"/>
  <c r="G323"/>
  <c r="O322"/>
  <c r="M322"/>
  <c r="K322"/>
  <c r="I322"/>
  <c r="G322"/>
  <c r="O321"/>
  <c r="M321"/>
  <c r="K321"/>
  <c r="I321"/>
  <c r="G321"/>
  <c r="O320"/>
  <c r="M320"/>
  <c r="K320"/>
  <c r="I320"/>
  <c r="G320"/>
  <c r="O319"/>
  <c r="M319"/>
  <c r="K319"/>
  <c r="I319"/>
  <c r="G319"/>
  <c r="O318"/>
  <c r="M318"/>
  <c r="K318"/>
  <c r="I318"/>
  <c r="G318"/>
  <c r="O317"/>
  <c r="M317"/>
  <c r="K317"/>
  <c r="I317"/>
  <c r="G317"/>
  <c r="O316"/>
  <c r="M316"/>
  <c r="K316"/>
  <c r="I316"/>
  <c r="G316"/>
  <c r="O315"/>
  <c r="M315"/>
  <c r="K315"/>
  <c r="I315"/>
  <c r="G315"/>
  <c r="O314"/>
  <c r="M314"/>
  <c r="K314"/>
  <c r="I314"/>
  <c r="G314"/>
  <c r="O313"/>
  <c r="M313"/>
  <c r="K313"/>
  <c r="I313"/>
  <c r="G313"/>
  <c r="O312"/>
  <c r="P312" s="1"/>
  <c r="M312"/>
  <c r="K312"/>
  <c r="I312"/>
  <c r="G312"/>
  <c r="O311"/>
  <c r="M311"/>
  <c r="K311"/>
  <c r="I311"/>
  <c r="G311"/>
  <c r="O310"/>
  <c r="M310"/>
  <c r="K310"/>
  <c r="I310"/>
  <c r="G310"/>
  <c r="O309"/>
  <c r="M309"/>
  <c r="K309"/>
  <c r="I309"/>
  <c r="G309"/>
  <c r="O308"/>
  <c r="M308"/>
  <c r="K308"/>
  <c r="I308"/>
  <c r="G308"/>
  <c r="O307"/>
  <c r="M307"/>
  <c r="K307"/>
  <c r="I307"/>
  <c r="G307"/>
  <c r="O306"/>
  <c r="M306"/>
  <c r="K306"/>
  <c r="I306"/>
  <c r="G306"/>
  <c r="O305"/>
  <c r="M305"/>
  <c r="K305"/>
  <c r="I305"/>
  <c r="G305"/>
  <c r="O304"/>
  <c r="M304"/>
  <c r="K304"/>
  <c r="I304"/>
  <c r="G304"/>
  <c r="O303"/>
  <c r="M303"/>
  <c r="K303"/>
  <c r="I303"/>
  <c r="G303"/>
  <c r="O302"/>
  <c r="M302"/>
  <c r="K302"/>
  <c r="I302"/>
  <c r="G302"/>
  <c r="O301"/>
  <c r="M301"/>
  <c r="K301"/>
  <c r="I301"/>
  <c r="G301"/>
  <c r="O300"/>
  <c r="M300"/>
  <c r="K300"/>
  <c r="I300"/>
  <c r="G300"/>
  <c r="O299"/>
  <c r="M299"/>
  <c r="K299"/>
  <c r="I299"/>
  <c r="G299"/>
  <c r="O298"/>
  <c r="M298"/>
  <c r="K298"/>
  <c r="I298"/>
  <c r="G298"/>
  <c r="O297"/>
  <c r="M297"/>
  <c r="K297"/>
  <c r="I297"/>
  <c r="G297"/>
  <c r="O296"/>
  <c r="M296"/>
  <c r="K296"/>
  <c r="I296"/>
  <c r="G296"/>
  <c r="O295"/>
  <c r="M295"/>
  <c r="K295"/>
  <c r="I295"/>
  <c r="G295"/>
  <c r="O294"/>
  <c r="M294"/>
  <c r="K294"/>
  <c r="I294"/>
  <c r="G294"/>
  <c r="O293"/>
  <c r="M293"/>
  <c r="K293"/>
  <c r="I293"/>
  <c r="G293"/>
  <c r="O292"/>
  <c r="M292"/>
  <c r="K292"/>
  <c r="I292"/>
  <c r="G292"/>
  <c r="O291"/>
  <c r="M291"/>
  <c r="K291"/>
  <c r="I291"/>
  <c r="G291"/>
  <c r="O290"/>
  <c r="M290"/>
  <c r="K290"/>
  <c r="I290"/>
  <c r="G290"/>
  <c r="O289"/>
  <c r="M289"/>
  <c r="K289"/>
  <c r="I289"/>
  <c r="G289"/>
  <c r="O288"/>
  <c r="P288" s="1"/>
  <c r="M288"/>
  <c r="K288"/>
  <c r="I288"/>
  <c r="G288"/>
  <c r="O287"/>
  <c r="M287"/>
  <c r="K287"/>
  <c r="I287"/>
  <c r="G287"/>
  <c r="O286"/>
  <c r="M286"/>
  <c r="K286"/>
  <c r="I286"/>
  <c r="G286"/>
  <c r="O285"/>
  <c r="M285"/>
  <c r="K285"/>
  <c r="I285"/>
  <c r="G285"/>
  <c r="O284"/>
  <c r="P284" s="1"/>
  <c r="M284"/>
  <c r="K284"/>
  <c r="I284"/>
  <c r="G284"/>
  <c r="O283"/>
  <c r="M283"/>
  <c r="K283"/>
  <c r="I283"/>
  <c r="G283"/>
  <c r="O282"/>
  <c r="M282"/>
  <c r="K282"/>
  <c r="I282"/>
  <c r="G282"/>
  <c r="O281"/>
  <c r="M281"/>
  <c r="K281"/>
  <c r="I281"/>
  <c r="G281"/>
  <c r="O280"/>
  <c r="P280" s="1"/>
  <c r="M280"/>
  <c r="K280"/>
  <c r="I280"/>
  <c r="G280"/>
  <c r="O279"/>
  <c r="M279"/>
  <c r="K279"/>
  <c r="I279"/>
  <c r="G279"/>
  <c r="O278"/>
  <c r="M278"/>
  <c r="K278"/>
  <c r="I278"/>
  <c r="G278"/>
  <c r="O277"/>
  <c r="M277"/>
  <c r="K277"/>
  <c r="I277"/>
  <c r="G277"/>
  <c r="O276"/>
  <c r="M276"/>
  <c r="K276"/>
  <c r="I276"/>
  <c r="G276"/>
  <c r="O275"/>
  <c r="M275"/>
  <c r="K275"/>
  <c r="I275"/>
  <c r="G275"/>
  <c r="O274"/>
  <c r="M274"/>
  <c r="K274"/>
  <c r="I274"/>
  <c r="G274"/>
  <c r="O273"/>
  <c r="M273"/>
  <c r="K273"/>
  <c r="I273"/>
  <c r="G273"/>
  <c r="O272"/>
  <c r="M272"/>
  <c r="K272"/>
  <c r="I272"/>
  <c r="G272"/>
  <c r="O271"/>
  <c r="M271"/>
  <c r="K271"/>
  <c r="I271"/>
  <c r="G271"/>
  <c r="O270"/>
  <c r="M270"/>
  <c r="K270"/>
  <c r="I270"/>
  <c r="G270"/>
  <c r="O269"/>
  <c r="M269"/>
  <c r="K269"/>
  <c r="I269"/>
  <c r="G269"/>
  <c r="O268"/>
  <c r="M268"/>
  <c r="K268"/>
  <c r="I268"/>
  <c r="G268"/>
  <c r="O267"/>
  <c r="M267"/>
  <c r="K267"/>
  <c r="I267"/>
  <c r="G267"/>
  <c r="O266"/>
  <c r="M266"/>
  <c r="K266"/>
  <c r="I266"/>
  <c r="G266"/>
  <c r="O265"/>
  <c r="M265"/>
  <c r="K265"/>
  <c r="I265"/>
  <c r="G265"/>
  <c r="O264"/>
  <c r="P264" s="1"/>
  <c r="M264"/>
  <c r="K264"/>
  <c r="I264"/>
  <c r="G264"/>
  <c r="O263"/>
  <c r="M263"/>
  <c r="K263"/>
  <c r="I263"/>
  <c r="G263"/>
  <c r="O262"/>
  <c r="M262"/>
  <c r="K262"/>
  <c r="I262"/>
  <c r="G262"/>
  <c r="O261"/>
  <c r="M261"/>
  <c r="K261"/>
  <c r="I261"/>
  <c r="G261"/>
  <c r="O260"/>
  <c r="M260"/>
  <c r="K260"/>
  <c r="I260"/>
  <c r="G260"/>
  <c r="O259"/>
  <c r="M259"/>
  <c r="K259"/>
  <c r="I259"/>
  <c r="G259"/>
  <c r="O258"/>
  <c r="M258"/>
  <c r="K258"/>
  <c r="I258"/>
  <c r="G258"/>
  <c r="O256"/>
  <c r="M256"/>
  <c r="P256" s="1"/>
  <c r="K256"/>
  <c r="I256"/>
  <c r="G256"/>
  <c r="O255"/>
  <c r="M255"/>
  <c r="K255"/>
  <c r="I255"/>
  <c r="G255"/>
  <c r="O254"/>
  <c r="M254"/>
  <c r="K254"/>
  <c r="I254"/>
  <c r="G254"/>
  <c r="O253"/>
  <c r="M253"/>
  <c r="K253"/>
  <c r="I253"/>
  <c r="G253"/>
  <c r="O252"/>
  <c r="M252"/>
  <c r="P252" s="1"/>
  <c r="K252"/>
  <c r="I252"/>
  <c r="G252"/>
  <c r="O251"/>
  <c r="M251"/>
  <c r="K251"/>
  <c r="I251"/>
  <c r="G251"/>
  <c r="O250"/>
  <c r="M250"/>
  <c r="K250"/>
  <c r="I250"/>
  <c r="G250"/>
  <c r="O249"/>
  <c r="M249"/>
  <c r="K249"/>
  <c r="I249"/>
  <c r="G249"/>
  <c r="O248"/>
  <c r="M248"/>
  <c r="P248" s="1"/>
  <c r="K248"/>
  <c r="I248"/>
  <c r="G248"/>
  <c r="O247"/>
  <c r="M247"/>
  <c r="K247"/>
  <c r="I247"/>
  <c r="G247"/>
  <c r="O246"/>
  <c r="M246"/>
  <c r="K246"/>
  <c r="I246"/>
  <c r="G246"/>
  <c r="O245"/>
  <c r="M245"/>
  <c r="K245"/>
  <c r="I245"/>
  <c r="G245"/>
  <c r="O244"/>
  <c r="M244"/>
  <c r="P244" s="1"/>
  <c r="K244"/>
  <c r="I244"/>
  <c r="G244"/>
  <c r="O243"/>
  <c r="M243"/>
  <c r="K243"/>
  <c r="I243"/>
  <c r="G243"/>
  <c r="O242"/>
  <c r="M242"/>
  <c r="K242"/>
  <c r="I242"/>
  <c r="G242"/>
  <c r="O241"/>
  <c r="M241"/>
  <c r="K241"/>
  <c r="I241"/>
  <c r="G241"/>
  <c r="O240"/>
  <c r="M240"/>
  <c r="P240" s="1"/>
  <c r="K240"/>
  <c r="I240"/>
  <c r="G240"/>
  <c r="O239"/>
  <c r="M239"/>
  <c r="K239"/>
  <c r="I239"/>
  <c r="G239"/>
  <c r="O238"/>
  <c r="M238"/>
  <c r="K238"/>
  <c r="I238"/>
  <c r="G238"/>
  <c r="O237"/>
  <c r="M237"/>
  <c r="K237"/>
  <c r="I237"/>
  <c r="G237"/>
  <c r="O236"/>
  <c r="M236"/>
  <c r="P236" s="1"/>
  <c r="K236"/>
  <c r="I236"/>
  <c r="G236"/>
  <c r="O235"/>
  <c r="M235"/>
  <c r="K235"/>
  <c r="I235"/>
  <c r="G235"/>
  <c r="O234"/>
  <c r="M234"/>
  <c r="K234"/>
  <c r="I234"/>
  <c r="G234"/>
  <c r="O233"/>
  <c r="M233"/>
  <c r="K233"/>
  <c r="I233"/>
  <c r="G233"/>
  <c r="O232"/>
  <c r="M232"/>
  <c r="P232" s="1"/>
  <c r="K232"/>
  <c r="I232"/>
  <c r="G232"/>
  <c r="O231"/>
  <c r="M231"/>
  <c r="K231"/>
  <c r="I231"/>
  <c r="G231"/>
  <c r="O230"/>
  <c r="M230"/>
  <c r="K230"/>
  <c r="I230"/>
  <c r="G230"/>
  <c r="O229"/>
  <c r="M229"/>
  <c r="K229"/>
  <c r="I229"/>
  <c r="G229"/>
  <c r="O228"/>
  <c r="M228"/>
  <c r="P228" s="1"/>
  <c r="K228"/>
  <c r="I228"/>
  <c r="G228"/>
  <c r="O227"/>
  <c r="M227"/>
  <c r="K227"/>
  <c r="I227"/>
  <c r="G227"/>
  <c r="O226"/>
  <c r="M226"/>
  <c r="K226"/>
  <c r="I226"/>
  <c r="G226"/>
  <c r="O225"/>
  <c r="M225"/>
  <c r="K225"/>
  <c r="I225"/>
  <c r="G225"/>
  <c r="O224"/>
  <c r="M224"/>
  <c r="P224" s="1"/>
  <c r="K224"/>
  <c r="I224"/>
  <c r="G224"/>
  <c r="O223"/>
  <c r="M223"/>
  <c r="K223"/>
  <c r="I223"/>
  <c r="G223"/>
  <c r="O222"/>
  <c r="M222"/>
  <c r="K222"/>
  <c r="I222"/>
  <c r="G222"/>
  <c r="O221"/>
  <c r="M221"/>
  <c r="K221"/>
  <c r="I221"/>
  <c r="G221"/>
  <c r="O220"/>
  <c r="M220"/>
  <c r="P220" s="1"/>
  <c r="K220"/>
  <c r="I220"/>
  <c r="G220"/>
  <c r="O219"/>
  <c r="M219"/>
  <c r="K219"/>
  <c r="I219"/>
  <c r="G219"/>
  <c r="O218"/>
  <c r="M218"/>
  <c r="K218"/>
  <c r="I218"/>
  <c r="G218"/>
  <c r="O217"/>
  <c r="M217"/>
  <c r="K217"/>
  <c r="I217"/>
  <c r="G217"/>
  <c r="O216"/>
  <c r="M216"/>
  <c r="P216" s="1"/>
  <c r="K216"/>
  <c r="I216"/>
  <c r="G216"/>
  <c r="P260" l="1"/>
  <c r="P344" s="1"/>
  <c r="P296"/>
  <c r="P300"/>
  <c r="P308"/>
  <c r="P320"/>
  <c r="P336"/>
  <c r="P340"/>
  <c r="P218"/>
  <c r="P257" s="1"/>
  <c r="P222"/>
  <c r="P226"/>
  <c r="P230"/>
  <c r="P234"/>
  <c r="P238"/>
  <c r="P242"/>
  <c r="P246"/>
  <c r="P250"/>
  <c r="P254"/>
  <c r="P258"/>
  <c r="P262"/>
  <c r="P266"/>
  <c r="P270"/>
  <c r="P274"/>
  <c r="P278"/>
  <c r="P282"/>
  <c r="P286"/>
  <c r="P290"/>
  <c r="P294"/>
  <c r="P298"/>
  <c r="P302"/>
  <c r="P306"/>
  <c r="P310"/>
  <c r="P314"/>
  <c r="P318"/>
  <c r="P322"/>
  <c r="P326"/>
  <c r="P330"/>
  <c r="P334"/>
  <c r="P338"/>
  <c r="P568"/>
  <c r="P219"/>
  <c r="P223"/>
  <c r="P227"/>
  <c r="P231"/>
  <c r="P235"/>
  <c r="P239"/>
  <c r="P243"/>
  <c r="P247"/>
  <c r="P251"/>
  <c r="P255"/>
  <c r="P259"/>
  <c r="P263"/>
  <c r="P267"/>
  <c r="P271"/>
  <c r="P275"/>
  <c r="P279"/>
  <c r="P283"/>
  <c r="P287"/>
  <c r="P291"/>
  <c r="P295"/>
  <c r="P299"/>
  <c r="P303"/>
  <c r="P307"/>
  <c r="P311"/>
  <c r="P315"/>
  <c r="P319"/>
  <c r="P323"/>
  <c r="P327"/>
  <c r="P331"/>
  <c r="P335"/>
  <c r="P339"/>
  <c r="P664"/>
  <c r="P268"/>
  <c r="P272"/>
  <c r="P276"/>
  <c r="P292"/>
  <c r="P304"/>
  <c r="P316"/>
  <c r="P217"/>
  <c r="P221"/>
  <c r="P225"/>
  <c r="P229"/>
  <c r="P233"/>
  <c r="P237"/>
  <c r="P241"/>
  <c r="P245"/>
  <c r="P249"/>
  <c r="P253"/>
  <c r="P261"/>
  <c r="P265"/>
  <c r="P269"/>
  <c r="P273"/>
  <c r="P277"/>
  <c r="P281"/>
  <c r="P285"/>
  <c r="P289"/>
  <c r="P293"/>
  <c r="P297"/>
  <c r="P301"/>
  <c r="P305"/>
  <c r="P309"/>
  <c r="P313"/>
  <c r="P317"/>
  <c r="P321"/>
  <c r="P325"/>
  <c r="P329"/>
  <c r="P333"/>
  <c r="P337"/>
  <c r="P341"/>
  <c r="P345" l="1"/>
  <c r="F351" s="1"/>
  <c r="K125" l="1"/>
  <c r="K126"/>
  <c r="K127"/>
  <c r="K102" l="1"/>
  <c r="K103"/>
  <c r="K104"/>
  <c r="K105"/>
  <c r="K106"/>
  <c r="K107"/>
  <c r="K108"/>
  <c r="K109"/>
  <c r="K110"/>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39"/>
  <c r="K138"/>
  <c r="K137"/>
  <c r="K136"/>
  <c r="K135"/>
  <c r="K134"/>
  <c r="K133"/>
  <c r="K132"/>
  <c r="K131"/>
  <c r="K130"/>
  <c r="K129"/>
  <c r="K124"/>
  <c r="K123"/>
  <c r="K122"/>
  <c r="K121"/>
  <c r="K120"/>
  <c r="K119"/>
  <c r="K118"/>
  <c r="K117"/>
  <c r="K116"/>
  <c r="K115"/>
  <c r="K114"/>
  <c r="K113"/>
  <c r="K112"/>
  <c r="K111"/>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K10"/>
  <c r="K9"/>
  <c r="K8"/>
  <c r="K7"/>
  <c r="K6"/>
  <c r="K5"/>
  <c r="K128" l="1"/>
  <c r="K201" s="1"/>
  <c r="K140"/>
  <c r="K199"/>
  <c r="K200" l="1"/>
  <c r="K202" s="1"/>
</calcChain>
</file>

<file path=xl/sharedStrings.xml><?xml version="1.0" encoding="utf-8"?>
<sst xmlns="http://schemas.openxmlformats.org/spreadsheetml/2006/main" count="9284" uniqueCount="3667">
  <si>
    <t>SR. No.</t>
  </si>
  <si>
    <t>Item Code</t>
  </si>
  <si>
    <t>Item Description</t>
  </si>
  <si>
    <t>Unit</t>
  </si>
  <si>
    <t>Quantity</t>
  </si>
  <si>
    <t>Useable</t>
  </si>
  <si>
    <t>Unserviceable</t>
  </si>
  <si>
    <t>Obsolete</t>
  </si>
  <si>
    <t>Non-Moving</t>
  </si>
  <si>
    <t>Scrap</t>
  </si>
  <si>
    <t>Km.</t>
  </si>
  <si>
    <t>CC0C001002</t>
  </si>
  <si>
    <t>Control cable 14X2.5sqmm</t>
  </si>
  <si>
    <t>FF4F404003</t>
  </si>
  <si>
    <t>Nut bolt washer 16X40mm</t>
  </si>
  <si>
    <t>Kg.</t>
  </si>
  <si>
    <t>HH4H405002</t>
  </si>
  <si>
    <t>400KV male arm assembly</t>
  </si>
  <si>
    <t>HH4H403001</t>
  </si>
  <si>
    <t xml:space="preserve">400KV earth rod and fixed contact </t>
  </si>
  <si>
    <t>Set</t>
  </si>
  <si>
    <t>No.</t>
  </si>
  <si>
    <t>JJ1J103013</t>
  </si>
  <si>
    <t>Overhauling Kit 145KV CB for 3 pole</t>
  </si>
  <si>
    <t>KK0K003001</t>
  </si>
  <si>
    <t>132KV L.A. terminal</t>
  </si>
  <si>
    <t>VV2V204001</t>
  </si>
  <si>
    <t>Terminal connector 420KV HV bushing.</t>
  </si>
  <si>
    <t>VV2V204002</t>
  </si>
  <si>
    <t>Terminal connector 245KV LV bushing.</t>
  </si>
  <si>
    <t>VV4V402001</t>
  </si>
  <si>
    <t>WTI</t>
  </si>
  <si>
    <t>VV4V401001</t>
  </si>
  <si>
    <t>OTI</t>
  </si>
  <si>
    <t>OI</t>
  </si>
  <si>
    <t>Earthing Rods 2500 X 20 mm</t>
  </si>
  <si>
    <t>400KV Single suspension fitting, hardware with single anchoring point and complete with all hardware accessories with suspension clamp, d-shackle, corona ring etc. suitable for twin ACSR Moose conductor with sub-conductor spacing of 450mm</t>
  </si>
  <si>
    <t xml:space="preserve">(a) With thorough type suspension clamp </t>
  </si>
  <si>
    <t>(b) With drop type clamp</t>
  </si>
  <si>
    <t>650mm long welding sleeves for Alumn. Tube 4S414</t>
  </si>
  <si>
    <t>(a) With turn buckle</t>
  </si>
  <si>
    <t xml:space="preserve">(b) Without turn buckle </t>
  </si>
  <si>
    <t xml:space="preserve">220KV Double Tension Fitting with double anchoring point and complete with all hardware accessories viz. tension clamp, d-shackle, corana ring etc. suitable for quad moose Conductor with sub-condutor spacing of 250mm </t>
  </si>
  <si>
    <t xml:space="preserve">Insulator hardware with double anchoring point and complete with all hardware accessories viz. tension clamp, d-shackle etc. suitable for single ACSR Moose Conductor </t>
  </si>
  <si>
    <t>(a) With turn buckle (Per Conductor)</t>
  </si>
  <si>
    <t>(b) Without turn buckle  (Per Conductor)</t>
  </si>
  <si>
    <t>132KV terminal connector to suit for ACSR moose on C.T. &amp; CVT</t>
  </si>
  <si>
    <t>420/215 KV system terminal connector to suit twin moose ACSR on CT</t>
  </si>
  <si>
    <t>420/215 KV system terminal connector to suit twin moose ACSR on CVT</t>
  </si>
  <si>
    <t>Multifunction Timer for 132KV CB.</t>
  </si>
  <si>
    <t>Single suspension fitting to suit for ACSR moose.</t>
  </si>
  <si>
    <t>CVT connecter to suit for ACSR zebra / moose.</t>
  </si>
  <si>
    <t>Double suspension fitting for twin moose.</t>
  </si>
  <si>
    <t>245KV Connector 4" Al. Tube to ACSR Moose.</t>
  </si>
  <si>
    <t>245KV Connector 4" Al. Tube to Isolator.</t>
  </si>
  <si>
    <t>245KV Connector Twin moose to Isolator.</t>
  </si>
  <si>
    <t>245KV Connector for ACSR Moose.</t>
  </si>
  <si>
    <t>Terminal connector for Nuetral bushing.</t>
  </si>
  <si>
    <t>245KV connector Al tube to isolator (2500A)</t>
  </si>
  <si>
    <t>245KV connector Al tube to isolator (1600A)</t>
  </si>
  <si>
    <t xml:space="preserve">245KV connector Al tube to CB </t>
  </si>
  <si>
    <t xml:space="preserve">Clamp 4" AL tube to BPI </t>
  </si>
  <si>
    <t>245KV isolator clamp(2500A)</t>
  </si>
  <si>
    <t>245KV isolator clamp(1600A)</t>
  </si>
  <si>
    <t>245KV  clamp AL tube to Breaker</t>
  </si>
  <si>
    <t xml:space="preserve">245KV Twin moose clamp </t>
  </si>
  <si>
    <t>400KV Terminal Connector moose to moose</t>
  </si>
  <si>
    <t>400KV universal terminal connector twin moose to isolator</t>
  </si>
  <si>
    <t>400KV universal terminal connector twin moose to LA</t>
  </si>
  <si>
    <t>400KV expen.terminal connector 4" AL tube to CB</t>
  </si>
  <si>
    <t>400KV rigid terminal connector 4" AL tube to isolator</t>
  </si>
  <si>
    <t>Inter terminal connector 4" AL tube to twin moose</t>
  </si>
  <si>
    <t>245KV, 2000A male arm (PR Engg.make)</t>
  </si>
  <si>
    <t>245KV, 2000A female arm (PR Engg.make)</t>
  </si>
  <si>
    <t>Discharge Counter</t>
  </si>
  <si>
    <t>400KV Terminal Connector CT</t>
  </si>
  <si>
    <t>Buchholz relay with gas collection device</t>
  </si>
  <si>
    <t>Expansion bellow 200N.B</t>
  </si>
  <si>
    <t>Expansion bellow 80N.B</t>
  </si>
  <si>
    <t xml:space="preserve">Universal connector 245KV quard moose </t>
  </si>
  <si>
    <t>Rigid 4" Al. to isolator clamp</t>
  </si>
  <si>
    <t>Female arm 400KV</t>
  </si>
  <si>
    <t xml:space="preserve">Male arm 245KV, 2500A </t>
  </si>
  <si>
    <t xml:space="preserve">Female arm 245KV, 2500A </t>
  </si>
  <si>
    <t>400KV counter balance spring</t>
  </si>
  <si>
    <t>145KV counter balance spring</t>
  </si>
  <si>
    <t>245KV twin CT connector</t>
  </si>
  <si>
    <t>Through type clamp</t>
  </si>
  <si>
    <t>Flexible clamp for isolator</t>
  </si>
  <si>
    <t>SF-6 gas</t>
  </si>
  <si>
    <t>Berral</t>
  </si>
  <si>
    <t>Transformer oil (209 letre per berral)</t>
  </si>
  <si>
    <t>400KV circuit breaker</t>
  </si>
  <si>
    <t>245KV circuit breaker</t>
  </si>
  <si>
    <t>420KV isolator</t>
  </si>
  <si>
    <t>245KV isolator</t>
  </si>
  <si>
    <t>145KV isolator</t>
  </si>
  <si>
    <t>390KV LA</t>
  </si>
  <si>
    <t>196KV LA</t>
  </si>
  <si>
    <t>120KV LA</t>
  </si>
  <si>
    <t>145KV C.T. 1000/500/1A</t>
  </si>
  <si>
    <t>(Deformation in metal base) 245KV C.T. 100/500/1A</t>
  </si>
  <si>
    <t>Empty SF-6 Gas Cylinder</t>
  </si>
  <si>
    <t>Empty Transformer Oil Drum Rusted</t>
  </si>
  <si>
    <t>Aluminium scrap 400/220/132KV Isulator Arm</t>
  </si>
  <si>
    <t>Lead acide battery T 800 P 2V.</t>
  </si>
  <si>
    <t>Disk Insulator 70 KN</t>
  </si>
  <si>
    <t>Molecular filter FOR SF6 Circuit Breaker</t>
  </si>
  <si>
    <t>Contactor CA - 3 - 9C - 10, 220V DC</t>
  </si>
  <si>
    <t>Operation Counter</t>
  </si>
  <si>
    <t>Micro filter set</t>
  </si>
  <si>
    <t xml:space="preserve">Rubber gas kit, O ring and sells complete </t>
  </si>
  <si>
    <t>Auxiliary contact assembly</t>
  </si>
  <si>
    <t>Operation counter</t>
  </si>
  <si>
    <t>All types of coupling for SF6 gas</t>
  </si>
  <si>
    <t xml:space="preserve">Molecular filter </t>
  </si>
  <si>
    <t>Contactor 3 phase, 250V, 20Amp.</t>
  </si>
  <si>
    <t>Operation Counter.</t>
  </si>
  <si>
    <t>Auxiliary contact ( 1 No + 1 NC)</t>
  </si>
  <si>
    <t>Auxiliary contact switch</t>
  </si>
  <si>
    <t>Limit switch and auxiliary switch</t>
  </si>
  <si>
    <t>Motor hosing varing assembly rusted</t>
  </si>
  <si>
    <t>Auxiliary contact</t>
  </si>
  <si>
    <t>MCB, 2 pole, 415/220V</t>
  </si>
  <si>
    <t>MCB, 3 pole, 6 Amp.</t>
  </si>
  <si>
    <t>MCB, 2 pole, 10 Amp.</t>
  </si>
  <si>
    <t xml:space="preserve">Motor hosing  assembly </t>
  </si>
  <si>
    <t>Semaphore for isolator</t>
  </si>
  <si>
    <t>Semaphore for earth switch</t>
  </si>
  <si>
    <t>Filter capacitor</t>
  </si>
  <si>
    <t>Potentio meter</t>
  </si>
  <si>
    <t>Set of switches</t>
  </si>
  <si>
    <t>Tap changer contact</t>
  </si>
  <si>
    <t>Auxiliary contact set</t>
  </si>
  <si>
    <t>420KV surge counter</t>
  </si>
  <si>
    <t xml:space="preserve">245KV Surge counter </t>
  </si>
  <si>
    <t>145KV Surge Counter</t>
  </si>
  <si>
    <t>Lead acid battery 900AH</t>
  </si>
  <si>
    <t>Compressor</t>
  </si>
  <si>
    <t>DC Isolator switch of specification RPM2410CM, 25Amp. 440V (KAYCEE Make)</t>
  </si>
  <si>
    <t>Voltmeter Selector Switch  for 400,220&amp;132 KV</t>
  </si>
  <si>
    <t>Set of Wound Resistor</t>
  </si>
  <si>
    <t>Condensor Fan Motor</t>
  </si>
  <si>
    <t>Lead acid battery 12 volt</t>
  </si>
  <si>
    <t>LZ 96 Distance Relay</t>
  </si>
  <si>
    <t>Main-I numerical distance relay REL-521</t>
  </si>
  <si>
    <t>245kV CT (tank Buging) 1600/800/1A</t>
  </si>
  <si>
    <t>Empty SF-6 Gas Cylinder (gas capacity 40 Kg.)</t>
  </si>
  <si>
    <t>Aluminium scrap 400/220/132KV Isulator Arm (400KV isolator arm)</t>
  </si>
  <si>
    <t>Lead acide battery T 900 P 2V.</t>
  </si>
  <si>
    <t>Pole street light</t>
  </si>
  <si>
    <t>400kV CVT</t>
  </si>
  <si>
    <t>No</t>
  </si>
  <si>
    <t>245KV inter connector to suit 4" IPS AL. tube to isolator (2500Amp.) with GI nut bolt</t>
  </si>
  <si>
    <t>245KV inter connector to suit 4" IPS AL. tube to isolator (1600Amp.) with GI nut bolt</t>
  </si>
  <si>
    <t>245KV universal type connector suit to twin moose to CT with GI nut bolt</t>
  </si>
  <si>
    <t>245KV Universal type connector suit to BPI to 4" Al.tube with circuit breaker with GI nut bolt</t>
  </si>
  <si>
    <t>C-wegde connector for ACSR moose</t>
  </si>
  <si>
    <t>145KV transformer bushing connector suitable for ACSR moose conductor</t>
  </si>
  <si>
    <t>145KV CT 1000/500/1 Amp.</t>
  </si>
  <si>
    <t>Compressor capacity 12Ton</t>
  </si>
  <si>
    <t>400KV female arm assembly</t>
  </si>
  <si>
    <t>Rigid clamp of isolator</t>
  </si>
  <si>
    <t xml:space="preserve">420KV aluminium universal terminal connector </t>
  </si>
  <si>
    <t>Flexible copper bond</t>
  </si>
  <si>
    <t>Total Useable</t>
  </si>
  <si>
    <t>Total Obsolete</t>
  </si>
  <si>
    <t xml:space="preserve"> N.S. Negi            </t>
  </si>
  <si>
    <t xml:space="preserve">A.E., 400KV S/s, Kashipur      </t>
  </si>
  <si>
    <t xml:space="preserve">                                                                                                                                        </t>
  </si>
  <si>
    <t xml:space="preserve">P.P.Pant  </t>
  </si>
  <si>
    <t xml:space="preserve">                                                                                                                                                                                         </t>
  </si>
  <si>
    <t xml:space="preserve">  J.E., 400KV S/s, Kashipur        </t>
  </si>
  <si>
    <t>Grand Total (Useable+Obsolete+Scrap)</t>
  </si>
  <si>
    <t>Book Value (In Rs.)</t>
  </si>
  <si>
    <t>Total Amount      (In Rs.)</t>
  </si>
  <si>
    <r>
      <t>Total Scrap</t>
    </r>
    <r>
      <rPr>
        <b/>
        <sz val="10"/>
        <color theme="0"/>
        <rFont val="Arial"/>
        <family val="2"/>
      </rPr>
      <t>...…...</t>
    </r>
    <r>
      <rPr>
        <b/>
        <sz val="10"/>
        <color theme="1"/>
        <rFont val="Arial"/>
        <family val="2"/>
      </rPr>
      <t xml:space="preserve"> </t>
    </r>
  </si>
  <si>
    <r>
      <t>Total Obsolete</t>
    </r>
    <r>
      <rPr>
        <b/>
        <sz val="10"/>
        <color theme="0"/>
        <rFont val="Arial"/>
        <family val="2"/>
      </rPr>
      <t>...</t>
    </r>
  </si>
  <si>
    <r>
      <t>Total Useable</t>
    </r>
    <r>
      <rPr>
        <b/>
        <sz val="10"/>
        <color theme="0"/>
        <rFont val="Arial"/>
        <family val="2"/>
      </rPr>
      <t>…..</t>
    </r>
  </si>
  <si>
    <t>245KV CVT (old and used) defective</t>
  </si>
  <si>
    <t>MT.</t>
  </si>
  <si>
    <t>Ms round 40mm dia</t>
  </si>
  <si>
    <t>220V DC closing latch catch gear assembly</t>
  </si>
  <si>
    <t>220V DC close/trip electromagnet coil</t>
  </si>
  <si>
    <t>245KV Capacitive voltage transformer(old &amp;used ABB).</t>
  </si>
  <si>
    <t>Control cable 14cx2.5sqmm.</t>
  </si>
  <si>
    <t>245KV (5Core) Current Transformer(1PH.) 1600/800/1A with junction box.</t>
  </si>
  <si>
    <t>400KV rigid terminal connector AL tube to CT</t>
  </si>
  <si>
    <t>Expansion type terminacl connecotr 4" AL tube to isolator</t>
  </si>
  <si>
    <t>245KV CT (old and used/Dismantle)</t>
  </si>
  <si>
    <t>400KV male arm assembly with corona ring.</t>
  </si>
  <si>
    <t>400KV female arm assembly with corona ring.</t>
  </si>
  <si>
    <t>145KV male and female arm assembly with corona ring.</t>
  </si>
  <si>
    <t>630A, 3P, ACB without release.</t>
  </si>
  <si>
    <t>Exp. connector 4" AL tube to circuit breaker</t>
  </si>
  <si>
    <t>Chiller Pump 5HP (old and used)</t>
  </si>
  <si>
    <t>400KV CVT (old and Used)</t>
  </si>
  <si>
    <t>245 CT 1600/800/1Amp. (old and used oil sepage make Heptacare).</t>
  </si>
  <si>
    <t>245KV CT 1000/500/1Amp. (old and used, ABB).</t>
  </si>
  <si>
    <t>2V, 800Ah battery bank cell (old and used)</t>
  </si>
  <si>
    <t>ACB 1000Amp. LT panel (old and used)</t>
  </si>
  <si>
    <t>ACB 630Amp. LT panel (old and used)</t>
  </si>
  <si>
    <t>145KV CT 1000/500/1 Amp. (old and used)</t>
  </si>
  <si>
    <t>400KV CT 2000/1000/1 Amp. (old and used)</t>
  </si>
  <si>
    <t>Aluminium scrap male and female arm of isolator (old and used)</t>
  </si>
  <si>
    <t>Refrigerent gas</t>
  </si>
  <si>
    <t>Outdoor fan blade for 36TR chiller</t>
  </si>
  <si>
    <t>PG clamp moose to moose with G.I. nut bolt washer</t>
  </si>
  <si>
    <t>PG clamp panther to panther with G.I. nut bolt washer</t>
  </si>
  <si>
    <t>PG clamp moose to panther with G.I. nut bolt washer</t>
  </si>
  <si>
    <t>T-clamp for G-Nandy make 132KV isolator dia 20mm. with G.I. nut bolt washer</t>
  </si>
  <si>
    <t>160MVA transformer 33KV bushing</t>
  </si>
  <si>
    <t>160MVA transformer 220KV HV side bushing</t>
  </si>
  <si>
    <t>132KV LV side bushings (160MVA T/F)</t>
  </si>
  <si>
    <t>245KV 1600/800/1Amp. (old and used) CT</t>
  </si>
  <si>
    <t>245KV CVT (old and used)</t>
  </si>
  <si>
    <t>Connector rigid type for CT</t>
  </si>
  <si>
    <t>Connector rigid type for CVT/LA</t>
  </si>
  <si>
    <t>4CX2.5 Sqmm. Control cable</t>
  </si>
  <si>
    <t>6CX2.5 Sqmm. Control cable</t>
  </si>
  <si>
    <t>Good quality silica gel blue</t>
  </si>
  <si>
    <t>Catch gear opening assembly</t>
  </si>
  <si>
    <t>Closing latch assembly</t>
  </si>
  <si>
    <t>Proximity switch</t>
  </si>
  <si>
    <t>245KV 1600/1000/1Amp. CT (old and used mkg bay)</t>
  </si>
  <si>
    <t>Isolator male and female melted assembly</t>
  </si>
  <si>
    <t>2V800Ah cell (old and used) B/B-II</t>
  </si>
  <si>
    <t>Name of Circle/Zone:- 400KV ETC, Kashipur</t>
  </si>
  <si>
    <t>Name of Substation:- 400KV S/s, Kashipur</t>
  </si>
  <si>
    <t>Name of Division:-  400KV O&amp;M Division, Kashipur</t>
  </si>
  <si>
    <t>Month of May-2025</t>
  </si>
  <si>
    <t xml:space="preserve">Name of Zone: </t>
  </si>
  <si>
    <t>Kumaun</t>
  </si>
  <si>
    <t>For the Month</t>
  </si>
  <si>
    <t xml:space="preserve">Name of Circle : </t>
  </si>
  <si>
    <t>400 KV Kashipur</t>
  </si>
  <si>
    <t>May</t>
  </si>
  <si>
    <t xml:space="preserve">Name of Division : </t>
  </si>
  <si>
    <t>132 KV Kashipur</t>
  </si>
  <si>
    <t xml:space="preserve">Name of Substation : </t>
  </si>
  <si>
    <t>S. No.</t>
  </si>
  <si>
    <t>Item code</t>
  </si>
  <si>
    <t>Name of Item</t>
  </si>
  <si>
    <t>Unit rate in Rs.</t>
  </si>
  <si>
    <t xml:space="preserve">Total Inventory Amt. </t>
  </si>
  <si>
    <t>Qty.</t>
  </si>
  <si>
    <t>Total Amount in Rs.</t>
  </si>
  <si>
    <t>33 KV Flange Collar for 'BHEL' MOCB</t>
  </si>
  <si>
    <t xml:space="preserve">No. </t>
  </si>
  <si>
    <t xml:space="preserve">33 KV Flange Collar(Damaged)   </t>
  </si>
  <si>
    <t>Bottom &amp; Top (Metallic) of old LA</t>
  </si>
  <si>
    <t>YY3Y302002</t>
  </si>
  <si>
    <t>110 Volt DC charger along with DB (old &amp; used)</t>
  </si>
  <si>
    <t>YY0Y002003</t>
  </si>
  <si>
    <t>110 Volt Battery set (old and used)</t>
  </si>
  <si>
    <t xml:space="preserve">(Old )48 V D/C DB Charger </t>
  </si>
  <si>
    <t>(Old and used)Battery Set (48 Volt)</t>
  </si>
  <si>
    <t xml:space="preserve"> YY3Y303001</t>
  </si>
  <si>
    <t>Battery charger 48 volt(dismantle)</t>
  </si>
  <si>
    <t>VV3V301002</t>
  </si>
  <si>
    <t>T/F Oil (old and used)</t>
  </si>
  <si>
    <t>Ltr.</t>
  </si>
  <si>
    <t>T/F Oil old used &amp; dirty</t>
  </si>
  <si>
    <t xml:space="preserve">T/F Oil (old, used ,dirty) </t>
  </si>
  <si>
    <t>VV5V505009</t>
  </si>
  <si>
    <t>33 KV CT Burnt and damaged</t>
  </si>
  <si>
    <t>36 KV CT 800/400/1A defective</t>
  </si>
  <si>
    <t>CT 33 KV damaged and burnt</t>
  </si>
  <si>
    <t>33 KV CT burnt and Damage (in Pieces}</t>
  </si>
  <si>
    <t>33 KV CT 400/1A Defective( old and used)</t>
  </si>
  <si>
    <t>VV5V503011</t>
  </si>
  <si>
    <t>132 KV CT400/200/1A (burnt Scrap)</t>
  </si>
  <si>
    <t>Nos</t>
  </si>
  <si>
    <t>132 KV CT400/200/1A (burnt)</t>
  </si>
  <si>
    <t>VV5V503009</t>
  </si>
  <si>
    <t xml:space="preserve">132 KV CT 800/400/1A Damaged &amp; burnt </t>
  </si>
  <si>
    <t>145 KV CT of rating 800/400/1A,3core 1.0 accuracy class, old and used</t>
  </si>
  <si>
    <t>145 KV CT 400/200/1A(old&amp; used) Brown Broveri Accuracy 1.0</t>
  </si>
  <si>
    <t>132 KV CT Old and Used</t>
  </si>
  <si>
    <t>VV7V713001 C</t>
  </si>
  <si>
    <t>145 KV CVT Defective</t>
  </si>
  <si>
    <t>132 KV CVT damaged</t>
  </si>
  <si>
    <t>145 KV CVT (old&amp; used) ASIA make</t>
  </si>
  <si>
    <t>145 KV CVT (old&amp; used) CGL make Accuracy 0.5</t>
  </si>
  <si>
    <t>145 KV CVT (old&amp; used) ABB make Accuracy 0.5</t>
  </si>
  <si>
    <t>145 KV CVT (old&amp; used)WS Insulation make Accuracy 0.5</t>
  </si>
  <si>
    <t>145 KV PT (old&amp; used)BHEL make Accuracy 0.5</t>
  </si>
  <si>
    <t>145 KV PT (old&amp; used)SCT make Accuracy 0.5</t>
  </si>
  <si>
    <t>33 KV PT (1-Phase),Savio Transformermake, Accuracy class 0.5</t>
  </si>
  <si>
    <t xml:space="preserve">33 KV PT (1-Phase),Perfect rmake, </t>
  </si>
  <si>
    <t xml:space="preserve"> RTCC panel (Dismenteled)</t>
  </si>
  <si>
    <t>Pale Fencing damaged</t>
  </si>
  <si>
    <t>JJ0J003004</t>
  </si>
  <si>
    <t>132 KV MOCB Dismanteled</t>
  </si>
  <si>
    <t>ACSR mix conductor in pcs</t>
  </si>
  <si>
    <t>M S srape (Wire fencing)</t>
  </si>
  <si>
    <t>SF-6 Gas Cylinder (Empty)</t>
  </si>
  <si>
    <t>Empty Gas Cylinder</t>
  </si>
  <si>
    <t>145 KV CT 100/1A</t>
  </si>
  <si>
    <t>33 KV PT(Completely Damaged)</t>
  </si>
  <si>
    <t>FF4F402128</t>
  </si>
  <si>
    <t>M.S Rod  40 mm2</t>
  </si>
  <si>
    <t>MT</t>
  </si>
  <si>
    <t xml:space="preserve">Fencing Angle </t>
  </si>
  <si>
    <t>HH7H704001</t>
  </si>
  <si>
    <t>33 KV Post Insulator for Cap Bank</t>
  </si>
  <si>
    <t>FF4F402160</t>
  </si>
  <si>
    <t xml:space="preserve">Steel Tubular Pole </t>
  </si>
  <si>
    <t>VV3V301008</t>
  </si>
  <si>
    <t xml:space="preserve">Empty Drum 45 Gallon </t>
  </si>
  <si>
    <t xml:space="preserve">Fabricated Support for fencing </t>
  </si>
  <si>
    <t>33 KV Post Insulator</t>
  </si>
  <si>
    <t>FF3F301028</t>
  </si>
  <si>
    <t xml:space="preserve">PN Structure </t>
  </si>
  <si>
    <t xml:space="preserve">Blade for 132 KV Isolator 800X SMC </t>
  </si>
  <si>
    <t>II5I501003</t>
  </si>
  <si>
    <t>Mid Spam Joint for Zebra</t>
  </si>
  <si>
    <t>Hanger for 'A' type Tower</t>
  </si>
  <si>
    <t>P T Jn, box for 33 KV PT</t>
  </si>
  <si>
    <t>FF3F301016</t>
  </si>
  <si>
    <t xml:space="preserve">BCT Structure </t>
  </si>
  <si>
    <t>FF3F301013</t>
  </si>
  <si>
    <t>BBL Structure</t>
  </si>
  <si>
    <t>MM0M009002</t>
  </si>
  <si>
    <t>110 Volt DC Relay For Breaker</t>
  </si>
  <si>
    <t>3.56,36 KVAR,7.3 KV,50A,22 micro farad single phase 50 Hz internal fuse ,APP type HV capacitor unit "MAGNEWIN" make</t>
  </si>
  <si>
    <t>KK0K005001</t>
  </si>
  <si>
    <t>33 KV lightning arrester complete with connector</t>
  </si>
  <si>
    <t>AA0A004001</t>
  </si>
  <si>
    <t>ACSR Zebra conductor in Pecs. (old &amp; used)</t>
  </si>
  <si>
    <t>Mtr</t>
  </si>
  <si>
    <t>FF3F301042&amp;43</t>
  </si>
  <si>
    <t>Hot dip Galvanized structure column and beam</t>
  </si>
  <si>
    <t>JJ1J103050</t>
  </si>
  <si>
    <t>Anti pumping devices suitable for CGL make breakers as per sample</t>
  </si>
  <si>
    <t>HH0H005001</t>
  </si>
  <si>
    <t>33 KV heavy duty isolator complet jaw,and blade&amp; connector(Panther) along with earth switch</t>
  </si>
  <si>
    <t>MM3M304013</t>
  </si>
  <si>
    <t>Digital MW meter Type 3 Phase 4 wire 50-0-50 MW CTR 200/1A PTR132KV /110 V. Aux Supply 110 V DC</t>
  </si>
  <si>
    <t>LL6L601002</t>
  </si>
  <si>
    <t>Flexible PVC coated copper wire 16 sq mm</t>
  </si>
  <si>
    <t>MM3M303006</t>
  </si>
  <si>
    <t>Digital  A C Ammeter  range 0-500 A (programmable) Aux Supply 110 V DC</t>
  </si>
  <si>
    <t>VV3V301001</t>
  </si>
  <si>
    <t xml:space="preserve">EHV GradeTransformer oil,conferming IS:335:1993 </t>
  </si>
  <si>
    <t>CC2C201009</t>
  </si>
  <si>
    <t>4X2.5 mm2 control cable(armoured)</t>
  </si>
  <si>
    <t>Km</t>
  </si>
  <si>
    <t>EHV GradeTransformer oil, (COLUMBIA- OIL)</t>
  </si>
  <si>
    <t>Liter</t>
  </si>
  <si>
    <t>145  KV  Current  Transformers 140 / 1 A, (0.2S Class) ,1 core.</t>
  </si>
  <si>
    <t>145  KV  Current  Transformers 300 / 1 A, (0.2S Class) ,3 core.</t>
  </si>
  <si>
    <t>145 KV CVT old and used</t>
  </si>
  <si>
    <t>VV7V713002</t>
  </si>
  <si>
    <t>145 KV CVT (1-Phase) accuracy class 0.2</t>
  </si>
  <si>
    <t>VV5V505008</t>
  </si>
  <si>
    <t>36 KV CT (3 core,1 Phase) 400/200/1A Accuracy class 0.2S</t>
  </si>
  <si>
    <t>HH5H502001</t>
  </si>
  <si>
    <t xml:space="preserve">Isolator Blade 145 KV Isolator center operated, double break ,1600 Amp make G. Nandi </t>
  </si>
  <si>
    <t>HH5H501004</t>
  </si>
  <si>
    <t xml:space="preserve">Jaw with clamp 145 KV Isolator center operated, double break ,1600 Amp make G. Nandi </t>
  </si>
  <si>
    <t xml:space="preserve">Male  contact assembly 145 KV Isolator center Break , 1250 Amp make Rama Engineers  </t>
  </si>
  <si>
    <t>HH5H501001</t>
  </si>
  <si>
    <t xml:space="preserve">Female contact assembly 145 KV Isolator center Break , 1250 Amp make Rama Engineers  </t>
  </si>
  <si>
    <t>HH7H702003</t>
  </si>
  <si>
    <t xml:space="preserve">Isolator Blade 36 KV Isolator center operated, double break ,800 Amp make G. Nandi </t>
  </si>
  <si>
    <t>HH7H701001</t>
  </si>
  <si>
    <t xml:space="preserve">Jaw with clamp 36 KV Isolator center operated, double break ,800 Amp make G. Nandi </t>
  </si>
  <si>
    <t>VV5V503001</t>
  </si>
  <si>
    <t>145 KV CT of rating 800/400/200/1A,5core 0.2 accuracy class</t>
  </si>
  <si>
    <t>HH8H801043</t>
  </si>
  <si>
    <t>Isolator clamp for ACSR panther conductor</t>
  </si>
  <si>
    <t>JJ4J401003</t>
  </si>
  <si>
    <t>Breaker clamp for ACSR Moose conductor</t>
  </si>
  <si>
    <t>145 KV CT 400/200/1AHeptacare Accuracy 0.2</t>
  </si>
  <si>
    <t xml:space="preserve">JJ8J801001 </t>
  </si>
  <si>
    <t>Sulphur Hexa Flouride  (SF-6) gas</t>
  </si>
  <si>
    <t>JJ1J103007</t>
  </si>
  <si>
    <t>Closing coil for 145 KV SF-6 Circuit Breaker, CGL Make,Type 70- SFM-32 B</t>
  </si>
  <si>
    <t>JJ1J103006</t>
  </si>
  <si>
    <t>Tripping coil for 145 KV SF-6 Circuit Breaker, CGL Make,Type 70- SFM-32 B</t>
  </si>
  <si>
    <t>Closing coil for 145 KV SF-6 Circuit Breaker, ABB Make,1600 Amp, Type LTB 145D1/B,Mfd2005,Sr 17000525</t>
  </si>
  <si>
    <t>Tripping coil for 145 KV SF-6 Circuit Breaker, ABB Make,1600 Amp, Type LTB 145D1/B,Mfd2005,Sr 17000525</t>
  </si>
  <si>
    <t xml:space="preserve">JJ1J105007 </t>
  </si>
  <si>
    <t>Closing coil for 36 KV SF-6 Circuit Breaker, CGL Make,1600 Amp, Type 30-SFGP-25A</t>
  </si>
  <si>
    <t xml:space="preserve">JJ1J105005 </t>
  </si>
  <si>
    <t>Tripping coil for 36 KV SF-6 Circuit Breaker, CGL Make,1600 Amp, Type 30-SFGP-25A</t>
  </si>
  <si>
    <t>LL6L601003</t>
  </si>
  <si>
    <t xml:space="preserve">Flexible PVC coated copper wire 04 Sq mm </t>
  </si>
  <si>
    <t>LL6L601004</t>
  </si>
  <si>
    <t>Flexible PVC coated copper wire 2.5 Sq mm (RYB and black colour)</t>
  </si>
  <si>
    <t>LL6L607002</t>
  </si>
  <si>
    <t xml:space="preserve">5 Pin ,5 Amp socket </t>
  </si>
  <si>
    <t xml:space="preserve">LL6L607001 </t>
  </si>
  <si>
    <t xml:space="preserve">5 Pin ,15 Amp socket </t>
  </si>
  <si>
    <t>MM1M108014</t>
  </si>
  <si>
    <t>Switch 5 Amp</t>
  </si>
  <si>
    <t>MM1M108015</t>
  </si>
  <si>
    <t xml:space="preserve">Switch 15 Amp </t>
  </si>
  <si>
    <t xml:space="preserve">SS5S501003 </t>
  </si>
  <si>
    <t>MCCB 63Amp ,415 V,TPN Heavels Make</t>
  </si>
  <si>
    <t>SS5S501004</t>
  </si>
  <si>
    <t>MCCB 32Amp ,415 V,TPN Heavels Make</t>
  </si>
  <si>
    <t>LL5L501006</t>
  </si>
  <si>
    <t>LED tube light 20 watt,220 volt complete</t>
  </si>
  <si>
    <t>MM1M101001</t>
  </si>
  <si>
    <t>Indicator for panel (LED type )</t>
  </si>
  <si>
    <t>120 KV LA ( 10 KV , Gapless Type )</t>
  </si>
  <si>
    <t>CC2C201006</t>
  </si>
  <si>
    <t>2.5 sqmm 10 core armoured copper control cable</t>
  </si>
  <si>
    <t>CC2C201007</t>
  </si>
  <si>
    <t>2.5 sqmm 06 core armoured copper control cable</t>
  </si>
  <si>
    <t>2.5 sqmm 04 core armoured copper control cable</t>
  </si>
  <si>
    <t>II0I001001</t>
  </si>
  <si>
    <t>Disc Insulator 120 KN</t>
  </si>
  <si>
    <t>II2I202001</t>
  </si>
  <si>
    <t>C - Wedge clamp suitable for ACSR Moose to Moose conductor</t>
  </si>
  <si>
    <t>CC3C306006</t>
  </si>
  <si>
    <t>11 KV Power cable ( 3 X 185 Sqmm )</t>
  </si>
  <si>
    <t>CC5C506005</t>
  </si>
  <si>
    <t>Cable mid joint kit ( 3 X 185 sqmm ) 11KV XLPE Cable</t>
  </si>
  <si>
    <t>CC1C107012</t>
  </si>
  <si>
    <t>AL Power cble ( PVC 3.5C x 35 sqmm)</t>
  </si>
  <si>
    <t>CT Clamp suitable for AL Pipe tube 4"</t>
  </si>
  <si>
    <t>Distance Protection Relay</t>
  </si>
  <si>
    <t>Directional Over current Relay</t>
  </si>
  <si>
    <t>160KN Disc Insulator</t>
  </si>
  <si>
    <t>II8I805005</t>
  </si>
  <si>
    <t>Suspension Double fitting for panther</t>
  </si>
  <si>
    <t>I4I402001</t>
  </si>
  <si>
    <t>Tension clamp for Earth wire</t>
  </si>
  <si>
    <t>Dead End clamp complete for ACSR panther conductor</t>
  </si>
  <si>
    <t>Silica Gel blue in colour(In sealed container)</t>
  </si>
  <si>
    <t>Isolator clamp for ACSR Moose conductor</t>
  </si>
  <si>
    <t>Breaker clamp for ACSR panther conductor</t>
  </si>
  <si>
    <t>C T terminal connector different type</t>
  </si>
  <si>
    <t>C-wedge clamps Moose-Moose</t>
  </si>
  <si>
    <t>C-wedge clamps Moose-Panther</t>
  </si>
  <si>
    <t xml:space="preserve">CT rod </t>
  </si>
  <si>
    <t>Abstract</t>
  </si>
  <si>
    <t>Opening balance</t>
  </si>
  <si>
    <t xml:space="preserve"> received</t>
  </si>
  <si>
    <t>Total</t>
  </si>
  <si>
    <t>Total Issue</t>
  </si>
  <si>
    <t>Closing Balance</t>
  </si>
  <si>
    <t>Format of Monthly Inventory for Uploading on PTCUL Website</t>
  </si>
  <si>
    <t>Issued By- Rajan Singh Junior Engineer (Line)132KV S/S Kashipur</t>
  </si>
  <si>
    <t xml:space="preserve">Issued to-Umesh Kumar Junior Engineer 132KV S/S Kashipur </t>
  </si>
  <si>
    <t>Name of Circle/ Zone:-</t>
  </si>
  <si>
    <t>400KV(O&amp;M)Kashipur</t>
  </si>
  <si>
    <t>Name of Substation</t>
  </si>
  <si>
    <t>132KV S/SKashipur</t>
  </si>
  <si>
    <t xml:space="preserve">Name of Division </t>
  </si>
  <si>
    <t>132KV(O&amp;M)Div Kashipur</t>
  </si>
  <si>
    <t>Month of</t>
  </si>
  <si>
    <t xml:space="preserve">SR.
No. </t>
  </si>
  <si>
    <t>item Description</t>
  </si>
  <si>
    <t xml:space="preserve">Quantity </t>
  </si>
  <si>
    <t xml:space="preserve">Book Value per unit </t>
  </si>
  <si>
    <t>Total Cost</t>
  </si>
  <si>
    <t xml:space="preserve">Unserviceable </t>
  </si>
  <si>
    <t xml:space="preserve">Non-Moving </t>
  </si>
  <si>
    <t xml:space="preserve">Scrap </t>
  </si>
  <si>
    <t>FF3F302001</t>
  </si>
  <si>
    <t>Tower part banded (Old and Used)</t>
  </si>
  <si>
    <t xml:space="preserve">MT. </t>
  </si>
  <si>
    <t>FF2F207036</t>
  </si>
  <si>
    <t>Template for 'A' Type Tower  (Incomplete)</t>
  </si>
  <si>
    <t>Scrap  of rusted Tower Part</t>
  </si>
  <si>
    <t>II8I804005</t>
  </si>
  <si>
    <t>Suspension single fitting for Panther</t>
  </si>
  <si>
    <t>II0I004001</t>
  </si>
  <si>
    <t xml:space="preserve">70 KN Disc insulator (B&amp;S) </t>
  </si>
  <si>
    <t>AA0A005001</t>
  </si>
  <si>
    <t>ACSR Panther Conductor</t>
  </si>
  <si>
    <t xml:space="preserve">Mtr. </t>
  </si>
  <si>
    <t>FF2F207038</t>
  </si>
  <si>
    <t>Template for B Type Tower</t>
  </si>
  <si>
    <t>M.T</t>
  </si>
  <si>
    <t>FF2F207040</t>
  </si>
  <si>
    <t>Template for C Type Tower</t>
  </si>
  <si>
    <t>II5I502004</t>
  </si>
  <si>
    <t xml:space="preserve">Repair Sleeve for panther </t>
  </si>
  <si>
    <t>II5I501004</t>
  </si>
  <si>
    <t xml:space="preserve">Mid Span Joint for Panther </t>
  </si>
  <si>
    <t>II8I801005</t>
  </si>
  <si>
    <t>Single Tension Fitting for panther</t>
  </si>
  <si>
    <t>Sets</t>
  </si>
  <si>
    <t>Vibration Damper</t>
  </si>
  <si>
    <t>II5I501009</t>
  </si>
  <si>
    <t>(A)Mid Span Joint for 7/10SWG Earth Wire</t>
  </si>
  <si>
    <t>(B)Mid Span Joint for 7/10SWG Earth Wire</t>
  </si>
  <si>
    <t>II8I801010</t>
  </si>
  <si>
    <t>(A) Tension fitting for GS earth wire 7/10SWG or 7/3.15mm.</t>
  </si>
  <si>
    <t>set</t>
  </si>
  <si>
    <t>(B) Tension fitting for GS earth wire 7/10SWG or 7/3.15mm.</t>
  </si>
  <si>
    <t>II8I804010</t>
  </si>
  <si>
    <t>(A)Suspension fitting for GS earth wire 7/10SWG or 7/3.15mm.</t>
  </si>
  <si>
    <t>(B)Suspension fitting for GS earth wire 7/10SWG or 7/3.15mm.</t>
  </si>
  <si>
    <t>II5I502009</t>
  </si>
  <si>
    <t xml:space="preserve">Repair Sleeve for earth wire 7/10SWG or 7/3.15mm </t>
  </si>
  <si>
    <t xml:space="preserve">Nos </t>
  </si>
  <si>
    <t>Steel pilot wire</t>
  </si>
  <si>
    <t>7/10SWG damage /rusted broken earth wire</t>
  </si>
  <si>
    <t>Kg</t>
  </si>
  <si>
    <t>7/10SWG earth wire</t>
  </si>
  <si>
    <t>C-Wedge clamp (Panther to Panther)</t>
  </si>
  <si>
    <t>Tower GI nut&amp;bolt(3/4X5/8)</t>
  </si>
  <si>
    <t>II8I802005</t>
  </si>
  <si>
    <t>Double tension fitting for ACSR panther(Incomplete)</t>
  </si>
  <si>
    <t>Total(Useable+Scrap)</t>
  </si>
  <si>
    <t>T&amp;P Items</t>
  </si>
  <si>
    <t xml:space="preserve">Sr.
No. </t>
  </si>
  <si>
    <t>Useable/Qty</t>
  </si>
  <si>
    <t>Hydraulic compressor of 100 Ton,portable,hand operated completed with accessories/tools.</t>
  </si>
  <si>
    <t>Compressor die sets suitable for jointing ACSR panther Conductor(Aluminium portion)</t>
  </si>
  <si>
    <t>Compressor die sets suitable for jointing ACSR panther Conductor(Steel portion)</t>
  </si>
  <si>
    <t>Compressor die sets suitable for jointing ACSR ZebraConductor(Aluminium portion)</t>
  </si>
  <si>
    <t>Compressor die sets suitable for jointing ACSR MooseConductor(Aluminium portion)</t>
  </si>
  <si>
    <t>12mm steelrope drum of 200mtr long</t>
  </si>
  <si>
    <t>Single sheave pulley open type of 5 ton capacity.</t>
  </si>
  <si>
    <t>Double sheave pulley 5 ton capacity</t>
  </si>
  <si>
    <t>Hydraulic conductor cutter</t>
  </si>
  <si>
    <t>Bolted type come along clamp, 7 bolts for ACSR Zebra Conductor</t>
  </si>
  <si>
    <t>Bolted type come along clamp, 7 bolts for ACSR Panther Conductor</t>
  </si>
  <si>
    <t>Come along clamp 3 bolted type suitable for 7/10 SWG earth wire.</t>
  </si>
  <si>
    <t>Four Sheave sagging pulley 10 Ton Capacity.</t>
  </si>
  <si>
    <t>Sling 18mm 10MTR</t>
  </si>
  <si>
    <t>Sling 18mm 5 MTR</t>
  </si>
  <si>
    <t>D-Shackle 4.75 Ton</t>
  </si>
  <si>
    <t>Safety belt full body safety harness PN42(01 reputed make like karam etc.)</t>
  </si>
  <si>
    <t>Poly amide or Braided white nylon rope 14mm</t>
  </si>
  <si>
    <t>Chain Shackle 10Ton Chain pulley block 3 MTR</t>
  </si>
  <si>
    <t>Chain Shackle 2 Ton Chain pulley block 3 MTR</t>
  </si>
  <si>
    <t>Issued By</t>
  </si>
  <si>
    <t>Received By</t>
  </si>
  <si>
    <t>J.E 132KV S/S Kashipur(Line)</t>
  </si>
  <si>
    <t>J.E 132kv S/S Kashipur</t>
  </si>
  <si>
    <t>A.E 132kv S/S Kashipur</t>
  </si>
  <si>
    <t>Rajan singh</t>
  </si>
  <si>
    <t>Umesh Kumar</t>
  </si>
  <si>
    <t>Er Vishal Kr Gupta</t>
  </si>
  <si>
    <t>Name of Circle/ Zone:-400kv o&amp;m circle Kashipur</t>
  </si>
  <si>
    <t>132kv s/s Bazpur</t>
  </si>
  <si>
    <t>Name of Division  132 KV O&amp;M Div. PTCUL KASHIPUR</t>
  </si>
  <si>
    <t>Stock Inventory for the Month of  April.2025</t>
  </si>
  <si>
    <t xml:space="preserve">Book Value </t>
  </si>
  <si>
    <t>Unit Rate</t>
  </si>
  <si>
    <t>II5I502005</t>
  </si>
  <si>
    <t>Double Tention fitting for panther conductor.</t>
  </si>
  <si>
    <t>II3I305004</t>
  </si>
  <si>
    <t>Armour rod for panther conductor.</t>
  </si>
  <si>
    <t>II3I308001</t>
  </si>
  <si>
    <t>Bird Guard.</t>
  </si>
  <si>
    <t>II3I301004</t>
  </si>
  <si>
    <t>Mid span joint for panther conductor.</t>
  </si>
  <si>
    <t>II3I302004</t>
  </si>
  <si>
    <t>Ropier slave for panther conductor.</t>
  </si>
  <si>
    <t>Pilot Fitting for 70 KN Disc Insulator.</t>
  </si>
  <si>
    <t>Nos.</t>
  </si>
  <si>
    <t>Repair sleeve for panther conductor.</t>
  </si>
  <si>
    <t>FF0F013001</t>
  </si>
  <si>
    <t>A' Normal Tower.</t>
  </si>
  <si>
    <t>KG</t>
  </si>
  <si>
    <t>120 KN Disc Insulator.</t>
  </si>
  <si>
    <t>ACSR Panther conductor old &amp; used.</t>
  </si>
  <si>
    <t>KM</t>
  </si>
  <si>
    <t>Single tension fitting suitable for panther conductor.</t>
  </si>
  <si>
    <t>Repair sleeve.</t>
  </si>
  <si>
    <t>single Suspension fitting suitable for panther conductor.</t>
  </si>
  <si>
    <t>Repair sleeve suitable for ACSR panther conductor.</t>
  </si>
  <si>
    <t>Repair sleeve suitable for GS earth wire 7/10 SWG.</t>
  </si>
  <si>
    <t>GI hanger as per sample.</t>
  </si>
  <si>
    <t>Vibration damper suitable for ACSR Panther conductor.</t>
  </si>
  <si>
    <t>vibration damper suitable for GS earth wire 7/10 SWG.</t>
  </si>
  <si>
    <t>Tension fitting suitable for GS Earth 7/10 SWG.</t>
  </si>
  <si>
    <t>Suspension fitting suitable for GS earth wire 7/10SWG.</t>
  </si>
  <si>
    <t xml:space="preserve"> Scrap</t>
  </si>
  <si>
    <t>Earth wire old &amp; used,rusted and deteriorated</t>
  </si>
  <si>
    <t>JE Name</t>
  </si>
  <si>
    <t xml:space="preserve">AE Name </t>
  </si>
  <si>
    <t>EE Name</t>
  </si>
  <si>
    <t xml:space="preserve">Name of Zone -Kumoun Zone </t>
  </si>
  <si>
    <t xml:space="preserve">                             stock</t>
  </si>
  <si>
    <t>STOCK</t>
  </si>
  <si>
    <t>For the Month   of  MAY  -2025</t>
  </si>
  <si>
    <t xml:space="preserve">Name of Circule -Kashipur Circle </t>
  </si>
  <si>
    <t>Name of Division -132 KV O&amp;M Division Kashipur</t>
  </si>
  <si>
    <t>Name of Sub- Station -132 KV S/S Ramnagar</t>
  </si>
  <si>
    <t>ACSR Zebra Conductor</t>
  </si>
  <si>
    <t>ACSR Tarantula Conductor</t>
  </si>
  <si>
    <t xml:space="preserve">Empty Drum  </t>
  </si>
  <si>
    <t>36 mm MS Round</t>
  </si>
  <si>
    <t>SP-45 Old steel pole</t>
  </si>
  <si>
    <t>Gal. S/S strecture ATM</t>
  </si>
  <si>
    <t>Gal. S/S strecture AXM</t>
  </si>
  <si>
    <t>Gal. S/S strecture BTM</t>
  </si>
  <si>
    <t>Gal. S/S strecture CCM</t>
  </si>
  <si>
    <t>95mm2 ,3 1/2 Al. Cable</t>
  </si>
  <si>
    <t>Control Cable 6x2.5mm2</t>
  </si>
  <si>
    <t xml:space="preserve">OSR relay suitable for NGEF make 20 MVA T/f </t>
  </si>
  <si>
    <t>Fired C-Wedge clamp suitable for Panther to Panther</t>
  </si>
  <si>
    <t>33 KV CT(200-100/1A) old and used</t>
  </si>
  <si>
    <t>Trip coil 110 Vsuitable for CGL make 132 KV Circuit Breader</t>
  </si>
  <si>
    <t>PG Clamp Zebra  to Zebra</t>
  </si>
  <si>
    <t>Eye bolt suitable for 33 KV BHEL make VCB Circuit breaker.</t>
  </si>
  <si>
    <t>2.5mm2x2 core control cable</t>
  </si>
  <si>
    <t>2.5mm2x4 Core Control Cable</t>
  </si>
  <si>
    <t>36 KV PT with 0.2 S Accuracy class</t>
  </si>
  <si>
    <t>132KV CT  1 Phase Heptacare Power (PSDF)</t>
  </si>
  <si>
    <t>Blades for 33 KV isolator</t>
  </si>
  <si>
    <t xml:space="preserve">Tension fitting </t>
  </si>
  <si>
    <t>Old used and defective 33 KV CT 3Core 400/200/1A Hepta Care</t>
  </si>
  <si>
    <t>GI foundation Anchor bolt (size 28 mm)</t>
  </si>
  <si>
    <t>GI foundation Anchor bolt (size32 mm)</t>
  </si>
  <si>
    <t>33 KV Lightning arrestor with all accessories and surge counter</t>
  </si>
  <si>
    <t>Complete damage  145 KV CT</t>
  </si>
  <si>
    <t>Old used and damaged battery bak of  110 Volt</t>
  </si>
  <si>
    <t>Old  used  &amp; damaged exghaust fan of 18" size</t>
  </si>
  <si>
    <t>Old used and damaged battery   Cell of 2 Volt 300 Ah</t>
  </si>
  <si>
    <t>Auxllary contractor operating 110 Volt DC</t>
  </si>
  <si>
    <t>Zebra to Panther Clamp</t>
  </si>
  <si>
    <t>Control Cable 2.5 Sqmmx6 Core</t>
  </si>
  <si>
    <t>Mtr.</t>
  </si>
  <si>
    <t>Control Cable armoed  2.5 Sqmmx10 Core</t>
  </si>
  <si>
    <t>Transformer oil (209 letre per berrel )</t>
  </si>
  <si>
    <t>Berrel</t>
  </si>
  <si>
    <t>*</t>
  </si>
  <si>
    <t xml:space="preserve">36 KV CT (3 Core) (1 Phase) 400/200/1 A, 0.2s accuracy </t>
  </si>
  <si>
    <t>HV Bushing Clamp for 40 MVA/20MVA T/Fas per sample</t>
  </si>
  <si>
    <t>No,</t>
  </si>
  <si>
    <t>HLVBushing Clamp for 40 MVA/20MVA T/Fas per sample</t>
  </si>
  <si>
    <t>2.5 mm2* 4core control cable in piesces</t>
  </si>
  <si>
    <t>2.5 mm2*10 core control cable inpisces</t>
  </si>
  <si>
    <t>132 Kv CT 200/100/1 A. Old &amp;Used</t>
  </si>
  <si>
    <t>132 KV LA Old &amp; Used</t>
  </si>
  <si>
    <t>33 KV  CT 800/400/200/1A . Old &amp; Used</t>
  </si>
  <si>
    <t>33 Kv LA Old &amp; Used</t>
  </si>
  <si>
    <t>33 KV PT</t>
  </si>
  <si>
    <t>33 KV LA Damaged</t>
  </si>
  <si>
    <t>NO.</t>
  </si>
  <si>
    <t>Multi Standred copper Control Cable (Armoured)2x2.5mm2</t>
  </si>
  <si>
    <t>Kms.</t>
  </si>
  <si>
    <t>Multi Standred copper Control Cable (Armoured)4x2.5mm2</t>
  </si>
  <si>
    <t>Multi Standred copper Control Cable (Armoured)6x2.5mm2</t>
  </si>
  <si>
    <t>Multi Standred copper Control Cable (Armoured)10x2.5mm2</t>
  </si>
  <si>
    <t>Old used and defective 132 KV CVT</t>
  </si>
  <si>
    <t xml:space="preserve">New SF-6 Gas cylinder </t>
  </si>
  <si>
    <t>40 MVA T/F HV SideBushing Terminal  ConnectorFor ACSR Panthor Conductor</t>
  </si>
  <si>
    <t>40 MVA T/F LV SideBushing Terminal  ConnectorFor ACSR Panthor Conductor</t>
  </si>
  <si>
    <t>20 MVA T/F HV SideBushing Terminal  ConnectorFor ACSR Panthor Conductor</t>
  </si>
  <si>
    <t>20 MVA T/F LV SideBushing Terminal  ConnectorFor ACSR Panthor Conductor</t>
  </si>
  <si>
    <t>33 KV Isolator Connector For ACSR Panthor conductor</t>
  </si>
  <si>
    <t>33 KV Isolator Connector For ACSR Zebra  conductor</t>
  </si>
  <si>
    <t>33 KV Circuit Breaker Terminal   Connector For ACSR Panthor  conductor</t>
  </si>
  <si>
    <t>33 KV Circuit Breaker Terminal   Connector For ACSR  Zebra  conductor</t>
  </si>
  <si>
    <t>33 KV main bus clamp For ACSR Taramtulla to Panthor  conductor</t>
  </si>
  <si>
    <t>33 KV main bus clamp For ACSR Taramtulla to zebra conductor</t>
  </si>
  <si>
    <t>33 KV  Main bus Isolator Connector For ACSR taramtula  conductor</t>
  </si>
  <si>
    <t>Terminal connector  for 132 KV CGL  make C.B</t>
  </si>
  <si>
    <t>Terminal connector  for 132 KV  C.B</t>
  </si>
  <si>
    <t xml:space="preserve">Terminal connector  for 132 KV  CVT </t>
  </si>
  <si>
    <t>Terminal connector   required for HV  Bushing of 20 MVA T/F</t>
  </si>
  <si>
    <t>Terminal connector   required for LV  Bushing of 20 MVA T/F</t>
  </si>
  <si>
    <t>Terminal connector   required for HV  Bushing of 40 MVA T/F</t>
  </si>
  <si>
    <t>Terminal connector   required for LV Bushing of 40 MVA T/F</t>
  </si>
  <si>
    <t xml:space="preserve">Terminal connector  for 33  KV Circuit Breaker   </t>
  </si>
  <si>
    <t>CRC Standred Size</t>
  </si>
  <si>
    <t xml:space="preserve">Contactor 110 V DC for 132 KV  Circuit Breaker </t>
  </si>
  <si>
    <t xml:space="preserve">Contactor 110 V DC for 33 KV  Circuit Breaker </t>
  </si>
  <si>
    <t>Contractor for fan control of 40 MVA T/F</t>
  </si>
  <si>
    <t>MCB Single Pole 32 Amp</t>
  </si>
  <si>
    <t>MCB Three Pole 32 Amp</t>
  </si>
  <si>
    <t>HRC Fuse 2  Amp</t>
  </si>
  <si>
    <t>HRC Fuse 4   Amp</t>
  </si>
  <si>
    <t>HRC Fuse  10  Amp</t>
  </si>
  <si>
    <t>HRC Fuse 16  Amp</t>
  </si>
  <si>
    <t>Multi Stand 2.5 mm Sqr Copper wire of different colour</t>
  </si>
  <si>
    <t>33KV LA(OLD &amp; USED)</t>
  </si>
  <si>
    <t>ACSR Panthor conductor</t>
  </si>
  <si>
    <t>ACSR Zebra conductor</t>
  </si>
  <si>
    <t>Silika Gel</t>
  </si>
  <si>
    <t>145 KV CVT(Single Phase)Of Accurecy Class 0.2S( Without Juntion Box)</t>
  </si>
  <si>
    <t>NO</t>
  </si>
  <si>
    <t xml:space="preserve">Total Amt. of Useable </t>
  </si>
  <si>
    <t xml:space="preserve">Total Amt. of Unserviceable </t>
  </si>
  <si>
    <t>Total Amt. of Non. Moving</t>
  </si>
  <si>
    <t xml:space="preserve">Total Amt. of obsolete </t>
  </si>
  <si>
    <t>Total Amt. of Scrap</t>
  </si>
  <si>
    <t xml:space="preserve">Total Usable </t>
  </si>
  <si>
    <t>Singnature of J.E.</t>
  </si>
  <si>
    <t>31/04/25</t>
  </si>
  <si>
    <t>Singnature of A.E.</t>
  </si>
  <si>
    <t>Date:-</t>
  </si>
  <si>
    <t>Singnature of E.E.</t>
  </si>
  <si>
    <t>Name of Zone: Kumoun Zone</t>
  </si>
  <si>
    <t>T &amp; P</t>
  </si>
  <si>
    <t xml:space="preserve">For the Month-  MAY-25  </t>
  </si>
  <si>
    <t>Name of Circle : Kashipur circuil</t>
  </si>
  <si>
    <t>Name of Division : O &amp; M Division Kashipur</t>
  </si>
  <si>
    <t>Name of Substation : 132 KV S/S Ramnagar</t>
  </si>
  <si>
    <t>Hydraulic Crimping Tool 400-1000sqm</t>
  </si>
  <si>
    <t>2500V Motorized Insulation Tester</t>
  </si>
  <si>
    <t>Single Sheave Pully Block</t>
  </si>
  <si>
    <t>Double Sheave Pully Block</t>
  </si>
  <si>
    <t>Triple Sheave Pully Blocl</t>
  </si>
  <si>
    <t>Portable Air Blower</t>
  </si>
  <si>
    <t>Steel Table 5"x3"x2 1/2"</t>
  </si>
  <si>
    <t>Steel Rack</t>
  </si>
  <si>
    <t>Wooden Telephonen Desk</t>
  </si>
  <si>
    <t>Wooden Dining Set</t>
  </si>
  <si>
    <t xml:space="preserve">Steel Almirah </t>
  </si>
  <si>
    <t xml:space="preserve">Canter table </t>
  </si>
  <si>
    <t>Single Bed Wooden</t>
  </si>
  <si>
    <t>Allen Key Set</t>
  </si>
  <si>
    <t>Socket Spanner Set(JHALANI)</t>
  </si>
  <si>
    <t xml:space="preserve">D/E Spanner Set 6mm to 32mm </t>
  </si>
  <si>
    <t>Detachable Screw Driver</t>
  </si>
  <si>
    <t>300mm Screw Driver</t>
  </si>
  <si>
    <t>Box Spanner Set</t>
  </si>
  <si>
    <t>Crimping Tool for Pressing Lugs for of cable 2.5 mm to 35mm hand operated</t>
  </si>
  <si>
    <t>Hydraulic Crimping Tool for pressing Lugs of Cable size 35 mm to 300mm</t>
  </si>
  <si>
    <t>Desk Top Computer HCL Make</t>
  </si>
  <si>
    <t>TFT 39.5 Monitor HCL Make</t>
  </si>
  <si>
    <t xml:space="preserve">Biligual Key Board </t>
  </si>
  <si>
    <t>Combo Drive</t>
  </si>
  <si>
    <t>Internal Modem(56kbps)</t>
  </si>
  <si>
    <t>Multi function Printer samsung SCX-4521F S.No. -8P67BACZ801698</t>
  </si>
  <si>
    <t>Combination Plier</t>
  </si>
  <si>
    <t>Nose Plier</t>
  </si>
  <si>
    <t>Hammer 500gm</t>
  </si>
  <si>
    <t>First Aid Box</t>
  </si>
  <si>
    <t>Screw Driver Set</t>
  </si>
  <si>
    <t>Pick Axe 500gm</t>
  </si>
  <si>
    <t>Scissor</t>
  </si>
  <si>
    <t xml:space="preserve">Sefety Belt half Body </t>
  </si>
  <si>
    <t>First Aid Box Complete With All Medicines</t>
  </si>
  <si>
    <t>2264.33</t>
  </si>
  <si>
    <t>Double Bed</t>
  </si>
  <si>
    <t>Matters (CHL)</t>
  </si>
  <si>
    <t>Table with both side door</t>
  </si>
  <si>
    <t>Computer table with one side door</t>
  </si>
  <si>
    <t>Steel Almirah with five shelves (20-22 gauge)</t>
  </si>
  <si>
    <t>Steel bench with three seat</t>
  </si>
  <si>
    <t>High back executive chair</t>
  </si>
  <si>
    <t>Low Back executive chair</t>
  </si>
  <si>
    <t>Visitor Chair</t>
  </si>
  <si>
    <t>Biomatric Attendance Machine</t>
  </si>
  <si>
    <t>Steel Stool 1'x1 1/2'x1 1/2'</t>
  </si>
  <si>
    <t>Digital Multi meter</t>
  </si>
  <si>
    <t>Gas Refilling Device</t>
  </si>
  <si>
    <t>Torch</t>
  </si>
  <si>
    <t>Earth Resistivity Tester</t>
  </si>
  <si>
    <t>5000V Motorized Insulation Tester</t>
  </si>
  <si>
    <t>3 1/2 Digit Digital Multimeter</t>
  </si>
  <si>
    <t>Armed Steel Chair 'S' Type</t>
  </si>
  <si>
    <t>Wooden Easy Chair (Cushion)</t>
  </si>
  <si>
    <t>D/E Spanner Set 6-7 to 30-32</t>
  </si>
  <si>
    <t>Ring Spanner Set  6-7 to 30-32</t>
  </si>
  <si>
    <t>Screw Driver SET</t>
  </si>
  <si>
    <t>Combination Pliers</t>
  </si>
  <si>
    <t>Cutting Pliers</t>
  </si>
  <si>
    <t>Nose Pliers</t>
  </si>
  <si>
    <t>Hack Saw Frame</t>
  </si>
  <si>
    <t>Screw Driver Large</t>
  </si>
  <si>
    <t>Screw Driver Medium</t>
  </si>
  <si>
    <t>Soldring Iron</t>
  </si>
  <si>
    <t>Nokia Hand Set Model3100352974005000120</t>
  </si>
  <si>
    <t>0</t>
  </si>
  <si>
    <t>Slide Wrench 300mm</t>
  </si>
  <si>
    <t>Aluminum Ladder Wall Suporting Folding type in Two Pieces Total Working length 24 Ft with Pully &amp;sisal Rope</t>
  </si>
  <si>
    <t>Aluminum Ladder Wall Suporting Having Total Working Length of 18 Ft Long in two parts with sliding arrangment safe length up to 24 Ft with suitable Pully &amp; sisal Rope</t>
  </si>
  <si>
    <t>Oil Testing Set (0 to 100 KV)Motorized</t>
  </si>
  <si>
    <t>UPS 1.0 KVA,168 VAH Uniline Make</t>
  </si>
  <si>
    <t>McAfee Anti Virus</t>
  </si>
  <si>
    <t>Pipe Wrench 18'</t>
  </si>
  <si>
    <t>Earth Chain</t>
  </si>
  <si>
    <t>Digital Multimeter</t>
  </si>
  <si>
    <t>Safety Helmet</t>
  </si>
  <si>
    <t xml:space="preserve">Sefety Belt full Body </t>
  </si>
  <si>
    <t>Hand Gloves</t>
  </si>
  <si>
    <t>Gum Boot</t>
  </si>
  <si>
    <t>737.75</t>
  </si>
  <si>
    <t>Earth discharge rod</t>
  </si>
  <si>
    <t>2837.5</t>
  </si>
  <si>
    <t xml:space="preserve">Rain coats </t>
  </si>
  <si>
    <t xml:space="preserve"> </t>
  </si>
  <si>
    <t>Month</t>
  </si>
  <si>
    <t>Name of Circle: Kashipur</t>
  </si>
  <si>
    <t>Name of Division:- 220 KV O&amp;M Division Mahuakheraganj</t>
  </si>
  <si>
    <t>Name of Substation:- 220 KV Substation Mahuakheraganj</t>
  </si>
  <si>
    <t>ACSR Conductor Zebra</t>
  </si>
  <si>
    <t>ACSR Conductor Panther</t>
  </si>
  <si>
    <t>GI Earth Wire 7/10 SWG</t>
  </si>
  <si>
    <t xml:space="preserve"> IPS Aluminium Tube 4"</t>
  </si>
  <si>
    <t xml:space="preserve">PVC Control Cable  - W/o Armoured- 6x2.5mm </t>
  </si>
  <si>
    <t>HF Cable -Longest optical cable -</t>
  </si>
  <si>
    <t>Tower Parts- GI</t>
  </si>
  <si>
    <t>kg</t>
  </si>
  <si>
    <t xml:space="preserve">Line Isolator 220 KV Motorized with Earth Switch </t>
  </si>
  <si>
    <t>no</t>
  </si>
  <si>
    <t xml:space="preserve">Line Isolator 132 KV Motorized with Earth Switch </t>
  </si>
  <si>
    <t xml:space="preserve">220 KV Isolater Spare Support Insulator </t>
  </si>
  <si>
    <t>220 KV Isolater Spare Switch  220V Limit Switch for Motorized Isolators</t>
  </si>
  <si>
    <t xml:space="preserve">132 KV Isolater Spare Jaws  Contact Finger </t>
  </si>
  <si>
    <t>132 KV Isolater Spare Blade Male contact</t>
  </si>
  <si>
    <t xml:space="preserve">220 KV Isolater Spare Switch  Control switch </t>
  </si>
  <si>
    <t xml:space="preserve">33 KV Isolater Spare Isolator Rotating Assembly Motorized operating mechanism for Isolator </t>
  </si>
  <si>
    <t xml:space="preserve"> Disc Insulator  160 KN   Porceline</t>
  </si>
  <si>
    <t xml:space="preserve"> Disc Insulator  120 KN   Porceline</t>
  </si>
  <si>
    <t xml:space="preserve"> Disc Insulator   90 KN   </t>
  </si>
  <si>
    <t xml:space="preserve"> Disc Insulator  11 KV     (11500 kg X pin</t>
  </si>
  <si>
    <t>PG Clamp   Moose -   Moose</t>
  </si>
  <si>
    <t>PG Clamp  Moose-  Panther</t>
  </si>
  <si>
    <t>PG Clamp  Zebra-  Zebra</t>
  </si>
  <si>
    <t>PG Clamp  Panther-  Panther</t>
  </si>
  <si>
    <t xml:space="preserve"> C-wedge Clamp  Moose-  Moose</t>
  </si>
  <si>
    <t xml:space="preserve"> C-wedge Clamp  Zebra-  Zebra</t>
  </si>
  <si>
    <t xml:space="preserve"> C-wedge Clamp  Panther-  Panther</t>
  </si>
  <si>
    <t xml:space="preserve">  Cleat type Clamp   7/10 SWG</t>
  </si>
  <si>
    <t xml:space="preserve">  Mid Span Joint   Zebra</t>
  </si>
  <si>
    <t xml:space="preserve">  Mid Span Joint   Panther</t>
  </si>
  <si>
    <t xml:space="preserve">  Mid Span Joint   7/10 SWG</t>
  </si>
  <si>
    <t xml:space="preserve">  Repair Sleeve   Zebra</t>
  </si>
  <si>
    <t xml:space="preserve">  Repair Sleeve   Panther</t>
  </si>
  <si>
    <t xml:space="preserve">  Repair Sleeve   7/10 SWG</t>
  </si>
  <si>
    <t xml:space="preserve">  Bird Guard  </t>
  </si>
  <si>
    <t xml:space="preserve">  Spacers  Quard Moose</t>
  </si>
  <si>
    <t xml:space="preserve">  Spacers  Twin Moose</t>
  </si>
  <si>
    <t xml:space="preserve">  Single Tension Fitting   7/10 SWG</t>
  </si>
  <si>
    <t xml:space="preserve">  Double Tension Fitting   Panther</t>
  </si>
  <si>
    <t xml:space="preserve">  Single Suspension Fitting   Zebra</t>
  </si>
  <si>
    <t xml:space="preserve">  Single Suspension Fitting   Panther</t>
  </si>
  <si>
    <t xml:space="preserve">  Double Suspension Fitting   Panther</t>
  </si>
  <si>
    <t>No/set</t>
  </si>
  <si>
    <t>Circuit Breaker Sapres   220KV   Trip Coil Assembly</t>
  </si>
  <si>
    <t>Circuit Breaker Sapres   220KV   Closing Coil Assembly</t>
  </si>
  <si>
    <t>Circuit Breaker Sapres   220KV   Poles</t>
  </si>
  <si>
    <t>Circuit Breaker Sapres   132KV   Poles</t>
  </si>
  <si>
    <t>Circuit Breaker Sapres   220KV   Pressure Switch</t>
  </si>
  <si>
    <t>Circuit Breaker Sapres   132KV   220V DC Trip Coil Assembly</t>
  </si>
  <si>
    <t>Circuit Breaker Sapres   132KV   220V DC Closing Coil Assembly</t>
  </si>
  <si>
    <t>Circuit Breaker Sapres   132KV   Pressure Switch</t>
  </si>
  <si>
    <t>Circuit Breaker Auxiliary switch   Limit switch 220V DC</t>
  </si>
  <si>
    <t xml:space="preserve">   Circuit Breaker Auxiliary switch   Density moniter switch</t>
  </si>
  <si>
    <t xml:space="preserve">   Circuit Breaker Auxiliary Contact    13No+13NC</t>
  </si>
  <si>
    <t xml:space="preserve">   Spring oprating Mechanism   Triping spring</t>
  </si>
  <si>
    <t xml:space="preserve">Circuit Breaker    Accessories   Molecular filter </t>
  </si>
  <si>
    <t>Circuit Breaker    Accessories   Opening Latch gear</t>
  </si>
  <si>
    <t>Circuit Breaker    Accessories   Opening dash pot</t>
  </si>
  <si>
    <t>Circuit Breaker    Accessories   Closing dash pot</t>
  </si>
  <si>
    <t>Circuit Breaker    Accessories   Closing Latch gear</t>
  </si>
  <si>
    <t>Circuit Breaker    Accessories   Operating counter</t>
  </si>
  <si>
    <t>Circuit Breaker    Accessories   Operation counter</t>
  </si>
  <si>
    <t xml:space="preserve">Miscellaneous Panel Spare - Switch - Control switch for breaker </t>
  </si>
  <si>
    <t>Lighting Arrestor 220 KV</t>
  </si>
  <si>
    <t>Lighting Arrestor 33 KV</t>
  </si>
  <si>
    <t xml:space="preserve"> Bus Post Insulator  (without corona ring) with creepage distance of 6125 mm. - 245 kV</t>
  </si>
  <si>
    <t xml:space="preserve"> Bus Post Insulator  (without corona ring) with creepage distance of 3625 mm. - 145 kV</t>
  </si>
  <si>
    <t>Relay - Trip circuit supervision relay - Trip ckt supervision relay</t>
  </si>
  <si>
    <t>Relay - Auxiliary relay - Auxiliary relay  220V</t>
  </si>
  <si>
    <t>Relay - Phase failure relay - Phase failure relay with UV/OV Relay (Minilec) auto reset, system voltage 415V AC</t>
  </si>
  <si>
    <t>Relay - Diffrential Relay - Transformer differential protection relay with assesiores</t>
  </si>
  <si>
    <t>Relay - Diffrential Relay - Reactor differential protection relayincluding all aux. CT and associated software</t>
  </si>
  <si>
    <t>Relay - Disturbance Recorder - Disturbance recorder acquisition unitswith Software</t>
  </si>
  <si>
    <t>Relay - Distance to fault locator - including mutual compasation units</t>
  </si>
  <si>
    <t>Relay - Over load relay - with timer</t>
  </si>
  <si>
    <t>Relay - Back up for protection relay - Back up for protection relay with 3O/C and 1 E/F element</t>
  </si>
  <si>
    <t>Relay - Back up impedance relay - Back up impedance relay</t>
  </si>
  <si>
    <t>Relay - Back up impedance relay - Back up imp relay</t>
  </si>
  <si>
    <t>Relay - Restricted earth fault protection relay - with Non-linear resistor Type- SR350 relay</t>
  </si>
  <si>
    <t>Relay - Over Fluxing Relay  - Over fluxing relay</t>
  </si>
  <si>
    <t>Relay - DC supervision relay - 220 KV &amp; 132KV</t>
  </si>
  <si>
    <t>Relay - Self reset trip relay - self reset trip relay for 220 Kv &amp; 132 KV</t>
  </si>
  <si>
    <t>Relay - Hand reset trip relay - Hand reset trip relay for 220 KV &amp; 132 KV</t>
  </si>
  <si>
    <t>Relay - Auto Reclose Relay - with Check Synchronising Relay and Dead Line Charging Relay(RAAAM) for 400, 220 &amp;132 KV</t>
  </si>
  <si>
    <t>Relay - Breaker failure relay - for 220 KV</t>
  </si>
  <si>
    <t>Relay - Breaker failure relay - for 132 KV@240</t>
  </si>
  <si>
    <t>Relay - Flag relay - Flag relay 220 KV &amp; 132 KV</t>
  </si>
  <si>
    <t>Relay - Definite time relay - Definite time relay</t>
  </si>
  <si>
    <t>Relay - Timer Relay - for 220 KV &amp; 132 KV</t>
  </si>
  <si>
    <t>Relay - Over Voltage Protection Relay - over voltage protection relay with timers</t>
  </si>
  <si>
    <t xml:space="preserve">Relay - TP Deffental Proction Relay Setting 10-40% Ctr-1a Supply 220VDC - </t>
  </si>
  <si>
    <t xml:space="preserve">Relay - TP O/C Relay 50-200%(Valtage Operated O CTR 1A, 90.3SEC) 220VDC  - </t>
  </si>
  <si>
    <t xml:space="preserve">Relay - 220VDC Earth Leakage Relay,Satting 3.7MA AUX Supply 230VAC  - </t>
  </si>
  <si>
    <t xml:space="preserve">Relay - TP Istant O/C Relay With Adj Defl Mani Time CTR-1A,200-800%  - </t>
  </si>
  <si>
    <t xml:space="preserve">Relay - Master Trip Relay Aux. Supply 220VDC 4NO+1 No.  - </t>
  </si>
  <si>
    <t xml:space="preserve">Relay - Insant E/F Relay With Adj Deft Mini Time,Ctr-1a,10-40%  220VDC  - </t>
  </si>
  <si>
    <t xml:space="preserve">Miscellaneous Panel Spare - Switch - AIR BREAKER SWITCH ,250A,220VDC,  DP SWITCH </t>
  </si>
  <si>
    <t>Miscellaneous Panel Spare - Switch - BREAKER CONTROL SWITCH DP 25A</t>
  </si>
  <si>
    <t>Miscellaneous Panel Spare - Selector Switch - Volt meter-220 KV   &amp; 132 kV</t>
  </si>
  <si>
    <t>Miscellaneous Panel Spare - Selector Switch - DP,16A,ON-OFF</t>
  </si>
  <si>
    <t>Miscellaneous Panel Spare - Selector Switch - AMMTER-10A</t>
  </si>
  <si>
    <t>Miscellaneous Panel Spare - Selector Switch - AMMTER-6A</t>
  </si>
  <si>
    <t>Miscellaneous Panel Spare - Selector Switch - A/M -1P,2W,W/O OFF,6A</t>
  </si>
  <si>
    <t>Miscellaneous Panel Spare - Selector Switch - A/M -3P,2W,W/O OFF,6A</t>
  </si>
  <si>
    <t>Miscellaneous Panel Spare - Selector Switch - Synchornizing Selector Switch 220 KV &amp; 132 KV</t>
  </si>
  <si>
    <t>Miscellaneous Panel Spare - Synchornizing socket - 220 KV &amp; 132 KV</t>
  </si>
  <si>
    <t xml:space="preserve">Analog Meter - Frequency Meter - Frequency meter </t>
  </si>
  <si>
    <t>Analog Meter - Voltmeter - with Transducer for 132 KV</t>
  </si>
  <si>
    <t>Analog Meter - Voltmeter -  0-500V 415VAC</t>
  </si>
  <si>
    <t>Analog Meter - Voltmeter -  0-500V,PTR-415VAC</t>
  </si>
  <si>
    <t>Analog Meter - Voltmeter -  DC-75-0-75V WITH DC SHUNT CL-0 75MV</t>
  </si>
  <si>
    <t>Analog Meter - Ampere Meter - 0-1000A CTR CL-1.5</t>
  </si>
  <si>
    <t>Analog Meter - Ampere Meter -  0-400 CTR CL-1.5</t>
  </si>
  <si>
    <t>Analog Meter - Ampere Meter - Amp meter DC -WITH DC SHUNT 0-75MV 90-0-200A</t>
  </si>
  <si>
    <t>Analog Meter - Ampere Meter - Amp meter with transducer for 220 KV &amp; 132KV</t>
  </si>
  <si>
    <t>Digital Meter - KWH (Energy meter) - KWH METER 3P,4W,LEAST COUNT-1KWH</t>
  </si>
  <si>
    <t>Digital Meter - KW METER - KW METER 3P,4W,CTR-1A,90-800KWO</t>
  </si>
  <si>
    <t>Miscellaneous- - Card  - Carrier Equipment of Each type</t>
  </si>
  <si>
    <t>Miscellaneous- - Power supply  - module of Bus- bar protection</t>
  </si>
  <si>
    <t>Miscellaneous- - merosil - (Non linear resistor )</t>
  </si>
  <si>
    <t xml:space="preserve">Miscellaneous- - CT &amp; PTs - Inter-posing CT &amp; PTs each type </t>
  </si>
  <si>
    <t>plcc(carrier) Miscellaneous-items------ - Telephone 4 wire with necessary connecting cable - Telephone 4 wire with necessary connecting cable</t>
  </si>
  <si>
    <t>plcc(carrier) Miscellaneous-items------ - Co-axial connector - Co-axial connector</t>
  </si>
  <si>
    <t>plcc(carrier) Miscellaneous-items------ - Straight through joint - Straight through joint</t>
  </si>
  <si>
    <t>plcc(carrier) Miscellaneous-items------ - Switch - Switch of each type (01 No. 8 LAN port Ethenet switch)</t>
  </si>
  <si>
    <t xml:space="preserve">Contactor  Air Break    30 Amp </t>
  </si>
  <si>
    <t xml:space="preserve">MCB  50 V DC  32 A  </t>
  </si>
  <si>
    <t>MCCB  415 Volt AC    Four pole 400A, Thermal Mag 80-100% setting</t>
  </si>
  <si>
    <t>MCCB  415 Volt AC   Four pole 63A,  10ka Thermal Mag 80-100% setting</t>
  </si>
  <si>
    <t>MCCB  415 Volt AC    Four pole 32A, Thermal Mag 80-100% setting</t>
  </si>
  <si>
    <t>MCCB  220V DC  Double Pole  250A, 4ka Thermal Mag 80-100% setting</t>
  </si>
  <si>
    <t>MCCB  48V DC   Double Pole 250A, 4ka Thermal Mag 80-100% setting</t>
  </si>
  <si>
    <t xml:space="preserve">Annunciations Annunciations windows with necessary Annunciation relay for 220 KV &amp; 132 KV </t>
  </si>
  <si>
    <t xml:space="preserve">  Terminal connector for bushing.  HV-100 MVA</t>
  </si>
  <si>
    <t xml:space="preserve">  Terminal connector for bushing.  LV-100 MVA</t>
  </si>
  <si>
    <t xml:space="preserve">  Terminal connector for bushing.  HV-80 MVA</t>
  </si>
  <si>
    <t xml:space="preserve"> Oil  Transformer Oil</t>
  </si>
  <si>
    <t>LTR</t>
  </si>
  <si>
    <t>Current Transformer   145KV  800/400/1 A  5 core Accuracy 0.2</t>
  </si>
  <si>
    <t>Current Transformer   145KV 400/200/1A  5 core Accuracy 0.2</t>
  </si>
  <si>
    <t xml:space="preserve"> PT (Potential Transformer) PT 1-phase, 33KV/110 Volt -</t>
  </si>
  <si>
    <t xml:space="preserve"> Grading capacitors  220KV </t>
  </si>
  <si>
    <t xml:space="preserve"> Grading capacitors  132KV </t>
  </si>
  <si>
    <t xml:space="preserve">Battery Charger Relay  220V DC  DC Instant U/V Relay With Contineous Setting 40-48%AUX </t>
  </si>
  <si>
    <t>Battery Charger Relay  220V DC  Instant ,O/V Relay Setting 110% Aux 230VAC</t>
  </si>
  <si>
    <t xml:space="preserve">Battery Charger Relay  220V DC  Instant  ,O/V Relay Setting 95% Aux 230VAC </t>
  </si>
  <si>
    <t xml:space="preserve">Battery Charger Relay  220V DC  Set of Rely </t>
  </si>
  <si>
    <t xml:space="preserve">Battery Charger Relay 48V DC  Instant  ,U/V Relay Setting 95% Aux 230VAC </t>
  </si>
  <si>
    <t xml:space="preserve">Battery Charger Relay 48V DC  Instant  ,O/V Relay Setting 110% Aux 230VAC </t>
  </si>
  <si>
    <t>Battery Charger Spares 220V DC Thyristor/diode</t>
  </si>
  <si>
    <t xml:space="preserve">Battery Charger Spares 220V DC Set of conntractor </t>
  </si>
  <si>
    <t xml:space="preserve">Battery Charger Spares 220V DC Set of woun resistor </t>
  </si>
  <si>
    <t xml:space="preserve">Battery Charger Spares 220V DC Set of Switches </t>
  </si>
  <si>
    <t xml:space="preserve">Battery Charger Spares 220V DC Potentiometer </t>
  </si>
  <si>
    <t xml:space="preserve">Battery Charger Spares 48V DC Fuse of thyristor with indicator </t>
  </si>
  <si>
    <t xml:space="preserve">Battery Charger Spares 48V DC Set of wound resistor </t>
  </si>
  <si>
    <t xml:space="preserve">Battery Charger Spares 48V DC Set of Switches </t>
  </si>
  <si>
    <t xml:space="preserve">Battery Charger Spares 48V DC Potentiometer </t>
  </si>
  <si>
    <t>Battery  Spares Inter cell connector with bolts and nuts for 300 AH</t>
  </si>
  <si>
    <t>Rubber Gaskets rings and seals for SF6 gas (complete replacement for one breaker)</t>
  </si>
  <si>
    <t>Closing coils with resistors.</t>
  </si>
  <si>
    <t>fixed, moving and arcing contacts including insulating nozzles for one pole of CB.</t>
  </si>
  <si>
    <t>Pressure gauges &amp; coupling devices of each type.</t>
  </si>
  <si>
    <t>All types of coupling for SF6 gas.</t>
  </si>
  <si>
    <t>Terminal pads and connectors.</t>
  </si>
  <si>
    <t>Corona rings.</t>
  </si>
  <si>
    <t>Control Relay.</t>
  </si>
  <si>
    <t>Control Valves.</t>
  </si>
  <si>
    <t>Copper contact fingers for female and male contacts.</t>
  </si>
  <si>
    <t>Terminals Connectors.</t>
  </si>
  <si>
    <t xml:space="preserve"> No.</t>
  </si>
  <si>
    <t>Terminal Pads.</t>
  </si>
  <si>
    <t>Rotor housing bearing assembly.</t>
  </si>
  <si>
    <t>Corona shielding ring of each type.</t>
  </si>
  <si>
    <t>Bearings .</t>
  </si>
  <si>
    <t>Interlocking coils with resistor.</t>
  </si>
  <si>
    <t>Rubber gaskets rings and seals for SF6 gas (complete replacement for one breaker).</t>
  </si>
  <si>
    <t>Trip coils with resistor.</t>
  </si>
  <si>
    <t>Closing coils with resistorss.</t>
  </si>
  <si>
    <t>Fixed, moving and arcing contacts including insulating nozzles for one pole of CB.</t>
  </si>
  <si>
    <t>Pressor gage and coupling device of each type</t>
  </si>
  <si>
    <t>Terminals pads and connectors.</t>
  </si>
  <si>
    <t>Resister.</t>
  </si>
  <si>
    <t>Wattmeter with Transducer for 220 KV &amp; 132 KV.</t>
  </si>
  <si>
    <t>VAR meter with Transducer for 220 Kv &amp; 132 KV.</t>
  </si>
  <si>
    <t>Semaphore Indicator for Earth Switch 220 KV &amp; 132 KV.</t>
  </si>
  <si>
    <t>Trip Transfer Switch 220 KV &amp; 132 KV.</t>
  </si>
  <si>
    <t>Set of prints for EPAX(24/8).</t>
  </si>
  <si>
    <t>Set of Prints for Protection coupler.</t>
  </si>
  <si>
    <t>Shaft sleeves for HVW spray pumps.</t>
  </si>
  <si>
    <t>Self starter.</t>
  </si>
  <si>
    <t>Shaft sleeves for hydrant pumps and jockey pump.</t>
  </si>
  <si>
    <t>Quartzoid Bulb Detector.</t>
  </si>
  <si>
    <t>Projector(merxles).</t>
  </si>
  <si>
    <t>Deluge Valve.</t>
  </si>
  <si>
    <t>Isolation Valve(each size).</t>
  </si>
  <si>
    <t>electrical Control panel Annunciation printed circuit board in the control panel.</t>
  </si>
  <si>
    <t>strainer.</t>
  </si>
  <si>
    <t>level Switch.</t>
  </si>
  <si>
    <t>safety valve for hydro pneumatic system.</t>
  </si>
  <si>
    <t xml:space="preserve"> Pressure switch .</t>
  </si>
  <si>
    <t>Bronze pipe fited with nozzle &amp; guide coupling.</t>
  </si>
  <si>
    <t>Hydrant Valve.</t>
  </si>
  <si>
    <t>Pressure Gauge.</t>
  </si>
  <si>
    <t>Self starter assembly for DG set.</t>
  </si>
  <si>
    <t>Soleniod coil assembly for DG Set.</t>
  </si>
  <si>
    <t>Switches for DG Set.</t>
  </si>
  <si>
    <t>Timer for DG.</t>
  </si>
  <si>
    <t>D.C Starter assembly with clutch engaging and disengaging arrngement complet with motor for DG.</t>
  </si>
  <si>
    <t>High water temperature safety control for DG.</t>
  </si>
  <si>
    <t>AVR Card type For DG.</t>
  </si>
  <si>
    <t>Inter cell connector with bolts and nuts for 500 AH.</t>
  </si>
  <si>
    <t>Fuse of thyristor with indicator for 220 V.</t>
  </si>
  <si>
    <t>AUX RELAY WITH 2NO SELF RESET CONTACT 220VDC.</t>
  </si>
  <si>
    <t>Restrited earth fault protection relay</t>
  </si>
  <si>
    <t>CURRENT TRANSFORMER 1000/1A,15VA,CL-1.</t>
  </si>
  <si>
    <t>CURRENT TRANSFORMER 400/1A,15VA,CL-1.</t>
  </si>
  <si>
    <t>CURRENT TRANSFORMER 400/1A,15VA,CL-5PS.</t>
  </si>
  <si>
    <t>VOLTAGE TRANSFORMER SINGLE PHASE 415/3,110/3.50VA,CL-0.5.</t>
  </si>
  <si>
    <t>Terminal connector on 216 kv kv LA to suit single moose ACSR.</t>
  </si>
  <si>
    <t>Terminal connector (through)on 216 kv kv LA to suit single moose ACSR.</t>
  </si>
  <si>
    <t>Terminal Connector on 132 Kv Wave trap to suit single moose ACSR (Top Terminal).</t>
  </si>
  <si>
    <t>Expension type terminal connector on 245 kv CB to suit 4" EH IPS AL Tube.</t>
  </si>
  <si>
    <t>Expension type terminal connector on 245 kv centre break isolator to suit 4" EH IPS AL Tube.</t>
  </si>
  <si>
    <t xml:space="preserve">Terminal connector suitable for 4"EH IPS AL Tube on main way &amp; single moose ACSR on branch way </t>
  </si>
  <si>
    <t>Expension type terminal connector suitable for 4"EH IPS AL Tube for tandem isolator.</t>
  </si>
  <si>
    <t>Terminal connector on 245 kv tandem isolator to suit single moose ACSR with 250 mm sub conductor spacing.</t>
  </si>
  <si>
    <t>Sliding(through) type terminal connector on 220 kv BPI to suit 4" Eh IPS AL Tube.@1620.0</t>
  </si>
  <si>
    <t>Expension type terminal connector on 220 kv BPI to suit 4" Eh IPS AL Tube.@6480.0</t>
  </si>
  <si>
    <t>T connector to suit single moose ACSR on both main &amp; branch way .</t>
  </si>
  <si>
    <t>Corona bell suitable for 4"EH IPS AL Tube.</t>
  </si>
  <si>
    <t>Connector for 220 kV Circuit Breaker.</t>
  </si>
  <si>
    <t xml:space="preserve">Twin Moose Turn buckle tension assambly 220 KV </t>
  </si>
  <si>
    <t>without turn buckle tension assambly.</t>
  </si>
  <si>
    <t>twin Moose Suspension assambly.</t>
  </si>
  <si>
    <t>Single moose tension assambly.</t>
  </si>
  <si>
    <t>single moose droping assambly.</t>
  </si>
  <si>
    <t>Clamp for 220 KV Isolator suit for single Moose ACSR.</t>
  </si>
  <si>
    <t>Interconnector between single moose ACSR to 4"AL Tube.</t>
  </si>
  <si>
    <t>Single moose Through Clamp assambly.</t>
  </si>
  <si>
    <t>Expension type Terminal connector on 145 kv CB to suit 3" EH IPS AL Tube.</t>
  </si>
  <si>
    <t>Rigid type terminal connector on 145 kv isolator to suit 3" IPS AL Tube.</t>
  </si>
  <si>
    <t>Corona Bell suitable for 3" EH IPS AL Tube.</t>
  </si>
  <si>
    <t>Interconnector between 3"EH IPS AL tube &amp; Single moose ACSR.</t>
  </si>
  <si>
    <t>Extension type terminal connector suitable for 3"EH IPS AL Tube for tandem isolator.</t>
  </si>
  <si>
    <t>Sliding (through) type terminal connector suitable for 3"EH IPS AL Tube for tandem isolator.</t>
  </si>
  <si>
    <t>Terminal Connector on 245 kv tandem isolator to suit single moose ACSR.</t>
  </si>
  <si>
    <t>Sliding (through) type terminal connector on 132 kv BPI to suit  3"EH IPS AL Tube.</t>
  </si>
  <si>
    <t>T connector to suit single moose ACSR on both and branch way.</t>
  </si>
  <si>
    <t>Clamp for 132 KV CVT.</t>
  </si>
  <si>
    <t>Single moose tension assambly 132 KV.</t>
  </si>
  <si>
    <t>Single moose Through Clamp assambly132 KV.</t>
  </si>
  <si>
    <t>Terminal connector for 132 KV Isolator suitable for single moose ACSR .</t>
  </si>
  <si>
    <t>Clamp for 132 KV Isolator.</t>
  </si>
  <si>
    <t>Terminal Connector on 33Kv LA suit twin moose ACSR.</t>
  </si>
  <si>
    <t>Terminal Connector (Through) on 33Kv LA twin moose ACSR.</t>
  </si>
  <si>
    <t xml:space="preserve">Terminal Connector on horn Gap fuse to suit twin moose ACSR with 250mm sub conductor spacing </t>
  </si>
  <si>
    <t>Terminal Connector to suit Quard Moose ACSR on main and twin moose ACSR on branch way .</t>
  </si>
  <si>
    <t>Terminal Connector on 33Kv bushing of 132/33Kv &amp;33/.44Kv Transformer to suit moose ACSR.</t>
  </si>
  <si>
    <t>Twin Moose tension assambly.</t>
  </si>
  <si>
    <t>Twin moose droping assambly.</t>
  </si>
  <si>
    <t>Twin moose Through Clamp assambly.</t>
  </si>
  <si>
    <t>Quad moose tension assambly with turn buckle .</t>
  </si>
  <si>
    <t>Quad moose tension assambly without turn buckle.</t>
  </si>
  <si>
    <t>single ACSR panther Tension assambly.</t>
  </si>
  <si>
    <t xml:space="preserve">Single through clamp assemble for ACSR panther </t>
  </si>
  <si>
    <t>Motorized operating Mechanism for Isolator</t>
  </si>
  <si>
    <t>Twine moose 250 mm sub conductor spacing to single ACSR panther clamp.</t>
  </si>
  <si>
    <t>Cell of Standard qualilty suitable for 33 KV 5 MVAR Capacitor bank.</t>
  </si>
  <si>
    <t>Job/no</t>
  </si>
  <si>
    <t>Terminal Clamp for 33 KV PT to suit twine moose ACSR with 250 mm sub conductor spacing.</t>
  </si>
  <si>
    <t>pilot fitting (90 KN Disc insulator.</t>
  </si>
  <si>
    <t>pilot fitting for ACSR Zebra conductor.</t>
  </si>
  <si>
    <t>Pipe type earthing</t>
  </si>
  <si>
    <t>come along clamp automatic type suitable for 7/10 SWG earth wire upto intial sag tension made up to dia casted galvenized steel.</t>
  </si>
  <si>
    <t>Come along clamps bolted type with four number G.I. nut/bolts 7/10 SWG earth wire.</t>
  </si>
  <si>
    <t>Air Break contactor (siemens make)</t>
  </si>
  <si>
    <t>no.</t>
  </si>
  <si>
    <t>Anti pumping relay</t>
  </si>
  <si>
    <t xml:space="preserve">Timer  </t>
  </si>
  <si>
    <t>MCB 16 Amp. 4 pole .</t>
  </si>
  <si>
    <t>Clamp for 220 KV Isolator</t>
  </si>
  <si>
    <t>Terminal connector on 245 kv central break  Isolator to suit 4 EH IPS AL TUBE</t>
  </si>
  <si>
    <t>Over load relay (siemence make) range 5 to 8 Aamp. For marshlling box.</t>
  </si>
  <si>
    <t>Copper contact fingers for female and male contact 245 KV 1600 Amp@ 15938.2</t>
  </si>
  <si>
    <t>Terminal connector on 245 KV suit 4" EH IPS AL Tube @3085.7</t>
  </si>
  <si>
    <t>Copper contact fingers for female and male contact 245 KV 800 Amp@ 14726.4</t>
  </si>
  <si>
    <t>Bimetal relay range .9 to 1.5 Amp.</t>
  </si>
  <si>
    <t>Terminal connector on 245 KV Wave Trap to suit single moose ACSR(as per sample)</t>
  </si>
  <si>
    <t>Terminal connector on 245 KV CVT to suit single moose ACSR(as per sample)</t>
  </si>
  <si>
    <t>245 KV  800/400/1A CT Clamp to suit single moose ACSR (as per sample)</t>
  </si>
  <si>
    <t>Rigid type terminal connector ON 245 KV  Isolator to suit 4" EH IPS AL Tube (as per sample)</t>
  </si>
  <si>
    <t>Terminal connector on 245 KV  Cente break isolator to suit single moose ACSR with 250 mm sub conductor spacing(as per sample)</t>
  </si>
  <si>
    <t>Terminal connector suitable for 4" EH IPS AL Tube on main way &amp; single  moose ACSR on branch way(as per sample)</t>
  </si>
  <si>
    <t xml:space="preserve">Receive back old repairable D-60 Line 1 Distance Protection relay </t>
  </si>
  <si>
    <t>Copper flexible bond</t>
  </si>
  <si>
    <t>245 KV outdoor Capacitive Voltage Transformer 1 ph 4400 PF  with accurecy class0.2</t>
  </si>
  <si>
    <t>120 kv KV Surge aarestor</t>
  </si>
  <si>
    <t>MCB 63 Amp. 4 pole</t>
  </si>
  <si>
    <t>Receive Back old D400 firware version 2.75</t>
  </si>
  <si>
    <t>MCB 6 Amp double pole DC</t>
  </si>
  <si>
    <t>RCCB 63 Amp 4 Pole</t>
  </si>
  <si>
    <t>132 KV Tripping/Closing Coil 220 Volt DC</t>
  </si>
  <si>
    <t>132 KV Dismental Tower Materials old &amp; used</t>
  </si>
  <si>
    <t xml:space="preserve">Disc Insulator Old &amp; Used 70 KN </t>
  </si>
  <si>
    <t>ACSR Panther Conductor/Earthwire old &amp; used  in pices</t>
  </si>
  <si>
    <t>meter</t>
  </si>
  <si>
    <t>132 KV Suspension H/F Set old &amp; used</t>
  </si>
  <si>
    <t>SET</t>
  </si>
  <si>
    <t>220 KV Dismental Tower Materials old &amp; used</t>
  </si>
  <si>
    <t>Disc Insulator Old &amp; Used 90 KN</t>
  </si>
  <si>
    <t>ACSR Zebra Conductor/Earthwire old &amp; used in pises</t>
  </si>
  <si>
    <t>220 KV Suspension H/F Set old &amp; used</t>
  </si>
  <si>
    <t xml:space="preserve">Phase Failure Relay </t>
  </si>
  <si>
    <t>N S Type Fuse different 20/16/10/6/2A</t>
  </si>
  <si>
    <t>Old &amp; used ACSR Zebra Conductor</t>
  </si>
  <si>
    <t>Old and used Disc insulator 160 KN</t>
  </si>
  <si>
    <t>Old and used Vibration Damper Zebra</t>
  </si>
  <si>
    <t>Old and used single tension fitting Zebra</t>
  </si>
  <si>
    <t>Old and used single suspension fitting Zebra</t>
  </si>
  <si>
    <t>Old and used Double tension fitting Zebra</t>
  </si>
  <si>
    <t>Old and used single suspension pilot fitting Zebra</t>
  </si>
  <si>
    <t>Old and used Disc insulator 90 KN</t>
  </si>
  <si>
    <t>L.E.D. Tube Light 36 Watt</t>
  </si>
  <si>
    <t>2 Core 4 mm PVC Copper armed Cable</t>
  </si>
  <si>
    <t>Meter</t>
  </si>
  <si>
    <t>Old and uses ACSR Zebra Conductor in Pices</t>
  </si>
  <si>
    <t>Old and used vibrating damper Zebra</t>
  </si>
  <si>
    <t>Copper JAW 1600 Amp 33 KV</t>
  </si>
  <si>
    <t>Blade 1600 Amp 33 KV</t>
  </si>
  <si>
    <t>Terminal connector to twine moose ACSR on branch way</t>
  </si>
  <si>
    <t>T CLAMP SUITABLE FOR 220 KV CVT</t>
  </si>
  <si>
    <t>Closing coil 220 volt DC suitable for 220 KV (Areva make) Circuit Breaker</t>
  </si>
  <si>
    <t>Tripping coil 220 volt DC suitable for 220 KV (Areva make) Circuit Breaker</t>
  </si>
  <si>
    <t>Closing coil 220 volt DC suitable for 33 KV (ABB make) Circuit Breaker</t>
  </si>
  <si>
    <t>Tripping coil 220 volt DC suitable for 33 KV (ABB make) Circuit Breaker</t>
  </si>
  <si>
    <t>ACSR Moose Conductor</t>
  </si>
  <si>
    <t>Dry Battery Cell 50 AH, 2 Volt</t>
  </si>
  <si>
    <t>Terminal Connector cell</t>
  </si>
  <si>
    <t>220 KV, 1600 Amp, Aluminium alloy made Expension type terminal connector suitable for 4" AL IPS Tube as per sample</t>
  </si>
  <si>
    <t>220 KV, 1600 Amp, Aluminium alloy made Sliding (through) type terminal connector suitable for 4" AL IPS Tube as per sample</t>
  </si>
  <si>
    <t>220 KV, 1600 Amp, Aluminium alloy made terminal connector suitable for 4" AL IPS Tube to center break isolator as per sample</t>
  </si>
  <si>
    <t>220 KV, 1600 Amp, Aluminium alloy made terminal connector suitable  twine moose ACSR (on main) and single moose ACSR (on branch ways)  as per sample</t>
  </si>
  <si>
    <t>132 KV, 1600 Amp, Aluminium alloy made CT Clamp suitable for 3" AL IPS Tube as per sample</t>
  </si>
  <si>
    <t>HTLS Conductor equivalent to ACSR Zebra conductor (including 2.55 sag +wastages+S/S end conductor) CCC Type</t>
  </si>
  <si>
    <t>km</t>
  </si>
  <si>
    <t>Single suspansion assembly hardware</t>
  </si>
  <si>
    <t>Single suspansion pilot assembly hardware</t>
  </si>
  <si>
    <t>Single Tension assembly</t>
  </si>
  <si>
    <t>Double suspansion assembly hardware</t>
  </si>
  <si>
    <t>Double Tension assembly</t>
  </si>
  <si>
    <t>Vibration Dampers</t>
  </si>
  <si>
    <t>Mid span joint</t>
  </si>
  <si>
    <t>Repair Sleeves</t>
  </si>
  <si>
    <t>T Clamp for both end</t>
  </si>
  <si>
    <t>Terminal pads without holes</t>
  </si>
  <si>
    <t>Terminal pads with holes</t>
  </si>
  <si>
    <t>160 KN Polymer Long Rod Insulator</t>
  </si>
  <si>
    <t>90 KN Polymer Long Rod Insulator</t>
  </si>
  <si>
    <t>145 KV Outdoor CVT of Standard quality 5 core (04 Protection of PS Accuracy class and 1 Metering core of 0.2 Accuracy class)1 Ph.</t>
  </si>
  <si>
    <t>SF-6 Gas</t>
  </si>
  <si>
    <t>Silica Gel</t>
  </si>
  <si>
    <t>Supply of special type 33 KV Isolator Jaw rating of 800 Amp with heavy duty copper fingur and tension spring and provided heavy duty aluminium pad for termination 7 G.I. frame as per sample</t>
  </si>
  <si>
    <t>Supply of special type 33 KV Isolator Blade with capacity 800 Amp with heavy duty copper materials with stand for fixing of 800 Amp special type clamps for fixing of Blade at pot and water caps/shielding plates for Jaw as per sample</t>
  </si>
  <si>
    <t>Supply of 33 KV, 1600 Amp CT Clamps suitable for CT to twin moose conductor connection as per sample</t>
  </si>
  <si>
    <t>Supply of 33 KV, 1600 Amp CB Clamps suitable for 33 KV CB to Twin moose conductor connection as per sample</t>
  </si>
  <si>
    <t>Supply of 33 KV, 1600 Amp isolator clamps suitable for isolator to twin moose conductor connection as per sample</t>
  </si>
  <si>
    <t>Supply of 220 KV, 1600 Amp CT Clamps suitable for CT to single moose conductor connection as per sample</t>
  </si>
  <si>
    <t>132 KV, 800 Amp, CT Clamps suitable for 4" IPS Tube to single moose conductor connection</t>
  </si>
  <si>
    <t xml:space="preserve"> single Tension fitting (120 KN) for ACSR Panther Conductor</t>
  </si>
  <si>
    <t>C-Wedge Clamp suitable for moose connection</t>
  </si>
  <si>
    <t>245 KV Outdoor Current Transformer 1 P Ratio 1600/800/400/1A 5 core Having accuracy class 0.2S</t>
  </si>
  <si>
    <t>33 KV CT  1 P Ratio (400/200/1A 3 core Having accuracy class 0.2S</t>
  </si>
  <si>
    <t xml:space="preserve">Receive back old and used Nitrojen FEC Panel </t>
  </si>
  <si>
    <t xml:space="preserve">Closing coil CGL Make SF-6 Gas Circuit Breaker </t>
  </si>
  <si>
    <t xml:space="preserve">Tripping coil CGL Make SF-6 Gas Circuit Breaker </t>
  </si>
  <si>
    <t xml:space="preserve">Closing coil CGL Make Vacuum  Circuit Breaker </t>
  </si>
  <si>
    <t xml:space="preserve">Tripping coil CGL Make Vacuum  Circuit Breaker </t>
  </si>
  <si>
    <t>132 KV Line Protection Panel</t>
  </si>
  <si>
    <t>RCCB 100A, 4 Pole, 440 Volts</t>
  </si>
  <si>
    <t>RCCB 63A, 4 Pole, 440 Volts</t>
  </si>
  <si>
    <t>MCB 40/32A, 3 Pole, 440 Volts</t>
  </si>
  <si>
    <t>MCB 6/3A, 2 Pole, 240 Volts</t>
  </si>
  <si>
    <t>MCB 32/16A, 2 Pole, 240 Volts</t>
  </si>
  <si>
    <t>MCB 10A, 1 Pole,DC 220 Volts</t>
  </si>
  <si>
    <t xml:space="preserve">PVC Coated flexible copper wire of 2.5 sqm size of different colour, ISI Mark </t>
  </si>
  <si>
    <t xml:space="preserve">PVC Coated flexible copper wire of 1.5 sqm size of different colour, ISI Mark </t>
  </si>
  <si>
    <t>TNC(Tripping and closing switch)</t>
  </si>
  <si>
    <t>Templates non G.I.(old and used)</t>
  </si>
  <si>
    <t>Templates  G.I.(old and used)</t>
  </si>
  <si>
    <t>Old used and burnt clamps Connector @40.0</t>
  </si>
  <si>
    <t>Old and Burnt and melted  clamps20</t>
  </si>
  <si>
    <t xml:space="preserve">Damaged /faulty Charging motor suitable for 33 KV ABB Make circuit breaker. </t>
  </si>
  <si>
    <t>Faulty Main-2 Distance relay P442 (AREVA make)</t>
  </si>
  <si>
    <t>Damaged old battery cell 12 V 65 AH</t>
  </si>
  <si>
    <t>Faulty Bay Control Unit.@2500</t>
  </si>
  <si>
    <t>Faulty and burnt RXMD2 Relay(CVT Selection Relay)</t>
  </si>
  <si>
    <t>Damaged 2 Volt 500 AH (VRLA type )Battery cells</t>
  </si>
  <si>
    <t>Burne &amp; damage CT 220 KV 1600/800/1A</t>
  </si>
  <si>
    <t>Damaged 2 Volt 300 AH (VRLA type )Battery cells</t>
  </si>
  <si>
    <t>Faulti Magnetic Pickup</t>
  </si>
  <si>
    <t>Unused brunt melted Clamps connector and aliminium conductor Scrap</t>
  </si>
  <si>
    <t>Receive back Repaired 220 kv breaker (areva make) spring operating mechanism</t>
  </si>
  <si>
    <t>Receive Back faulty 132 KV spring operaing mechnism</t>
  </si>
  <si>
    <t>Receive back Old and Burnt and melted  clamps</t>
  </si>
  <si>
    <t>Receive back Old and burnt Terminal connector</t>
  </si>
  <si>
    <t>ACSR moose Conductor (old &amp; used)</t>
  </si>
  <si>
    <t>Receive back Old crack/damage 120 KV Surge arrester</t>
  </si>
  <si>
    <t>Receive back Old and damaged 220 KV CT 1600 Amp.</t>
  </si>
  <si>
    <t>Receive back old and brunt clamp &amp;connector and aluminium conductor</t>
  </si>
  <si>
    <t xml:space="preserve">Receive Back damaged/incomplete CB. ABB Make </t>
  </si>
  <si>
    <t>Receive Back old and damaged clamp and connectors</t>
  </si>
  <si>
    <t>Receive Back old and damaged aluminium conductor</t>
  </si>
  <si>
    <t>Receive Bacl old 33 KV Circuit Breaker ABB Make</t>
  </si>
  <si>
    <t>Receive Back old Current Transformer 220 KV, 1600 Amp</t>
  </si>
  <si>
    <t>Receive Back old and damaged 33 KV Outdoor Vacuum circuit breaker alongwith structure</t>
  </si>
  <si>
    <t>Receive back old and dammaged 800/400/1A CT</t>
  </si>
  <si>
    <t>G.Total</t>
  </si>
  <si>
    <t>T&amp;P 220 KV S/S Mahuakheraganj</t>
  </si>
  <si>
    <t>Computer Chair</t>
  </si>
  <si>
    <t>Table T-8</t>
  </si>
  <si>
    <t>Godrej Table T-9</t>
  </si>
  <si>
    <t>Computer Table</t>
  </si>
  <si>
    <t>Single Sleeve Pulley Block</t>
  </si>
  <si>
    <t>Raincoat with cap</t>
  </si>
  <si>
    <t>Safety Belt</t>
  </si>
  <si>
    <t>Rubber Gum Boots</t>
  </si>
  <si>
    <t>Pair</t>
  </si>
  <si>
    <t>D.F.Hammer</t>
  </si>
  <si>
    <t xml:space="preserve">Fire Fightng Equipment  Fire Bucket </t>
  </si>
  <si>
    <t>Unitezed Table T-104</t>
  </si>
  <si>
    <t>Unitezed Table T-102</t>
  </si>
  <si>
    <t>Easy Table-CPRZE</t>
  </si>
  <si>
    <t>Conference Table (10 seater) Encarta</t>
  </si>
  <si>
    <t>Executive Chair EARL72OR</t>
  </si>
  <si>
    <t>Executive Chair 7001D</t>
  </si>
  <si>
    <t>Executive Chair 7002D</t>
  </si>
  <si>
    <t>Executive Chair 7003</t>
  </si>
  <si>
    <t>Task Chair- 1007</t>
  </si>
  <si>
    <t>Multipurpase Stool</t>
  </si>
  <si>
    <t>Waiting Chair (Metal perforated)- VIA3STRWI Arm</t>
  </si>
  <si>
    <t>Lounge Sofa- Premium Lounge 2STR</t>
  </si>
  <si>
    <t>Conventional Storage-KD Plain (4 Shelves)</t>
  </si>
  <si>
    <t>Back Storage-Vertcal Fitting Cavinet (4 Sheleves)</t>
  </si>
  <si>
    <t>Display-Storage-Book Case @ 17976.20</t>
  </si>
  <si>
    <t>Cupboards-slim line with Locker</t>
  </si>
  <si>
    <t>Beds-Vienna King bed</t>
  </si>
  <si>
    <t>Digital Multimeter along with accessories Make- Megger</t>
  </si>
  <si>
    <t>Digital Earth Leakage Clamp Meter (Tong Tester) along with accessories make Megger</t>
  </si>
  <si>
    <t>SF-6 Gas Evecuation and Refilling device (SF-6 Gas Trolley with Gas evacuation and Refilling facility) Model PICCOLO series alonge with accessories. Make- DILO (Germany)</t>
  </si>
  <si>
    <t>(B) RS 485 Cable</t>
  </si>
  <si>
    <t>mtr.</t>
  </si>
  <si>
    <t>© 2.5 sq. mm. 25 mtr.</t>
  </si>
  <si>
    <t>(D) RS 485 TO 232 Conerter</t>
  </si>
  <si>
    <t>€  Cable 120 mm (10mtr) for PCITS 2000/2</t>
  </si>
  <si>
    <t>(F) PVC Pipe/Conduit</t>
  </si>
  <si>
    <t>Oil BDV Testing Kit 0-80KV (Transformer Oil Dielectric Strength Measuring Instrument) along with accessories. Make- DILI (Germany)</t>
  </si>
  <si>
    <t>No./set</t>
  </si>
  <si>
    <t>SF-6 Gas Leakage Detector/Sensor along with accessories. Make DILO</t>
  </si>
  <si>
    <t>Gapless Zinc Oxide LA Tester along with accessories as testing unit,laptop lenova,(Make-Beacon)</t>
  </si>
  <si>
    <t>Megger 5 KV ,Analouge Motorized Insulation Tester along with accessories</t>
  </si>
  <si>
    <t>Megger 1 KV ,Analouge Motorized Insulation Tester along with accessories</t>
  </si>
  <si>
    <t>D-Spanner Set</t>
  </si>
  <si>
    <t>Ring-Spanner Set</t>
  </si>
  <si>
    <t>Torqe Wrench Set</t>
  </si>
  <si>
    <t>Insulating Gloves</t>
  </si>
  <si>
    <t>Helmets</t>
  </si>
  <si>
    <t>Spliced Extension ladders with step 25.4 mm Dia Aluminium Cprragated pipe and Complete with filly safety lick and Rope etc. Make- Sopan</t>
  </si>
  <si>
    <t>(A) 5 Meter</t>
  </si>
  <si>
    <t>(B) 10 Meter</t>
  </si>
  <si>
    <t>(C) 20 Meter</t>
  </si>
  <si>
    <t>Polymide or Braided White Nylon Rope Make- Rachem</t>
  </si>
  <si>
    <t>(A) 12 MM</t>
  </si>
  <si>
    <t>(B) 14 MM</t>
  </si>
  <si>
    <t>© 20 MM</t>
  </si>
  <si>
    <t>UPS APC 600 VA @ 2800</t>
  </si>
  <si>
    <t>Printer HP 11008 @ 5250</t>
  </si>
  <si>
    <t>ADSL Modem (Broad band modem with IPSEC) @ 3784.20</t>
  </si>
  <si>
    <t>Dining Table along with 06 no. chair</t>
  </si>
  <si>
    <t>Earh Discharge rod suitable for EHV Line</t>
  </si>
  <si>
    <t>Pipe Wrench 18"</t>
  </si>
  <si>
    <t>Pipe Wrench 22"</t>
  </si>
  <si>
    <t>Rachet Spanner (goti) set</t>
  </si>
  <si>
    <t>Vaccum Cleaner with Blower and sunction</t>
  </si>
  <si>
    <t>Drill Machine with bits</t>
  </si>
  <si>
    <t>Tool box of Standard size</t>
  </si>
  <si>
    <t>First Aid box with standard medicine and shoock chart.</t>
  </si>
  <si>
    <t>Pick Axe 1.5 kg.</t>
  </si>
  <si>
    <t>Torch Standard Quality</t>
  </si>
  <si>
    <t xml:space="preserve">Nose plier Standard quaility </t>
  </si>
  <si>
    <t>Cutting plier Standard quality</t>
  </si>
  <si>
    <t>Screw Driver set standard quality</t>
  </si>
  <si>
    <t>Non aadhar based biometric attendence system with software @ 11764.20</t>
  </si>
  <si>
    <t>Tullu pump</t>
  </si>
  <si>
    <t>LED Smart TV</t>
  </si>
  <si>
    <t>Common meter reading Instrument</t>
  </si>
  <si>
    <t>Desktop Computer make HCL</t>
  </si>
  <si>
    <t>12 MM Steel rope drum of 400 MTR Long</t>
  </si>
  <si>
    <t xml:space="preserve">Single dheave pulley open of 5 Ton capacity </t>
  </si>
  <si>
    <t>Double sheave pulley 5 Ton capacity</t>
  </si>
  <si>
    <t>Hydraulic Conductor cutter</t>
  </si>
  <si>
    <t>Bolted type come along clamp, 7 bolts, for ACSR Zebra Conductor</t>
  </si>
  <si>
    <t>Come along clamp 3 bolts type suitable for 7/10 SWG Earth wire</t>
  </si>
  <si>
    <t xml:space="preserve">Four sheave sagging pulley 10 Ton capacity </t>
  </si>
  <si>
    <t>Sling 18 MM 10 MTR</t>
  </si>
  <si>
    <t>Sling 18 MM 5 MTR</t>
  </si>
  <si>
    <t>Sefetey Belt full body Sefetey Harness PN 42 (01) (REPUTED MAKE LIKE Karam etc.)</t>
  </si>
  <si>
    <t>PP Rope 12 MM 220 MTR</t>
  </si>
  <si>
    <t>PP Rope 20 MM 220 MTR</t>
  </si>
  <si>
    <t>PP Rope 24 MM 220 MTR</t>
  </si>
  <si>
    <t>Chain Shackle 10 Ton Chain pulley block 3 MTR</t>
  </si>
  <si>
    <t>25 Inch 2700 W Petrol Chain Saw of reputed make</t>
  </si>
  <si>
    <t>Name of Circle/Zone: - Kumaun Zone                                                                                                                 Name of Sub Station- 132 Kv Sub station Jaspur</t>
  </si>
  <si>
    <t xml:space="preserve">Name of Division: - Mahuakheraganj                                                                                                                                    Month of-May 2025                                                                                      </t>
  </si>
  <si>
    <t xml:space="preserve">                                                                                                                                                                                                                                                                                           Month of:- Aug 2020</t>
  </si>
  <si>
    <t>S.No.</t>
  </si>
  <si>
    <t xml:space="preserve">Useable  </t>
  </si>
  <si>
    <t>UnserviceableDismantle/Incomplete/ Damage</t>
  </si>
  <si>
    <t>Non Moving</t>
  </si>
  <si>
    <t>Book Value</t>
  </si>
  <si>
    <t>AA0A002003</t>
  </si>
  <si>
    <t>AA0A002004</t>
  </si>
  <si>
    <t>ACSR Conductor (Panther)</t>
  </si>
  <si>
    <t>CC1C103002</t>
  </si>
  <si>
    <t>Power Cable -440V LT - - 3.5x400 Sq. mm</t>
  </si>
  <si>
    <t>CC0C001013</t>
  </si>
  <si>
    <t>Control cable copper Aromoured PVC) 6Cx2.5 Sqmm. @184128.8</t>
  </si>
  <si>
    <t>Cc0C001009</t>
  </si>
  <si>
    <t>Control cable copper Aromoured PVC) 10Cx2.5 Sqmm. @242279.8</t>
  </si>
  <si>
    <t>CC4C401001</t>
  </si>
  <si>
    <t>HF Cable -75 Ohm HP CABLE-</t>
  </si>
  <si>
    <t>FF7F702005</t>
  </si>
  <si>
    <t>MS Flat- 32x6mm</t>
  </si>
  <si>
    <t>II0I00I003</t>
  </si>
  <si>
    <t>1101001007</t>
  </si>
  <si>
    <t xml:space="preserve"> Disc Insulator   70 KN   </t>
  </si>
  <si>
    <t>1101001004</t>
  </si>
  <si>
    <t>II1I104002</t>
  </si>
  <si>
    <t>PG Clamp  Zebra-  Panther</t>
  </si>
  <si>
    <t>1101006001</t>
  </si>
  <si>
    <t>II1I104001</t>
  </si>
  <si>
    <t xml:space="preserve">  Single Tension Fitting   Zebra</t>
  </si>
  <si>
    <t>JJ1J103005</t>
  </si>
  <si>
    <t>Circuit Breaker Sapres   132KV   110V DC Trip Coil</t>
  </si>
  <si>
    <t>Lighting Arrestor 132 KV</t>
  </si>
  <si>
    <t>Old Used &amp; diffective LA. 132 Kv</t>
  </si>
  <si>
    <t>Lighting Arrestor 33 KV (Old Used &amp; Deffective)</t>
  </si>
  <si>
    <t>33 Kv Lightening Arrester. @7930</t>
  </si>
  <si>
    <t>SS4S402020</t>
  </si>
  <si>
    <t xml:space="preserve"> Post Insulator 33KV</t>
  </si>
  <si>
    <t>MM3M306010</t>
  </si>
  <si>
    <t>Digital Meter - KWH (Energy meter) - Energy meter  3Phase 3wire 110V 5A 50HZ  KWH Secure meter LTD  old&amp;used</t>
  </si>
  <si>
    <t>VV2V204015</t>
  </si>
  <si>
    <t xml:space="preserve">  Terminal connector for bushing.  HV-40 MVA</t>
  </si>
  <si>
    <t>VV6V605005</t>
  </si>
  <si>
    <t>Current Transformer   33 KV   800-400/1A 3 core (Old Used &amp; Deffective)</t>
  </si>
  <si>
    <t xml:space="preserve">Current Transformer   33 KV   800-400/1A 3 core </t>
  </si>
  <si>
    <t>VV6V605008</t>
  </si>
  <si>
    <t xml:space="preserve">Current Transformer   33 KV   400/200/1A 3 core </t>
  </si>
  <si>
    <t>VV6V605013</t>
  </si>
  <si>
    <t>Current Transformer   33 KV   200-100/1Amp 3 Core (Old Used &amp; Deffictive)</t>
  </si>
  <si>
    <t>VV8V805001</t>
  </si>
  <si>
    <t xml:space="preserve"> PT (Potential Transformer) PT  3-phase 33KV/110 Volt -</t>
  </si>
  <si>
    <t>VV6V505002</t>
  </si>
  <si>
    <t>VV8V810003</t>
  </si>
  <si>
    <t xml:space="preserve"> CVT CVT - CVT 132 KV/110 Volt - 145kv </t>
  </si>
  <si>
    <t xml:space="preserve"> CVT 132 KV/110 Volt - 145kv  (Old Used &amp; Deffictive)</t>
  </si>
  <si>
    <t>Panel no 891/SD258 440V 3 Phase 4 wire 400 A switchgear A.C.Distribution board of modern cons of mfg co.(P) Ltd Delhi (old &amp; Dismentled)</t>
  </si>
  <si>
    <t>HH9H901012</t>
  </si>
  <si>
    <t>Clamps and connector scrap</t>
  </si>
  <si>
    <t>CC2C201011</t>
  </si>
  <si>
    <t>Copper cable scrape.</t>
  </si>
  <si>
    <t>FF4F402068</t>
  </si>
  <si>
    <t>Old &amp; used Bended tower Parts</t>
  </si>
  <si>
    <t>KG.</t>
  </si>
  <si>
    <t xml:space="preserve">Wire Mesh </t>
  </si>
  <si>
    <t>Old ,used &amp; rusted wire mesh</t>
  </si>
  <si>
    <t>II5I503003</t>
  </si>
  <si>
    <t>G.I. Hanger Suitable for 132 Kv Line (ACSR Panther).</t>
  </si>
  <si>
    <t>PP0P001013</t>
  </si>
  <si>
    <t xml:space="preserve">Come along clamps automatic type suitable for7/10 SWG earth wire upto initial sag tansion made upto die casted galvenized steel. </t>
  </si>
  <si>
    <t>Come along clamps bolted type with 5 No. G.I. bolted Provision suitable for7/10 SWG earth wire upto initial sag tansion made upto die casted galvenized steel.</t>
  </si>
  <si>
    <t>Tension Fitting For ACSR. Panther</t>
  </si>
  <si>
    <t>Suspension Fitting suitable for line.</t>
  </si>
  <si>
    <t>Dead End clamps Complete ACSR Panther.</t>
  </si>
  <si>
    <t>YY1Y101006</t>
  </si>
  <si>
    <t>2.2 V Battery Cell Old Used &amp; Diffective. @200</t>
  </si>
  <si>
    <t>JJ1J105034</t>
  </si>
  <si>
    <t>Old Used &amp; diffective spring charge Motor for CB.</t>
  </si>
  <si>
    <t>33 Kv Current Transformer 1Ph 400/200/1Awith junction box ).2S</t>
  </si>
  <si>
    <t>VV8V805002</t>
  </si>
  <si>
    <t>Potential Transformer 1 Ph (0.2 Class) 33 Kv</t>
  </si>
  <si>
    <t>132 Kv Old &amp; used dismental Bended tower material.</t>
  </si>
  <si>
    <t xml:space="preserve"> Disc Insulator old &amp; used 70 KN   </t>
  </si>
  <si>
    <t>ACSR Panther Conductor / Earthwire old &amp; used in Pieces</t>
  </si>
  <si>
    <t>132 Kv Suspension Fitting Old &amp; used.</t>
  </si>
  <si>
    <t>JJ0J005002</t>
  </si>
  <si>
    <t>Circuit Breaker    33KV    110V DC SF-6</t>
  </si>
  <si>
    <t>YY1Y101005</t>
  </si>
  <si>
    <t xml:space="preserve">Battery Cell 2 V   300AH  lead acid </t>
  </si>
  <si>
    <t>VV6V603003</t>
  </si>
  <si>
    <t xml:space="preserve">145KV (5 Core)Current Transformer (1-Phase) 400/200/1A </t>
  </si>
  <si>
    <t xml:space="preserve">145KV (5 Core)Capacitive Voltage Transformer 1-Ph. </t>
  </si>
  <si>
    <t xml:space="preserve">Anchor bolts. </t>
  </si>
  <si>
    <t xml:space="preserve">C-wedge Clamps for Zebra/Panther conductor. </t>
  </si>
  <si>
    <t xml:space="preserve">ACSR Zebra conductor (in 30 mtr. &amp; above Pcs.). </t>
  </si>
  <si>
    <t>mtr</t>
  </si>
  <si>
    <t>CC3C307003</t>
  </si>
  <si>
    <t>33 KV Outdoor cable termination Kit suitable for 3 x 400 Sqmm. @17486.273</t>
  </si>
  <si>
    <t>N0.</t>
  </si>
  <si>
    <t>Lugs for 33 Kv cable size 3 x 400 Sqmm. @567.58</t>
  </si>
  <si>
    <t>VV2V203008</t>
  </si>
  <si>
    <t>Slica Gel</t>
  </si>
  <si>
    <t>Male contact armfoer 33 Kv centre break isolator (Elpro make). @ 20388.70</t>
  </si>
  <si>
    <t>Female contact armfoer 33 Kv centre break isolator (Elpro make). @ 20388.70</t>
  </si>
  <si>
    <t>Jaw for 33 Kv 800 Amp, isolator. @ 6844.94</t>
  </si>
  <si>
    <t>Blade for 33 Kv 800 Amp, isolator. @ 4887.62</t>
  </si>
  <si>
    <t>132 KV 800 Amp, CT clamp. @2837.29</t>
  </si>
  <si>
    <t>132 KV 800 Amp, isolator clamp. @2741.15</t>
  </si>
  <si>
    <t>Digital Ammeter @8850</t>
  </si>
  <si>
    <t>Digital Voltmeter @8850</t>
  </si>
  <si>
    <t>Digital P.F. Meter @9027</t>
  </si>
  <si>
    <t>Digital MW Meter @9027</t>
  </si>
  <si>
    <t>Digital MVAR Meter @9145</t>
  </si>
  <si>
    <t>JE.                 JE.(Line)</t>
  </si>
  <si>
    <t>AE.</t>
  </si>
  <si>
    <t>E.E.</t>
  </si>
  <si>
    <t>Name of Circle/ Zone :- Haldwani/Kumaon                                                                                                                                 Name of Substation :-220  KV S/s Haldwani</t>
  </si>
  <si>
    <t>Name of  Division:- 220 KV O&amp;M Haldwani                                                                                                                                                                       Month : MAY 2025</t>
  </si>
  <si>
    <t xml:space="preserve"> Physical Stock Material upto 31 May- 2025 of Sri Naveen Chandra Arya  J.E.  At 220  KV Sub Division Haldwani</t>
  </si>
  <si>
    <t>S.N.</t>
  </si>
  <si>
    <t xml:space="preserve">Item Description </t>
  </si>
  <si>
    <t>Book Value per Unit</t>
  </si>
  <si>
    <t>Unservi
cable</t>
  </si>
  <si>
    <t>Non 
Moving</t>
  </si>
  <si>
    <t>CC0C002013</t>
  </si>
  <si>
    <t xml:space="preserve">PVC Control Cable  - W/o Armoured- 2x2.5mm ( in pices) </t>
  </si>
  <si>
    <t>Control Cable 2X2.5 Pic. Old &amp; Used</t>
  </si>
  <si>
    <t>Control Cable 4X2.5 Pic. Old &amp; Used</t>
  </si>
  <si>
    <t>Control Cable 6X2.5 Pic. Old &amp; Used</t>
  </si>
  <si>
    <t>PG Clamp  Zebra-  Zebra Old &amp; used Defective</t>
  </si>
  <si>
    <t>PG Clamp  Zebra-  T/Z Old &amp; used Defective</t>
  </si>
  <si>
    <t>Cumalong Clamp</t>
  </si>
  <si>
    <t>Isolator connector for trumtulla</t>
  </si>
  <si>
    <t>JJ0J003001</t>
  </si>
  <si>
    <t>Circuit Breaker   132KV   SF-6 old &amp; used Scrap</t>
  </si>
  <si>
    <t>Circuit Breaker    33KV    old &amp; used scrap</t>
  </si>
  <si>
    <t>CVT 132 KV/110 Volt - 145kv OLD &amp; USED</t>
  </si>
  <si>
    <t>VV6V603002</t>
  </si>
  <si>
    <t>Current Transformer   132KV  8 OLD &amp; USED</t>
  </si>
  <si>
    <t>VV6V602003</t>
  </si>
  <si>
    <t>Current Transformer  220KV   OLD &amp; USED</t>
  </si>
  <si>
    <t>VV8V810002</t>
  </si>
  <si>
    <t>CVT  220 KV/110 Volt - OLD &amp; USED</t>
  </si>
  <si>
    <t>33 KV CT Old &amp; Used</t>
  </si>
  <si>
    <t>TER Bushing CT 3 core</t>
  </si>
  <si>
    <t>NEUTRAL BUSHING CT 1 CORE</t>
  </si>
  <si>
    <t>Current Transformar Nutral bushing</t>
  </si>
  <si>
    <t>Terminal contactor for 145 KV CT</t>
  </si>
  <si>
    <t>CC1C102002</t>
  </si>
  <si>
    <t>Power Cable -440V LT - 3.5x400 Sq. mm</t>
  </si>
  <si>
    <t>MM4M425001</t>
  </si>
  <si>
    <t>Miscellaneous- - Relay contact multiplier - Relay contact multiplier</t>
  </si>
  <si>
    <t>MM4M426001</t>
  </si>
  <si>
    <t>Miscellaneous- - Relay socket - for 51</t>
  </si>
  <si>
    <t>KK0K002001</t>
  </si>
  <si>
    <t>Lighting Arrestor 220 KV old &amp; used &amp; Scrap</t>
  </si>
  <si>
    <t>Lighting Arrestor 132 KV old &amp; used &amp; Scrap</t>
  </si>
  <si>
    <t>Lighting Arrestor 220 KV new PSDF</t>
  </si>
  <si>
    <t>KK4K401003</t>
  </si>
  <si>
    <t>Post Insulator Solid core - 145 KV</t>
  </si>
  <si>
    <t>II0I002001</t>
  </si>
  <si>
    <t>Disc Insulator  70KN</t>
  </si>
  <si>
    <t>II8I801004</t>
  </si>
  <si>
    <t>Single Tension Fitting   Zebra</t>
  </si>
  <si>
    <t>II8I804004</t>
  </si>
  <si>
    <t>Single Tension H/W Fitting for Zebra</t>
  </si>
  <si>
    <t>Single Tension W/O Jumper</t>
  </si>
  <si>
    <t>FF0F002001</t>
  </si>
  <si>
    <t>FF0F002007</t>
  </si>
  <si>
    <t>Feb galv template momber + 5 (off size)</t>
  </si>
  <si>
    <t>FF2F207026</t>
  </si>
  <si>
    <t xml:space="preserve"> Template C Type for 220KV  Single  Circuit  (off size)</t>
  </si>
  <si>
    <t>FF0F003022</t>
  </si>
  <si>
    <t xml:space="preserve"> BXM type Structure (off size)</t>
  </si>
  <si>
    <t>FF0F003023</t>
  </si>
  <si>
    <t>ETM type Structure (off size)</t>
  </si>
  <si>
    <t>FF0F003024</t>
  </si>
  <si>
    <t>CCM type Structure (off size)</t>
  </si>
  <si>
    <t>FF0F003025</t>
  </si>
  <si>
    <t>CBT type Structure (off size)</t>
  </si>
  <si>
    <t>FF0F003026</t>
  </si>
  <si>
    <t>ATMS type Structure (off size)</t>
  </si>
  <si>
    <t>FF0F003027</t>
  </si>
  <si>
    <t>CGM type Structure (off size)</t>
  </si>
  <si>
    <t>FF4F402025</t>
  </si>
  <si>
    <t>HOT dipped Galvanised-16x45 mm</t>
  </si>
  <si>
    <t>FF4F402024</t>
  </si>
  <si>
    <t>HOT dipped Galvanised-16x40 mm Nut bolt</t>
  </si>
  <si>
    <t>GI Step Bolt</t>
  </si>
  <si>
    <t>Mol Gauge</t>
  </si>
  <si>
    <t>VV1V102005</t>
  </si>
  <si>
    <t xml:space="preserve"> Transformer  Bushing  40 MVA</t>
  </si>
  <si>
    <t>VV1V102004</t>
  </si>
  <si>
    <t xml:space="preserve"> Transformer  Bushing 220</t>
  </si>
  <si>
    <t xml:space="preserve"> Transformer  Bushing  132</t>
  </si>
  <si>
    <t>GI Earth wire 7/9 swg</t>
  </si>
  <si>
    <t>Earth wire &amp; hard wire old and Defective</t>
  </si>
  <si>
    <t>FF7F702003</t>
  </si>
  <si>
    <t>MS Flat- 50x6mm</t>
  </si>
  <si>
    <t>Intermediate upright with cleat</t>
  </si>
  <si>
    <t>Stay with cleat</t>
  </si>
  <si>
    <t>FF8F802001</t>
  </si>
  <si>
    <t xml:space="preserve">Rail- 105 LBS </t>
  </si>
  <si>
    <t>MSC Joint for zebra</t>
  </si>
  <si>
    <t>PA rod for zebra</t>
  </si>
  <si>
    <t>GI Hngar 220 KV</t>
  </si>
  <si>
    <t>Battery Cell 2 V   300AH  lead acid (Damage)</t>
  </si>
  <si>
    <t>NN2N205001</t>
  </si>
  <si>
    <t>C&amp;R PANEL - 33 KV - Control relay panel tripple feedar -( old &amp; defective )</t>
  </si>
  <si>
    <t>JJ8J802001</t>
  </si>
  <si>
    <t>Empty Cylinder  10 KG Scrap</t>
  </si>
  <si>
    <t>132KV Control relay panel old &amp; Scrap</t>
  </si>
  <si>
    <t>220 KV PT class 0.2</t>
  </si>
  <si>
    <t>132 KV CT 1200/800/1 class-0.2</t>
  </si>
  <si>
    <t>132 KV CT 800/400/1 class-0.2</t>
  </si>
  <si>
    <t>132 KV CT 400/200/1 class-0.2</t>
  </si>
  <si>
    <t>132 Kv CVT 132/110 verson 100 Va</t>
  </si>
  <si>
    <t>ACDB (Old &amp; Scrap)</t>
  </si>
  <si>
    <t>DCDB (Old &amp; Scrap)</t>
  </si>
  <si>
    <t>70 kn DISC Insulator</t>
  </si>
  <si>
    <t>Street light old &amp; used &amp; Scrap fitting</t>
  </si>
  <si>
    <t>Battery Bank 2V*55 No 300 AH (Old &amp; Scrap)</t>
  </si>
  <si>
    <t>Transformer Oil</t>
  </si>
  <si>
    <t>Transformer Oil Drum (Old &amp; used)</t>
  </si>
  <si>
    <t>Micro controller Annuinciatar</t>
  </si>
  <si>
    <t>Auxiliary Contractor 32 FD CAD</t>
  </si>
  <si>
    <t>Closind cat 110 VDC (200hm)</t>
  </si>
  <si>
    <t>Trapping Coil 110 VDC (200hm)</t>
  </si>
  <si>
    <t>Local/Remote switch 25 AMP</t>
  </si>
  <si>
    <t>Pole descripency timer 110 VDC</t>
  </si>
  <si>
    <t>Spend charging motor 220 VAC</t>
  </si>
  <si>
    <t>Anti pumping contractor mope scnnciter</t>
  </si>
  <si>
    <t>Supply of o ring P7</t>
  </si>
  <si>
    <t>O ring P18</t>
  </si>
  <si>
    <t>Total (A)-</t>
  </si>
  <si>
    <r>
      <t>A</t>
    </r>
    <r>
      <rPr>
        <sz val="12"/>
        <color indexed="8"/>
        <rFont val="Calibri"/>
        <family val="2"/>
      </rPr>
      <t>Ƚ</t>
    </r>
    <r>
      <rPr>
        <sz val="12"/>
        <color indexed="8"/>
        <rFont val="Arial"/>
        <family val="2"/>
      </rPr>
      <t>0 Type structure A type off size</t>
    </r>
  </si>
  <si>
    <r>
      <rPr>
        <sz val="12"/>
        <color indexed="8"/>
        <rFont val="Calibri"/>
        <family val="2"/>
      </rPr>
      <t>BȽ</t>
    </r>
    <r>
      <rPr>
        <sz val="12"/>
        <color indexed="8"/>
        <rFont val="Arial"/>
        <family val="2"/>
      </rPr>
      <t>0 Type structure B type off size</t>
    </r>
  </si>
  <si>
    <t>Substation Name Stock Inventory for the Month of -  MAY 2025</t>
  </si>
  <si>
    <t xml:space="preserve">Name of  Zone :- Kumaon                                                                                                                                                       Name of  Division:- 220 KV O&amp;M Haldwani   </t>
  </si>
  <si>
    <t xml:space="preserve">Name of  Circle :- Haldwani                                                                                                                                                    Name of Substation :- 132 kv substation kathgodam                                           </t>
  </si>
  <si>
    <t>Unit Rate in Rs.</t>
  </si>
  <si>
    <t>USABLE</t>
  </si>
  <si>
    <t>UNSERVICEABLE</t>
  </si>
  <si>
    <t>NON - MOVING</t>
  </si>
  <si>
    <t>OBSOLETE</t>
  </si>
  <si>
    <t>SCRAP</t>
  </si>
  <si>
    <t>Name Of Item</t>
  </si>
  <si>
    <t xml:space="preserve">Unit </t>
  </si>
  <si>
    <t>II0I006001</t>
  </si>
  <si>
    <t>11 K.V Disc Insulator Of Sizes</t>
  </si>
  <si>
    <t>_</t>
  </si>
  <si>
    <t>G.I Bolt Nut Of Sizes</t>
  </si>
  <si>
    <t>Mid Spane Joint w/o Steel</t>
  </si>
  <si>
    <t>Single Suspension Fitting For Panther</t>
  </si>
  <si>
    <t>II8I807004</t>
  </si>
  <si>
    <t>Bolted Type Tension Fitting For Zebra</t>
  </si>
  <si>
    <t>C-Type Tower part Incomplete</t>
  </si>
  <si>
    <t>CC3C303003</t>
  </si>
  <si>
    <t>Armar polley cable XLPE 3*300mm</t>
  </si>
  <si>
    <t>132 K.V Breacing Insulator</t>
  </si>
  <si>
    <t>VV1V104005</t>
  </si>
  <si>
    <t>72.5 K.V 400 Amp Condensor Bushing</t>
  </si>
  <si>
    <t xml:space="preserve">Steel Wire Rope </t>
  </si>
  <si>
    <t>Anchor Bolt 28mm</t>
  </si>
  <si>
    <t>Anchor Bolt 32mm</t>
  </si>
  <si>
    <t>CC7C703002</t>
  </si>
  <si>
    <t>Alu Lag 240mm</t>
  </si>
  <si>
    <t>Alu Lag 400mm</t>
  </si>
  <si>
    <t>132/33 K.V C.T Connector</t>
  </si>
  <si>
    <t>HH1H103001</t>
  </si>
  <si>
    <t>145 K.V Bus Isolators</t>
  </si>
  <si>
    <t>Magnet 110 V-127V D.C(A.B.B)</t>
  </si>
  <si>
    <t>JJ1J103041</t>
  </si>
  <si>
    <t>Catch(A.B.B)</t>
  </si>
  <si>
    <t>Linkage(A.B.B)</t>
  </si>
  <si>
    <t>Pressure Release Valve</t>
  </si>
  <si>
    <t>Brass Nut Bolt of Sizes</t>
  </si>
  <si>
    <t>SS1S104008</t>
  </si>
  <si>
    <t>contactors(2 no+2 nc)</t>
  </si>
  <si>
    <t>CC0C002011</t>
  </si>
  <si>
    <t xml:space="preserve">PVC control cable 4 core </t>
  </si>
  <si>
    <t>CC0C002008</t>
  </si>
  <si>
    <t xml:space="preserve">PVC control cable 10 core </t>
  </si>
  <si>
    <t>selector switches for 132 kv panels</t>
  </si>
  <si>
    <t>Indicators</t>
  </si>
  <si>
    <t>PG clamp for zebra to panther</t>
  </si>
  <si>
    <t>Come Along Clamp for Zebra</t>
  </si>
  <si>
    <t>LED Type Semaphore</t>
  </si>
  <si>
    <t>YY4Y403001</t>
  </si>
  <si>
    <t>48 V battery charger old and used</t>
  </si>
  <si>
    <t>FF3F301042</t>
  </si>
  <si>
    <t>33 KV Isolater structure old and used</t>
  </si>
  <si>
    <t>II2I205001</t>
  </si>
  <si>
    <t>C Wedge Clamp</t>
  </si>
  <si>
    <t>SS3S301022</t>
  </si>
  <si>
    <t>HRC FUSE 6 AMP</t>
  </si>
  <si>
    <t>SS3S301020</t>
  </si>
  <si>
    <t>HRC FUSE 10 AMP</t>
  </si>
  <si>
    <t xml:space="preserve">TOWER PART OLD AND USED </t>
  </si>
  <si>
    <t>Single Tension Fitting For Panther Incomplete</t>
  </si>
  <si>
    <t>CONTACTOR MNX-32</t>
  </si>
  <si>
    <t>SS4S405005</t>
  </si>
  <si>
    <t xml:space="preserve">3PHASE 10 A 3 POLE MCB </t>
  </si>
  <si>
    <t>VV7V702004</t>
  </si>
  <si>
    <t xml:space="preserve">33 KV CT CONNECTING ROD </t>
  </si>
  <si>
    <t>VV7V702003</t>
  </si>
  <si>
    <t xml:space="preserve">132KV CT CONNECTING ROD </t>
  </si>
  <si>
    <t xml:space="preserve">400 SQMM 3.5CORE AL CABLE </t>
  </si>
  <si>
    <t>MTR</t>
  </si>
  <si>
    <t>DISC INSULATORS 120 KN</t>
  </si>
  <si>
    <t>G.I STRUCTURE</t>
  </si>
  <si>
    <t>66 K.V jaw</t>
  </si>
  <si>
    <t>M.s Earth 40 mm Dia</t>
  </si>
  <si>
    <t>ACSR Zebra Conducter In Pieces</t>
  </si>
  <si>
    <t xml:space="preserve">Insulating Mat </t>
  </si>
  <si>
    <t>Closing Coil</t>
  </si>
  <si>
    <t xml:space="preserve">Tripping Coil </t>
  </si>
  <si>
    <t>JJ5J502001</t>
  </si>
  <si>
    <t>O rings</t>
  </si>
  <si>
    <t>Selector Switch(Manual/ Auto)</t>
  </si>
  <si>
    <t>HH6H601002</t>
  </si>
  <si>
    <t>132 K.V  Isolater Jaw</t>
  </si>
  <si>
    <t xml:space="preserve">PVC Control Cable  old  and used in pieces </t>
  </si>
  <si>
    <t>VV6V605012</t>
  </si>
  <si>
    <t>33 KV CT 300/150/1 Old and Used Dismantled</t>
  </si>
  <si>
    <t>II801010</t>
  </si>
  <si>
    <t>Tension Fitting for earth wire</t>
  </si>
  <si>
    <t>Suspension Fitting for earth wire</t>
  </si>
  <si>
    <t>II6I603003</t>
  </si>
  <si>
    <t>Phase Plate</t>
  </si>
  <si>
    <t>II6I603001</t>
  </si>
  <si>
    <t xml:space="preserve">Number Plate </t>
  </si>
  <si>
    <t>Repair Sleeve for Panther Conductor</t>
  </si>
  <si>
    <t>Repair Sleeve for Earth Wire</t>
  </si>
  <si>
    <t>II6I603006</t>
  </si>
  <si>
    <t>Danger Plate</t>
  </si>
  <si>
    <t xml:space="preserve">Counter Poise Earthing </t>
  </si>
  <si>
    <t>II7I710001</t>
  </si>
  <si>
    <t>Anti Climbing Device Barbared type</t>
  </si>
  <si>
    <t>II6I603005</t>
  </si>
  <si>
    <t>Circuit Plate</t>
  </si>
  <si>
    <t xml:space="preserve">ABB PB Unit </t>
  </si>
  <si>
    <t>30 KV LA</t>
  </si>
  <si>
    <t>1/2 unfscr of 110 V Battery Charger Hsstbb</t>
  </si>
  <si>
    <t>Semi Conductor Fuse75AGSA75</t>
  </si>
  <si>
    <t>Semi Conductor Fuse 50A GSA50</t>
  </si>
  <si>
    <t>Diode S8hr55 Size M8</t>
  </si>
  <si>
    <t>Diode S4hr41 Size M8</t>
  </si>
  <si>
    <t>Diode S4Hr16 Size M6</t>
  </si>
  <si>
    <t>Fuse 36AGE SM63A</t>
  </si>
  <si>
    <t xml:space="preserve">Contactor 25A 3 Phase Coil Voltage 240V DC </t>
  </si>
  <si>
    <t xml:space="preserve">Contactor 63A 3 Phase Coil Voltage 240 V DC </t>
  </si>
  <si>
    <t>SS3S311001</t>
  </si>
  <si>
    <t>Trip Indicator Fuse GE TI 300</t>
  </si>
  <si>
    <t>Space Heater 2500HM/250W</t>
  </si>
  <si>
    <t>Single  Phase Voltmeter (0-200) DC</t>
  </si>
  <si>
    <t>Surger Capacitor 2Uf/440 V AC)</t>
  </si>
  <si>
    <t>132 KV Isolator without Structure Old and Used</t>
  </si>
  <si>
    <t>132 KV CVT Old and Used</t>
  </si>
  <si>
    <t>VV6V603007</t>
  </si>
  <si>
    <t>132 KV CT Used</t>
  </si>
  <si>
    <t>132 KV LA  Used</t>
  </si>
  <si>
    <t>132 KV LA Old and Used</t>
  </si>
  <si>
    <t>33 KV LA Old and Used</t>
  </si>
  <si>
    <t>MS Angle 50*50*6mm</t>
  </si>
  <si>
    <t>MS Flat 50*6 mm</t>
  </si>
  <si>
    <t>G.I. Wire Mess of 10 SWG Aperture 50mm width 1.8mm</t>
  </si>
  <si>
    <t>Sqm</t>
  </si>
  <si>
    <t>M.S. Nut &amp; Bolts suitable for fencing work</t>
  </si>
  <si>
    <t>DANGER PLATE &amp; NUMBER PLATE</t>
  </si>
  <si>
    <t>PHASE  PLATE</t>
  </si>
  <si>
    <t>JJ1J105005</t>
  </si>
  <si>
    <t>A.B.B. TRIPPING COIL FOR 33 KV CIRCUIT BREAKER</t>
  </si>
  <si>
    <t>132 KV DOUBLE FEEDER CONTROL PANEL OLD &amp; USED</t>
  </si>
  <si>
    <t>132 KV TRANSFORMER PANEL W/O RELAY OLD &amp; USED</t>
  </si>
  <si>
    <t>132 KV RELAY PANEL OLD &amp; USED</t>
  </si>
  <si>
    <t>66 KV CONTROL &amp; RELAY DOUBLE FEEDER PANEL OLD &amp; USED</t>
  </si>
  <si>
    <t>33 KV CONTROL &amp; RELAY TRIPPLE FEEDER PANEL OLD &amp; USED</t>
  </si>
  <si>
    <t>132 KV CONTROL PANEL WITHOUT ALARM ANNUNCIATOR &amp; ENERGY METER OLD &amp; USED</t>
  </si>
  <si>
    <t>132 KV RELAY PANEL WITHOUT DISTANCE RELAY OLD &amp; USED</t>
  </si>
  <si>
    <t>KM.</t>
  </si>
  <si>
    <t>Galvanized Double Circuit Tower Pieces (without leg) old &amp; Dismantled incomplete.</t>
  </si>
  <si>
    <t>33 KV (3Core) CT (800/400/1) accuracy class 0.2s</t>
  </si>
  <si>
    <t>33 KV PT Single Phase</t>
  </si>
  <si>
    <t>33 KV Surge arrester Single Phase - Polymer</t>
  </si>
  <si>
    <t>33 KV Isolator Jaws(1250 AMP.)</t>
  </si>
  <si>
    <t>C Wedge Clamps for ACSR Zebra Conductor</t>
  </si>
  <si>
    <t xml:space="preserve">    </t>
  </si>
  <si>
    <t>66 KV CT (400-200-100/1) old and used dismantled</t>
  </si>
  <si>
    <t>33 KV CT (800-400/1) old and used dismantled</t>
  </si>
  <si>
    <t>33 KV PT Single Phase old and used dismantled</t>
  </si>
  <si>
    <t>Mid Span Compression Joint complete for ACSR Panther Conductor</t>
  </si>
  <si>
    <t>Mid Span Compression Joint for Earth Wire 7/10</t>
  </si>
  <si>
    <t>Double Tension Fitting (120KN) complete for Panther Conductor</t>
  </si>
  <si>
    <t>Single Tension Fitting (120KN) complete for Panther Conductor</t>
  </si>
  <si>
    <t>Vibration Damper for Panther Conductor</t>
  </si>
  <si>
    <t>Bird Guard (Set of six)</t>
  </si>
  <si>
    <t>Flexible Copper bond for 7/3.15 mm GS Earthwire or 7/10 SWG</t>
  </si>
  <si>
    <t>33 KV CT (400-200/1) old and used dismentled damaged.</t>
  </si>
  <si>
    <t>Ltr</t>
  </si>
  <si>
    <t>SF-06 Gas</t>
  </si>
  <si>
    <t xml:space="preserve">33 KV CT clamps suitable for ACSR Panther conductor </t>
  </si>
  <si>
    <t xml:space="preserve">33 KV CT clamps suitable for ACSR Zebra conductor </t>
  </si>
  <si>
    <t xml:space="preserve">33 KV Isolator clamps suitable for ACSR Zebra conductor </t>
  </si>
  <si>
    <t>Silica Gel Blue of Speciation as grain size of dia 8mm &amp; above.</t>
  </si>
  <si>
    <t>First Aid Box With Medicine</t>
  </si>
  <si>
    <t>Shock Treatment Chart &amp; Artificial Rispiratory</t>
  </si>
  <si>
    <t>C Wedge Clamps for ACSR Panther Conductor to ACSR Zebra Conductor</t>
  </si>
  <si>
    <t>Isolator Pad Clamp Suitable for ACSR Panther Conductor</t>
  </si>
  <si>
    <t>CT Clamp Suitable for ACSR Panther Conductor</t>
  </si>
  <si>
    <t>Circuit Breaker Pad Clamp Suitable for ACSR Panther Conductor</t>
  </si>
  <si>
    <t>Circuit Breaker Pad Clamp Suitable for ACSR Zebra Conductor</t>
  </si>
  <si>
    <t>II4I403003</t>
  </si>
  <si>
    <t>Suspention Clamp For E/W</t>
  </si>
  <si>
    <t>Alu Strip 3*2.5 mm</t>
  </si>
  <si>
    <t>T/F Oil Old and Used Carbonized</t>
  </si>
  <si>
    <t>VV3V301007</t>
  </si>
  <si>
    <t>Empty T/F Oil Drum</t>
  </si>
  <si>
    <t xml:space="preserve">Battery Old &amp; Used </t>
  </si>
  <si>
    <t>Cable Termination Box 450*450*200mm</t>
  </si>
  <si>
    <t>Total (in Rs.)</t>
  </si>
  <si>
    <t>Junior Engineer</t>
  </si>
  <si>
    <t>Assistant Engineer</t>
  </si>
  <si>
    <t>Substation Stock Inventory Status for the month of May 2025</t>
  </si>
  <si>
    <t>Name of Circle/ Zone:- Kumaon Zone</t>
  </si>
  <si>
    <t>Name of Division:- 220 KV O&amp;M Division Pantnagar</t>
  </si>
  <si>
    <t>Name of Substation 220 KV Substation Pantnagar</t>
  </si>
  <si>
    <t>Name of Sub-Division:- 220 KV Sub-Division Pantnagar</t>
  </si>
  <si>
    <t>Month of May 2025</t>
  </si>
  <si>
    <t>Dismantle/Incomplete/ Damage/Unservicable</t>
  </si>
  <si>
    <t>AA0A002001</t>
  </si>
  <si>
    <t>ACSR Conductor Moose</t>
  </si>
  <si>
    <t>AA1A102001</t>
  </si>
  <si>
    <t>AA5A501004</t>
  </si>
  <si>
    <t>Earth wire &amp; Fitting Scrap</t>
  </si>
  <si>
    <t>Empty earth wire drum</t>
  </si>
  <si>
    <t>BB002002</t>
  </si>
  <si>
    <t>Capacitor Cell-  331kvar, 6.9kv</t>
  </si>
  <si>
    <t>PVC Control Cable  - W/o Armoured- 10x2.5mm</t>
  </si>
  <si>
    <t>PVC Control Cable  - W/o Armoured- 4x2.5mm</t>
  </si>
  <si>
    <t>PVC Control Cable  - W/o Armoured- 2x2.5mm</t>
  </si>
  <si>
    <t>CC1C102012</t>
  </si>
  <si>
    <t>Power Cable - 440V LT - - 3.5x35 Sq. mm</t>
  </si>
  <si>
    <t>FF2F206006</t>
  </si>
  <si>
    <t>Stub for 132KV D/c  B Type</t>
  </si>
  <si>
    <t>FF2F207022</t>
  </si>
  <si>
    <t xml:space="preserve"> Template A Type for 220KV Single Circuit  </t>
  </si>
  <si>
    <t>FF2F207046</t>
  </si>
  <si>
    <t>Template Non GI  (A,B,C Type)</t>
  </si>
  <si>
    <t>FF3F301002</t>
  </si>
  <si>
    <t>Strcture- Pipe</t>
  </si>
  <si>
    <t>Strcture-HT</t>
  </si>
  <si>
    <t>FF3F301029</t>
  </si>
  <si>
    <t>Strcture-MT</t>
  </si>
  <si>
    <t>Strcture-33KV Isolator</t>
  </si>
  <si>
    <t>FF4F401002</t>
  </si>
  <si>
    <t>Galvanised Nuts &amp; Bolts-30x00 mm</t>
  </si>
  <si>
    <t>FF4F401015</t>
  </si>
  <si>
    <t>Galvanised Nuts &amp; Bolts-16x70 mm</t>
  </si>
  <si>
    <t>Galvanised Nuts &amp; Bolts-12x70 mm</t>
  </si>
  <si>
    <t>FF4F401044</t>
  </si>
  <si>
    <t>Galvanised Nuts &amp; Bolts-12x50 mm</t>
  </si>
  <si>
    <t>FF4F401050</t>
  </si>
  <si>
    <t>Galvanised Nuts &amp; Bolts-10x85 mm</t>
  </si>
  <si>
    <t>Galvanised Nuts &amp; Bolts-10X70 mm</t>
  </si>
  <si>
    <t>FF4F401053</t>
  </si>
  <si>
    <t>Galvanised Nuts &amp; Bolts-10X60 mm</t>
  </si>
  <si>
    <t>FF4F401054</t>
  </si>
  <si>
    <t>Galvanised Nuts &amp; Bolts-10X50 mm</t>
  </si>
  <si>
    <t>HOT dipped Galvanised-16x45 mm/ (5/8"x1*3/4</t>
  </si>
  <si>
    <t>FF4F402027</t>
  </si>
  <si>
    <t>HOT dipped Galvanised-16x35 mm</t>
  </si>
  <si>
    <t>FF9F904003</t>
  </si>
  <si>
    <t>Copper -Bond Round</t>
  </si>
  <si>
    <t>132 KV Line Fitting old &amp; used</t>
  </si>
  <si>
    <t>GG0G001001</t>
  </si>
  <si>
    <t>Maintenance material Petrolleum Jelly</t>
  </si>
  <si>
    <t>GG0G001003</t>
  </si>
  <si>
    <t>Maintenance material CRC 400 ML Bottle</t>
  </si>
  <si>
    <t>GG0G001007</t>
  </si>
  <si>
    <t>Maintenance material Grease</t>
  </si>
  <si>
    <t>220 KV Isolator Male Arm</t>
  </si>
  <si>
    <t>220 KV Isolator Female Arm</t>
  </si>
  <si>
    <t>220 KV Isolator (old &amp; used)</t>
  </si>
  <si>
    <t>HH0H002001</t>
  </si>
  <si>
    <t>Line Isolator 220 KV with  Earth switch</t>
  </si>
  <si>
    <t>HH0H005002</t>
  </si>
  <si>
    <t>Line Isolator 33 KV 2000 Amp Double break without Earth switch</t>
  </si>
  <si>
    <t>Line Isolator 33 KV 800 Amp Double break without Earth switch</t>
  </si>
  <si>
    <t>HH6H602001</t>
  </si>
  <si>
    <t>HH6H602002</t>
  </si>
  <si>
    <t>132 KV Isolater Spare Blade Female Contact</t>
  </si>
  <si>
    <t>HH8H801004</t>
  </si>
  <si>
    <t>33 KV Isolater Spare Jaws  800 Amp.</t>
  </si>
  <si>
    <t>HH8H802003</t>
  </si>
  <si>
    <t>33 KV Isolater Spare Blade  800 Amp.</t>
  </si>
  <si>
    <t>HH9H901002</t>
  </si>
  <si>
    <t>Isolator Clamp  Rigid terminal connector 4" AL tube  (33KV)</t>
  </si>
  <si>
    <t>HH9H901003</t>
  </si>
  <si>
    <t>Isolator Clamp  Through type for 4” IPS Al tube (132KV)</t>
  </si>
  <si>
    <t>HH9H901007</t>
  </si>
  <si>
    <t>Isolator Clamp  Twin moose</t>
  </si>
  <si>
    <t>HH9H901008</t>
  </si>
  <si>
    <t>Isolator Clamp  Single moose</t>
  </si>
  <si>
    <t>132 KV Isolater Spare 1600 A Blade Male contact</t>
  </si>
  <si>
    <t>132 KV Isolater Spare 1600 A Blade Female Contact</t>
  </si>
  <si>
    <t>132 KV Fixable type Isolator Clamp for 4"IPS Tube</t>
  </si>
  <si>
    <t>220 KV Isolator clamp for moose to 30 mm</t>
  </si>
  <si>
    <t>220 KV Isolator clamp for 50mm to 4"IPS Tube</t>
  </si>
  <si>
    <t>220 KV Isolator clamp for 30mm to 4"IPS Tube</t>
  </si>
  <si>
    <t>132 KV Isolator clamp for Moose to 40 mm</t>
  </si>
  <si>
    <t xml:space="preserve">33 KV Isolater Spare Blade 1600 Amp. </t>
  </si>
  <si>
    <t xml:space="preserve">33 KV Isolater Spare Jaws  1600 Amp. </t>
  </si>
  <si>
    <t>4" IPS Tube Clamp for Single Moose</t>
  </si>
  <si>
    <t xml:space="preserve">Disc Insulator   70 KN   </t>
  </si>
  <si>
    <t>Disc Insulator Polymer 160 KN</t>
  </si>
  <si>
    <t>II1I102001</t>
  </si>
  <si>
    <t>PG Clamp  Moose-  Moose</t>
  </si>
  <si>
    <t>II2I204001</t>
  </si>
  <si>
    <t>II2I204002</t>
  </si>
  <si>
    <t xml:space="preserve"> C-wedge Clamp  Zebra-  Panther</t>
  </si>
  <si>
    <t>II3I302001</t>
  </si>
  <si>
    <t>T-Connector   Moose-  Moose</t>
  </si>
  <si>
    <t>T Clamp for Twin Moose to Single Moose</t>
  </si>
  <si>
    <t>II4I402001</t>
  </si>
  <si>
    <t>Earth Wire Tension Clamp   7/9 SWG</t>
  </si>
  <si>
    <t>II4I403001</t>
  </si>
  <si>
    <t>Earth Wire Suspension Clamp   7/9 SWG</t>
  </si>
  <si>
    <t>II5I501001</t>
  </si>
  <si>
    <t xml:space="preserve">MS Joint/ Repair Sleeve/ Vibration Damper  Mid Span Joint   Moose </t>
  </si>
  <si>
    <t>Mid Span Joint Zebra</t>
  </si>
  <si>
    <t>Mid Span Joint Panther</t>
  </si>
  <si>
    <t>II5I501008</t>
  </si>
  <si>
    <t>Mid Span Joint   7/9 SWG</t>
  </si>
  <si>
    <t>Mid Span Joint   7/10 SWG</t>
  </si>
  <si>
    <t>II5I502001</t>
  </si>
  <si>
    <t>Repair Sleeve   Moose</t>
  </si>
  <si>
    <t>II5I502003</t>
  </si>
  <si>
    <t>Repair Sleeve Zebra</t>
  </si>
  <si>
    <t>Repair Sleeve Panther</t>
  </si>
  <si>
    <t>Repair Sleeve   7/10 SWG</t>
  </si>
  <si>
    <t>Vibration Damper Zebra</t>
  </si>
  <si>
    <t>II5I503004</t>
  </si>
  <si>
    <t>Vibration Damper Panther</t>
  </si>
  <si>
    <t>II5I503008</t>
  </si>
  <si>
    <t>Vibration Damper 7/9 SWG</t>
  </si>
  <si>
    <t>II5I503009</t>
  </si>
  <si>
    <t>Vibration Damper 7/10 SWG</t>
  </si>
  <si>
    <t>II6I601001</t>
  </si>
  <si>
    <t xml:space="preserve">Armour Rod/ Jumpher Cone/ Plate/ Bird Guard  Armour Rod   Moose </t>
  </si>
  <si>
    <t>II6I601004</t>
  </si>
  <si>
    <t>Armour Rod   Panther</t>
  </si>
  <si>
    <t>II7I704004</t>
  </si>
  <si>
    <t>Spacers  Twin Moose</t>
  </si>
  <si>
    <t>Single Tension Fitting   Panther</t>
  </si>
  <si>
    <t>II801009</t>
  </si>
  <si>
    <t>Single Tension Fitting   7/9 SWG</t>
  </si>
  <si>
    <t>Single Tension Fitting   7/10 SWG</t>
  </si>
  <si>
    <t>II8I802004</t>
  </si>
  <si>
    <t>Double Tension Fitting   Zebra</t>
  </si>
  <si>
    <t>Double Tension Fitting   Panther</t>
  </si>
  <si>
    <t>Single Suspension Fitting   Zebra</t>
  </si>
  <si>
    <t>II8I804009</t>
  </si>
  <si>
    <t>Single Suspension Fitting   7/10 SWG</t>
  </si>
  <si>
    <t>Pilot fitting for Zebra</t>
  </si>
  <si>
    <t>Bolted tension fitting for ACSR Moose</t>
  </si>
  <si>
    <t>Bolted tension fitting for ACSR Zebra</t>
  </si>
  <si>
    <t>T Clamp 40mm for Moose</t>
  </si>
  <si>
    <t>Bushing Sleeve</t>
  </si>
  <si>
    <t>JJ0J002001</t>
  </si>
  <si>
    <t>Circuit Breaker   220KV   Air Blast</t>
  </si>
  <si>
    <t>JJ0J005001</t>
  </si>
  <si>
    <t>Circuit Breaker    33KV    220V DC SF-6</t>
  </si>
  <si>
    <t>JJ1J102001</t>
  </si>
  <si>
    <t>Circuit Breaker Sapres   220KV  220V DC Trip Coil (ABB make)</t>
  </si>
  <si>
    <t>Circuit Breaker Sapres   220KV  220V DC Trip Coil (CGL make)</t>
  </si>
  <si>
    <t>JJ1J102004</t>
  </si>
  <si>
    <t>Circuit Breaker Sapres   220KV  220V DC Closing Coil (CGL make)</t>
  </si>
  <si>
    <t>Circuit Breaker Sapres   220KV  220V DC Closing Coil (ABB make)</t>
  </si>
  <si>
    <t>JJ1J103001</t>
  </si>
  <si>
    <t>Circuit Breaker Sapres   132KV   220V DC Trip Coil (CGL make)</t>
  </si>
  <si>
    <t>JJ1J103003</t>
  </si>
  <si>
    <t>Circuit Breaker Sapres   132KV    220V DC  Closing Coil (CGL make)</t>
  </si>
  <si>
    <t>JJ1J105001</t>
  </si>
  <si>
    <t>Circuit Breaker Sapres   33KV   220V DC Trip Coil (CGL make)</t>
  </si>
  <si>
    <t>JJ1J105003</t>
  </si>
  <si>
    <t>Circuit Breaker Sapres   33KV   220V DC Closing Coil (CGL make)</t>
  </si>
  <si>
    <t>Circuit Breaker Sapres   33KV   110V DC Trip Coil (ABB Make)</t>
  </si>
  <si>
    <t>JJ2J201005</t>
  </si>
  <si>
    <t>Circuit Breaker Auxiliary switch   LOCAL/Remote Switch</t>
  </si>
  <si>
    <t>JJ2J201010</t>
  </si>
  <si>
    <t>Circuit Breaker Auxiliary switch   Density moniter switch</t>
  </si>
  <si>
    <t>JJ3J301001</t>
  </si>
  <si>
    <t>Control panel Spares    Relay    Thermal Overload realy</t>
  </si>
  <si>
    <t>Circuit Breaker connector 4"IPS Tube (220KV)</t>
  </si>
  <si>
    <t>Circuit Breaker Connector   Moose</t>
  </si>
  <si>
    <t>JJ4J401004</t>
  </si>
  <si>
    <t>Circuit Breaker Connector   Twin Moose</t>
  </si>
  <si>
    <t>JJ5J502003</t>
  </si>
  <si>
    <t>O Ring   O'RING (DIFFERENT SIZE )</t>
  </si>
  <si>
    <t>JJ8J801001</t>
  </si>
  <si>
    <t>SF6 Gas</t>
  </si>
  <si>
    <t>Sliastic tube</t>
  </si>
  <si>
    <t>Absorbent</t>
  </si>
  <si>
    <t>Defective &amp; Damage CB</t>
  </si>
  <si>
    <t>Circuit Breaker Spare 33 KV Fixed Contact (B8), CGL Make</t>
  </si>
  <si>
    <t>Circuit Breaker Spare 33 KV Moving Contact (B9), CGL Make</t>
  </si>
  <si>
    <t>Circuit Breaker spare 33 KV SF6 Stationary arcing contact, CGL Make</t>
  </si>
  <si>
    <t>Circuit Breaker spare 33 KV SF6 Moving Contact segment, CGL Make</t>
  </si>
  <si>
    <t>Circuit Breaker spare 33 KV SF6 Set of spring, CGL Make</t>
  </si>
  <si>
    <t>KK4K302001</t>
  </si>
  <si>
    <t>KK4K302002</t>
  </si>
  <si>
    <t>KK4K302003</t>
  </si>
  <si>
    <t xml:space="preserve"> Bus Post Insulator (without corona ring) with creepage distance of 900 mm. - 36 kV</t>
  </si>
  <si>
    <t>L.E.D.  - Light Fittings -   150W</t>
  </si>
  <si>
    <t>LL5L501004</t>
  </si>
  <si>
    <t>L.E.D.  - Light Fittings -   50W</t>
  </si>
  <si>
    <t>L.E.D.  - Light Fittings -   35W</t>
  </si>
  <si>
    <t>L.E.D.  - Light Fittings -   23W</t>
  </si>
  <si>
    <t>L.E.D.  - Light Fittings -  9W</t>
  </si>
  <si>
    <t>PLPCD/UL Light</t>
  </si>
  <si>
    <t>LL6L603001</t>
  </si>
  <si>
    <t>Lighting Spares  Lighting Junction Box.</t>
  </si>
  <si>
    <t>LL6L610001</t>
  </si>
  <si>
    <t>Lighting Spares  Holder For Lamp</t>
  </si>
  <si>
    <t>LED Light fixing clamp</t>
  </si>
  <si>
    <t>250 W Copper Blast (Choke)</t>
  </si>
  <si>
    <t>MM0M008001</t>
  </si>
  <si>
    <t>Relay - Trip circuit supervision relay - Trip ckt supervision relay (ABB make 220 V DC)</t>
  </si>
  <si>
    <t>Relay - Trip circuit supervision relay - Trip ckt supervision relay (JVS make 220 V DC)</t>
  </si>
  <si>
    <t>Relay - Distance Relay (Faulty)</t>
  </si>
  <si>
    <t>MM0M010001</t>
  </si>
  <si>
    <t>MM0M075001</t>
  </si>
  <si>
    <t>Relay - Master Trip Relay Aux. Supply 220VDC 4NO+1 No.  - (JVS)</t>
  </si>
  <si>
    <t>MM1M106002</t>
  </si>
  <si>
    <t>Miscellaneous Panel Spare - Indication Lamp LED 220/110 V AC/DC - LED-Multycolour 110/220V Ac/Dc</t>
  </si>
  <si>
    <t>Miscellaneous Panel Spare - TNC -suitable for 220KV Control and relay panel.</t>
  </si>
  <si>
    <t>MM1M118008</t>
  </si>
  <si>
    <t>Miscellaneous Panel Spare - Trip transfer switch - TNC -suitable for 33KV Control and relay panel.</t>
  </si>
  <si>
    <t>MM1M121006</t>
  </si>
  <si>
    <t>Miscellaneous Panel Spare - Heater - Space Heater</t>
  </si>
  <si>
    <t>MM3M301019</t>
  </si>
  <si>
    <t>Digital Meter - Volt Meter - 220 KV Digital volt meter size 140 x 70 mm PTR-220 KV/110V range (0-300 KV), Auxiliary Supply 220V DC, A.E. make</t>
  </si>
  <si>
    <t>MM3M301020</t>
  </si>
  <si>
    <t>Digital Meter - Volt Meter - 132 KV Digital voltmeter size 140 x 70 mm PTR-132 KV/110V Range (0-160 KV), Auxiliary Supply 220V DC, A.E. Make</t>
  </si>
  <si>
    <t>Digital Meter - Volt Meter - 33 KV Digital voltmeter size 140 x 70 mm PTR-33 KV/110V, Auxiliary Supply 220V DC, A.E. Make</t>
  </si>
  <si>
    <t>Digital Meter - Ampere Meter - Digital panel meter to display current in Amp for C&amp;R panel range (0-1600 A), Auxiliary Supply 220V DC, Size 140 x 70 MM, A.E. Make</t>
  </si>
  <si>
    <t>Digital Meter - MW Meter - MW Meter 220 KV -size 140 x 70 mm PTR-220 KV/110V, CTR-1600/1 A, Auxiliary Supply 220V DC, A.E. Make</t>
  </si>
  <si>
    <t>Digital Meter - MVAR Meter - MVAR Meter 220 KV -size 140 x 70 mm PTR-220 KV/110V, CTR-1600/1 A, Auxiliary Supply 220V DC, A.E. Make</t>
  </si>
  <si>
    <t>MM3M303012</t>
  </si>
  <si>
    <t>Digital Meter - MW Meter -  MW Meter Type 3 Phase 4 wire 50-0-50 MW CTR 200/1A PTR132KV /110 V. Aux Supply 110 V DC</t>
  </si>
  <si>
    <t>MM4M405005</t>
  </si>
  <si>
    <t>Miscellaneous- - Contactor - power contactor 65A 440V</t>
  </si>
  <si>
    <t>Miscellaneous- - Contactor - power contactor 80A 440V</t>
  </si>
  <si>
    <t>Miscellaneous- - Contactor - power contactor 32A 440V</t>
  </si>
  <si>
    <t>MM4M408002</t>
  </si>
  <si>
    <t>Miscellaneous- - Resistor - variable</t>
  </si>
  <si>
    <t>Digital Panel Meter</t>
  </si>
  <si>
    <t>Synchronising Socket 8A</t>
  </si>
  <si>
    <t>Single Phasing and Unbalancing Preventor 415V</t>
  </si>
  <si>
    <t>Resistance ABB make RX TMA-1 INRK, 711004-AM 86</t>
  </si>
  <si>
    <t>SS1S103004</t>
  </si>
  <si>
    <t xml:space="preserve">Contactor  Air Break    16 Amp. 415 V Ac </t>
  </si>
  <si>
    <t>SS1S104006</t>
  </si>
  <si>
    <t>Contactor  415V AC  240 Volt A.C. Coils including frame for coil for 3ɸ Power Contactor  IC-65a &amp; IC-65a/4</t>
  </si>
  <si>
    <t>SS4S401001</t>
  </si>
  <si>
    <t>MCB  220V DC   Double Pole 32 Amp</t>
  </si>
  <si>
    <t xml:space="preserve">MCB  220V DC   Single Pole 32 Amp </t>
  </si>
  <si>
    <t xml:space="preserve">MCB  220V DC   Double Pole 20 Amp </t>
  </si>
  <si>
    <t>SS4S401003</t>
  </si>
  <si>
    <t xml:space="preserve">MCB  220V DC   10 Amp </t>
  </si>
  <si>
    <t>SS4S404001</t>
  </si>
  <si>
    <t>MCB  230V AC  Single Pole 32 Amp</t>
  </si>
  <si>
    <t>A. C. D. Box MCB 25 Amp</t>
  </si>
  <si>
    <t>MCB  415 AC  Four Pole C3.</t>
  </si>
  <si>
    <t>MCB  415 AC  Four Pole 40 Amp.</t>
  </si>
  <si>
    <t>MCB  415 AC  Four Pole 10 Amp.</t>
  </si>
  <si>
    <t>MCB  415 AC  Tripple Pole 3 Amp.</t>
  </si>
  <si>
    <t>SS4S404002</t>
  </si>
  <si>
    <t xml:space="preserve">MCB  230V AC  Double Pole 16 Amp </t>
  </si>
  <si>
    <t xml:space="preserve">MCB  230V AC  Double Pole 1 Amp </t>
  </si>
  <si>
    <t>SS4S405008</t>
  </si>
  <si>
    <t>MCB  415 AC  Tripple Pole 1 Amp.</t>
  </si>
  <si>
    <t>SS7S704001</t>
  </si>
  <si>
    <t xml:space="preserve">Timer  delay blockTime delay block </t>
  </si>
  <si>
    <t>Fan Control Switch</t>
  </si>
  <si>
    <t>TPN Main Switch 415V 200A</t>
  </si>
  <si>
    <t>Auxiliary Connector</t>
  </si>
  <si>
    <t>Auxiliary contactor 12 A 230V</t>
  </si>
  <si>
    <t>TT2T101032</t>
  </si>
  <si>
    <t>General Stationary-PVC Tape coloured</t>
  </si>
  <si>
    <t>VV1V102001</t>
  </si>
  <si>
    <t>Transformer  Bushing  -220/132 KV  HV-160 MVA</t>
  </si>
  <si>
    <t>VV1V102002</t>
  </si>
  <si>
    <t>Transformer  Bushing  -220/132 KV  LV-160 MVA</t>
  </si>
  <si>
    <t>VV1V104001</t>
  </si>
  <si>
    <t>Transformer  Bushing  -132/33KV  HV-80 MVA</t>
  </si>
  <si>
    <t>VV1V104002</t>
  </si>
  <si>
    <t>Transformer  Bushing  -132/33KV  LV-80 MVA</t>
  </si>
  <si>
    <t>VV1V104003</t>
  </si>
  <si>
    <t>Transformer  Bushing  -132/33KV  Neutral-80 MVA</t>
  </si>
  <si>
    <t>VV2V201001</t>
  </si>
  <si>
    <t>Transformer Gasket,  Breather, Silica gel &amp; Connector Gasket  Nitril gasket 10mm</t>
  </si>
  <si>
    <t>Silica Gel  Breather  Capacity 1 kg.</t>
  </si>
  <si>
    <t>Silica Gel  Breather  Capacity 3 kg.</t>
  </si>
  <si>
    <t>VV2V202008</t>
  </si>
  <si>
    <t>Silica Gel  Breather  Capacity 5 kg.</t>
  </si>
  <si>
    <t>Silica Gel   Blue crystal</t>
  </si>
  <si>
    <t>Transformer Bushing 36KV/200A</t>
  </si>
  <si>
    <t>Oil  Transformer Oil</t>
  </si>
  <si>
    <t>VV3V301005</t>
  </si>
  <si>
    <t>Oil  Oil sample Bottle 2Ltr</t>
  </si>
  <si>
    <t>VV3V301006</t>
  </si>
  <si>
    <t>Oil  Oil sample Bottle 1Ltr</t>
  </si>
  <si>
    <t>Oil Empty Oil Drums</t>
  </si>
  <si>
    <t>Bushing CT for 160 MVA T/F</t>
  </si>
  <si>
    <t>HV Bushing CT for 80 MVA T/F</t>
  </si>
  <si>
    <t>Bucholz Relay for 160 MVA T/F</t>
  </si>
  <si>
    <t>HV Bushing WTI CT for 80 MVA T/F</t>
  </si>
  <si>
    <t>LV Bushing WTI CT for 80 MVA T/F</t>
  </si>
  <si>
    <t>Bushing CT for 80 MVA T/F</t>
  </si>
  <si>
    <t>Bucholz Relay for 80 MVA T/F</t>
  </si>
  <si>
    <t>MOG with float arm for 80 MVA T/F</t>
  </si>
  <si>
    <t>Flow Indicator</t>
  </si>
  <si>
    <t>160 MVA T/F HV Bushing Clamp</t>
  </si>
  <si>
    <t>160 MVA T/F LV Bushing Clamp</t>
  </si>
  <si>
    <t>80 MVA T/F LV Bushing Clamp</t>
  </si>
  <si>
    <t>50 MVA T/F HV Bushing Clamp</t>
  </si>
  <si>
    <t>50 MVA T/F LV Bushing Clamp</t>
  </si>
  <si>
    <t>Transformer Spare Oil Temperature indicator   Meter (0-120 0C )</t>
  </si>
  <si>
    <t>Transformer Spare Winding Temperature indicator Winding Temperature indicator   Meter</t>
  </si>
  <si>
    <t>VV4V403001</t>
  </si>
  <si>
    <t>Transformer Spare Level Gauge  DIAL OIL LEVEL GAUGE</t>
  </si>
  <si>
    <t>VV4V403002</t>
  </si>
  <si>
    <t>Transformer Spare Level Gauge Magnetic oil Level Guage</t>
  </si>
  <si>
    <t>VV4V404001</t>
  </si>
  <si>
    <t>Transformer Spare PRV  Pressure Relief Vent</t>
  </si>
  <si>
    <t>VV4V410001</t>
  </si>
  <si>
    <t>Transformer Spare Tap Position Indicator  SR.No. TPC 2001/12050</t>
  </si>
  <si>
    <t>VV6V602001</t>
  </si>
  <si>
    <t>Current Transformer  245KV   1600/800/1A  5 core Accuracy 0.2</t>
  </si>
  <si>
    <t>Current Transformer  245KV   1200/600/1A 5 core Accuracy 0.2</t>
  </si>
  <si>
    <t>VV6V602006</t>
  </si>
  <si>
    <t>Current Transformer  245KV   600/300/1 A  5 core Accuracy 0.2</t>
  </si>
  <si>
    <t>Current Transformer  245KV   200/100/1 A  5 core Accuracy 0.2</t>
  </si>
  <si>
    <t>Current Transformer  145KV   1200/800/1A 5 core Accuracy 0.2</t>
  </si>
  <si>
    <t>Current Transformer  145KV   1200/600/1A 5 core Accuracy 0.2</t>
  </si>
  <si>
    <t>VV6V603001</t>
  </si>
  <si>
    <t>Current Transformer   145KV  800/400/1 A  3 core Accuracy 0.2</t>
  </si>
  <si>
    <t>VV6V603005</t>
  </si>
  <si>
    <t>Current Transformer   145KV 200/100/1A 5 core Accuracy 0.2</t>
  </si>
  <si>
    <t>VV6V605001</t>
  </si>
  <si>
    <t>Current Transformer   33 KV  1600/800/1A 5 Core Accuracy 0.2</t>
  </si>
  <si>
    <t>VV6V605004</t>
  </si>
  <si>
    <t>Current Transformer   33 KV   800/400/1 A 5 Core Accuracy 0.2</t>
  </si>
  <si>
    <t>Current Transformer   33 KV   800/400/1A 3 core Accuracy 0.2</t>
  </si>
  <si>
    <t>Current Transformer   33 KV   400/200/1A  3 core Accuracy 0.2</t>
  </si>
  <si>
    <t>Current Transformer   33 KV   1200/600/1A  3 core Accuracy 0.2</t>
  </si>
  <si>
    <t>Current Transformer   33 KV   1200/800/1A  3 core Accuracy 0.2</t>
  </si>
  <si>
    <t>VV7V701008</t>
  </si>
  <si>
    <t>Current Transformer   Terminal Connectors Terminal connector (Expansion type) for 4” IPS Al tube</t>
  </si>
  <si>
    <t>VV7V701013</t>
  </si>
  <si>
    <t>Current Transformer   Terminal Connectors  Single Moose ACSR</t>
  </si>
  <si>
    <t>VV7V701014</t>
  </si>
  <si>
    <t>Current Transformer   Terminal Connectors  Twin Moose ACSR</t>
  </si>
  <si>
    <t>VV7V701025</t>
  </si>
  <si>
    <t>Current Transformer   Terminal Connectors 33 KV CT clamp having 20 mm dia bore</t>
  </si>
  <si>
    <t>VV7V701026</t>
  </si>
  <si>
    <t>Current Transformer   Terminal Connectors 33 KV CT clamp having 29 mm dia bore (Single moose)</t>
  </si>
  <si>
    <t>Current Transformer   Terminal Connectors 33 KV CT clamp having 29 mm dia bore (Twin moose)</t>
  </si>
  <si>
    <t>VV7V701029</t>
  </si>
  <si>
    <t>Current Transformer   Terminal Connectors 36kV Terminal connector(Rigid type)  for 4” IPS Al tube (Single Moose)</t>
  </si>
  <si>
    <t>Current Transformer   Terminal Connectors 36kV Terminal connector(Rigid type)  for 4” IPS Al tube (Twin Moose)</t>
  </si>
  <si>
    <t>CT clamp Panther to 30 mm Dia</t>
  </si>
  <si>
    <t>CT clamp Panther to 20 mm Dia</t>
  </si>
  <si>
    <t>33 KV Clamp 4"IPS to Single Moose</t>
  </si>
  <si>
    <t>132 KV CT Clamp Suitable for Moose/4" AI Pipe</t>
  </si>
  <si>
    <t>132 KV CT Clamp for 4"IPS Tube to Single Moose</t>
  </si>
  <si>
    <t>132 KV CT Clamp 30mm to single moose</t>
  </si>
  <si>
    <t>Clamp 4" IPS Tube to Jumber base</t>
  </si>
  <si>
    <t>VV8V802001</t>
  </si>
  <si>
    <t xml:space="preserve"> PT (Potential Transformer) PT 220 KV/110 Volt with 0.2 accuracy</t>
  </si>
  <si>
    <t xml:space="preserve"> PT (Potential Transformer) 145 KV CVT 3 core with one 0.2 accuracy</t>
  </si>
  <si>
    <t>VV8V803002</t>
  </si>
  <si>
    <t xml:space="preserve"> PT (Potential Transformer) 145 KV PT 3 core with one 0.2 accuracy</t>
  </si>
  <si>
    <t>PT (Potential Transformer) PT  3-phase 33KV/110 Volt -</t>
  </si>
  <si>
    <t>PT (Potential Transformer) PT 1-phase, 33KV/110 Volt -</t>
  </si>
  <si>
    <t xml:space="preserve">CVT CVT  220 KV/110 Volt - </t>
  </si>
  <si>
    <t xml:space="preserve">CVT CVT - CVT 132 KV/110 Volt - 145kv </t>
  </si>
  <si>
    <t>VV9V902001</t>
  </si>
  <si>
    <t xml:space="preserve"> CVT Accessories P.T Junction Box 220 KV</t>
  </si>
  <si>
    <t>VV9V903001</t>
  </si>
  <si>
    <t xml:space="preserve"> CVT Accessories CVT Junction Box 132 KV</t>
  </si>
  <si>
    <t>33 KV PT Clamp</t>
  </si>
  <si>
    <t>YY1Y101004</t>
  </si>
  <si>
    <t xml:space="preserve">Battery Cell 2 V 400AH  lead acid </t>
  </si>
  <si>
    <t>YY4Y401003</t>
  </si>
  <si>
    <t xml:space="preserve">Battery Charger 220 Volt DC   for 400AH Battery set </t>
  </si>
  <si>
    <t>Iron Packing Cage</t>
  </si>
  <si>
    <t>Wooden Empty drums of Conductor</t>
  </si>
  <si>
    <t>Ceiling Fan Old &amp; Used</t>
  </si>
  <si>
    <t>Terminal Connector 25 Amp</t>
  </si>
  <si>
    <t>GI Nut &amp; Bolts</t>
  </si>
  <si>
    <t>Rope 1"</t>
  </si>
  <si>
    <t>Rope 1/2"</t>
  </si>
  <si>
    <t>Logsheet</t>
  </si>
  <si>
    <t>Fire fighting cylinder 25 KG</t>
  </si>
  <si>
    <t>Fire fighting cylinder 5 KG</t>
  </si>
  <si>
    <t>Total in Rs.</t>
  </si>
  <si>
    <t>P- Group (T&amp;P)</t>
  </si>
  <si>
    <t>PP0P001001</t>
  </si>
  <si>
    <t>Steel Almera</t>
  </si>
  <si>
    <t>PP0P001002</t>
  </si>
  <si>
    <t>Chair</t>
  </si>
  <si>
    <t>PP0P002001</t>
  </si>
  <si>
    <t>chair PCH 9003</t>
  </si>
  <si>
    <t>PP0P002003</t>
  </si>
  <si>
    <t>Easy Chair PCN 500/T</t>
  </si>
  <si>
    <t>PP0P002005</t>
  </si>
  <si>
    <t>Chair PCH 1007</t>
  </si>
  <si>
    <t>Wheel chair</t>
  </si>
  <si>
    <t>Godrej chair 7003</t>
  </si>
  <si>
    <t>Godrej Visitor Chair 1007</t>
  </si>
  <si>
    <t>Table</t>
  </si>
  <si>
    <t>PP0P003001</t>
  </si>
  <si>
    <t>PP0P003002</t>
  </si>
  <si>
    <t>PP0P003004</t>
  </si>
  <si>
    <t>Office Table 1800X900X760</t>
  </si>
  <si>
    <t>PP0P003005</t>
  </si>
  <si>
    <t>PP0P003006</t>
  </si>
  <si>
    <t>Book Case Rack</t>
  </si>
  <si>
    <t>Table with 3 drawer</t>
  </si>
  <si>
    <t>Dining V1</t>
  </si>
  <si>
    <t>Center Table sonata</t>
  </si>
  <si>
    <t>Table wt711</t>
  </si>
  <si>
    <t>T&amp;C Equipments</t>
  </si>
  <si>
    <t>AC and other electrical/Electranics items</t>
  </si>
  <si>
    <t>PP0P005001</t>
  </si>
  <si>
    <t>Voltas water cooler with aquaflow eyreaforebs storage capacity 20 ltr.</t>
  </si>
  <si>
    <t>PP0P005002</t>
  </si>
  <si>
    <t>AC Votas 1.5 Ton</t>
  </si>
  <si>
    <t>Ropes</t>
  </si>
  <si>
    <t>Para Para Rope 24 mm</t>
  </si>
  <si>
    <t xml:space="preserve">Other T&amp;P </t>
  </si>
  <si>
    <t>Tong tester</t>
  </si>
  <si>
    <t>Screw driver Large  (Standard Quality)</t>
  </si>
  <si>
    <t>screw driver medium  (Standard Quality)</t>
  </si>
  <si>
    <t>Nose Plier  (Standard Quality)</t>
  </si>
  <si>
    <t xml:space="preserve">Vaccum cleaner with blower and suction </t>
  </si>
  <si>
    <t>Visitor chairs without arm (Godrej make)</t>
  </si>
  <si>
    <t>Portable SF6 Gas Leak Detector.</t>
  </si>
  <si>
    <t>Hydrolic Jack with gauge &amp; house pipe</t>
  </si>
  <si>
    <t>Open Jaw spanner</t>
  </si>
  <si>
    <t>double end tubeler box</t>
  </si>
  <si>
    <t>Adjestable wriench 200 mm Long</t>
  </si>
  <si>
    <t>Pipe wrinch 450 mm Long</t>
  </si>
  <si>
    <t>Gasket punch set</t>
  </si>
  <si>
    <t>Flat file</t>
  </si>
  <si>
    <t>Lather mallet</t>
  </si>
  <si>
    <t>Cold chiesel</t>
  </si>
  <si>
    <t>Stool</t>
  </si>
  <si>
    <t>Teak wood bed (singel)</t>
  </si>
  <si>
    <t>Table S1070</t>
  </si>
  <si>
    <t>Desktop PC</t>
  </si>
  <si>
    <t>TFT Monitor</t>
  </si>
  <si>
    <t>UPS 1 KVA</t>
  </si>
  <si>
    <t>Laser Printer</t>
  </si>
  <si>
    <t>Laser Fax</t>
  </si>
  <si>
    <t>Trafer 10T</t>
  </si>
  <si>
    <t>Single pully block</t>
  </si>
  <si>
    <t>Double pully block</t>
  </si>
  <si>
    <t>Four Pully block</t>
  </si>
  <si>
    <t>Al Lader 15 Feet</t>
  </si>
  <si>
    <t>Al Lader 24 Feet</t>
  </si>
  <si>
    <t>Printer Samsung</t>
  </si>
  <si>
    <t>Chair PCH5002T</t>
  </si>
  <si>
    <t>Chair PCH 1004</t>
  </si>
  <si>
    <t>Store well Plain Godrej</t>
  </si>
  <si>
    <t>Broad band modem</t>
  </si>
  <si>
    <t>Al Tower lader</t>
  </si>
  <si>
    <t>30 Watt LED rechargeable portable light</t>
  </si>
  <si>
    <t>Desert cooler with Stand</t>
  </si>
  <si>
    <t>MRI Instrument</t>
  </si>
  <si>
    <t>Cell Phone LM6</t>
  </si>
  <si>
    <t>Cell Phone 2630</t>
  </si>
  <si>
    <t>Cell Phone 2626</t>
  </si>
  <si>
    <t>Karbon Cell Phone (A101)</t>
  </si>
  <si>
    <t>Micromax Cell Phone (A60)</t>
  </si>
  <si>
    <t>Samsung Cell Phone (grand)</t>
  </si>
  <si>
    <t>Desktop Computer System</t>
  </si>
  <si>
    <t>Printer HP pro</t>
  </si>
  <si>
    <t>UPS 600VA</t>
  </si>
  <si>
    <t>Photo copier machine</t>
  </si>
  <si>
    <t>Hydraulic Compressor of 100 Ton Capacity</t>
  </si>
  <si>
    <t>Compression die sets suitable for jointing ACSR Zebra (Steel Portion)</t>
  </si>
  <si>
    <t>Compression die sets suitable for jointing ACSR Zebra (Aluminium Portion)</t>
  </si>
  <si>
    <t>Bolted type come along clamp, 7 bolts for Zebra Conductor</t>
  </si>
  <si>
    <t>D Shackle 3 Ton</t>
  </si>
  <si>
    <t>D Shackle 6.5 Ton</t>
  </si>
  <si>
    <t>Helmet Yellow (Karam Make)</t>
  </si>
  <si>
    <t>Gas Filling Device</t>
  </si>
  <si>
    <t>Connecting Pipe HP to LP</t>
  </si>
  <si>
    <t>Godrej Storewel Plain 4SH</t>
  </si>
  <si>
    <t>Godrej 4 Drawers Vertical Filling Cabinet</t>
  </si>
  <si>
    <t>Printer Canon IR 2625 with Duplex &amp; DADF</t>
  </si>
  <si>
    <t>Water Cooler</t>
  </si>
  <si>
    <t>Kent RO Water filter</t>
  </si>
  <si>
    <t>Mobile Phone (OS Ram SIngh Adhikari)</t>
  </si>
  <si>
    <t>Substation Name - 132 KV S/s Rudrapur Stock Inventory for the month of  May-2025</t>
  </si>
  <si>
    <t>Name of Zone &amp; Circle</t>
  </si>
  <si>
    <t>-</t>
  </si>
  <si>
    <t xml:space="preserve">SE O&amp;M Haldwani </t>
  </si>
  <si>
    <t xml:space="preserve">Name of  Division </t>
  </si>
  <si>
    <t>220 KV O&amp;M Div Jafarpur</t>
  </si>
  <si>
    <t xml:space="preserve">Name of  Substation </t>
  </si>
  <si>
    <t xml:space="preserve">132 KV S/S Rudrapur </t>
  </si>
  <si>
    <t xml:space="preserve">Month </t>
  </si>
  <si>
    <t>Value of Item in Rs.</t>
  </si>
  <si>
    <t>Usable Inventory</t>
  </si>
  <si>
    <t>Non- Usable Inventory</t>
  </si>
  <si>
    <t xml:space="preserve">ACSR Conductor Tarantula </t>
  </si>
  <si>
    <t xml:space="preserve">HTLS Conductor Casablanca </t>
  </si>
  <si>
    <t>Control Cable- Armoured- - 10Cx2.5 Sq. M</t>
  </si>
  <si>
    <t>HF Cable -15010 HMS HF co-axial cable</t>
  </si>
  <si>
    <t>33 KV CT Clamp for Tarantula</t>
  </si>
  <si>
    <t>Rotatory Bearing for 132 KV Isolator</t>
  </si>
  <si>
    <t>Complete pole for 132 KV Isolator</t>
  </si>
  <si>
    <t>PG Clamp   Tarantula -   Tarantula</t>
  </si>
  <si>
    <t>70 KN Silicon composite long rod insulator</t>
  </si>
  <si>
    <t>120 KN Silicon composite long rod insulator</t>
  </si>
  <si>
    <t>Suspension clamp for Casablanca</t>
  </si>
  <si>
    <t>Dad end clamp for Casablanca</t>
  </si>
  <si>
    <t>Vibration Damper for Casablanca</t>
  </si>
  <si>
    <t>Mid span joint for Casablanca</t>
  </si>
  <si>
    <t>Repair Sleeve for Casablanca</t>
  </si>
  <si>
    <t>Suspension Hardwar</t>
  </si>
  <si>
    <t>Tension Hardware</t>
  </si>
  <si>
    <t>Circuit Breaker Spares   132KV   110V DC Close Coil</t>
  </si>
  <si>
    <t xml:space="preserve">Circuit Breaker Spares   132KV   110V DC  Trip Coil </t>
  </si>
  <si>
    <t>Circuit Breaker Spares   132KV   Charging Motors</t>
  </si>
  <si>
    <t>Circuit Breaker Spares   33KV   Spring Charging  Motor</t>
  </si>
  <si>
    <t>Circuit Breaker Auxiliary switch   Density monitor switch</t>
  </si>
  <si>
    <t xml:space="preserve">12 window annunciator with DCF card </t>
  </si>
  <si>
    <t>Relay - Auxiliary Relay - Auxiliary relay (110 V)</t>
  </si>
  <si>
    <t xml:space="preserve">Relay - Supervision Relay - </t>
  </si>
  <si>
    <t>DC Contractor CAD 32 FD 110V</t>
  </si>
  <si>
    <t>Auxiliary contractor for above contact</t>
  </si>
  <si>
    <t>Telemechanique contactor LAD4TGDL</t>
  </si>
  <si>
    <t>Telemechanique contactor LC1D09FD</t>
  </si>
  <si>
    <t>Telemechanique contactor Blok LADN11</t>
  </si>
  <si>
    <t>Telemechanique contactor Blok LADN22</t>
  </si>
  <si>
    <t>Telemechanique contactor Blok LAdn04</t>
  </si>
  <si>
    <t>Defective Relays</t>
  </si>
  <si>
    <t>Current Transformer   145KV 200/100/1A 3 core Accuracy 0.2</t>
  </si>
  <si>
    <t xml:space="preserve">Old &amp; usedCurrent Transformer   33 KV   400/200/1A  </t>
  </si>
  <si>
    <t>HRC Semi conductor fuse,100A</t>
  </si>
  <si>
    <t>40 MVA T/F HV Bushing Clamp   (N)</t>
  </si>
  <si>
    <t>Defective &amp; Burn Spring Charging Moter</t>
  </si>
  <si>
    <t>132 KV Burn &amp; Defective CT</t>
  </si>
  <si>
    <t>33 KV Burn &amp; Defective CT</t>
  </si>
  <si>
    <t>Old &amp; Used 33 KV CB</t>
  </si>
  <si>
    <t>Old, Used &amp; defective Battery Cell</t>
  </si>
  <si>
    <t>110V,.8NM torque 03-05 amp Limit Switch</t>
  </si>
  <si>
    <t xml:space="preserve">Trip indicator fuse </t>
  </si>
  <si>
    <t xml:space="preserve">T/F Oil </t>
  </si>
  <si>
    <t xml:space="preserve">132 KV CVT Clamp for Zebra </t>
  </si>
  <si>
    <t>Empty Drum</t>
  </si>
  <si>
    <t>Old wire mesh Fencing</t>
  </si>
  <si>
    <t>Metr</t>
  </si>
  <si>
    <t>Old off size Angle</t>
  </si>
  <si>
    <t xml:space="preserve">8 window annunciator with DCF card </t>
  </si>
  <si>
    <t>33 KV CT Clamp for Panther</t>
  </si>
  <si>
    <t xml:space="preserve">NO </t>
  </si>
  <si>
    <t>33KV CB Clamps for twins Moose</t>
  </si>
  <si>
    <t>33KV CT Clamps for twins Moose</t>
  </si>
  <si>
    <t>C-Wage clamps Mosse to Mosse</t>
  </si>
  <si>
    <t>C-Wage ciamps Trantula to Tarantula</t>
  </si>
  <si>
    <t>33 KV Isolator Clamp for Panthr</t>
  </si>
  <si>
    <t>33 KV Isolator Clamp for Tarantula</t>
  </si>
  <si>
    <t xml:space="preserve">132 KV CT Clamp for Zebra </t>
  </si>
  <si>
    <t xml:space="preserve">132 KV CB Clamp for Zebra </t>
  </si>
  <si>
    <t xml:space="preserve">T&amp;P Items </t>
  </si>
  <si>
    <t>Mcafee Antivirus</t>
  </si>
  <si>
    <t>Internal Modem 56 bps</t>
  </si>
  <si>
    <t>M.S.Office 2007 Standard MOLP without Media (Software)</t>
  </si>
  <si>
    <t>TFT Monitor 39.5cm. Make HCL</t>
  </si>
  <si>
    <t>UPS 1KVA 168 VAH make Uniline</t>
  </si>
  <si>
    <t>Bilingual Key Guard</t>
  </si>
  <si>
    <t>Multifunction printer model No. Scx 4521 F make Samsung</t>
  </si>
  <si>
    <t>Almira Store well</t>
  </si>
  <si>
    <t>Dining Chair PCN 7112</t>
  </si>
  <si>
    <t>Computer Chair Pch 4103</t>
  </si>
  <si>
    <t>Chair PCH 5002T</t>
  </si>
  <si>
    <t>Godrej Chair CH-1007</t>
  </si>
  <si>
    <t>NOs</t>
  </si>
  <si>
    <t>Book Care Rack</t>
  </si>
  <si>
    <t>Table with 3 Drawer (T104)</t>
  </si>
  <si>
    <t>Big Table Model V2</t>
  </si>
  <si>
    <t>Dining Table V1</t>
  </si>
  <si>
    <t>Table ET 711</t>
  </si>
  <si>
    <t>Centre table sonata</t>
  </si>
  <si>
    <t>Computer Table C2</t>
  </si>
  <si>
    <t>Industrial Helmet</t>
  </si>
  <si>
    <t>Rubber Gloves</t>
  </si>
  <si>
    <t>5Kv Motorized Megger</t>
  </si>
  <si>
    <t>Megger 1 KV</t>
  </si>
  <si>
    <t>Contact Resistance meter</t>
  </si>
  <si>
    <t>Earth Resistivity Meter</t>
  </si>
  <si>
    <t>D/E &amp; ring spanner 1 set each</t>
  </si>
  <si>
    <t>Hack saw frame (Standard Quality)</t>
  </si>
  <si>
    <t>Teak wood Bed (Single)</t>
  </si>
  <si>
    <t>Aluminium ladder 15 feet</t>
  </si>
  <si>
    <t>SF6 Gas Evacuating Device</t>
  </si>
  <si>
    <t xml:space="preserve">Gas Filling Equipment </t>
  </si>
  <si>
    <t>Gas Leak Detector</t>
  </si>
  <si>
    <t>Nokia 3011 Mobile (Unserviceable)</t>
  </si>
  <si>
    <t>Microsoft Mobile Lumia</t>
  </si>
  <si>
    <t xml:space="preserve">Insuleting Gloves </t>
  </si>
  <si>
    <t>All in one Laser Jet Printer</t>
  </si>
  <si>
    <t xml:space="preserve">Water Cooler </t>
  </si>
  <si>
    <t>Water Purifire</t>
  </si>
  <si>
    <t>Godrej-4Dr Vertical Filling Cabinet</t>
  </si>
  <si>
    <t xml:space="preserve">Code </t>
  </si>
  <si>
    <t xml:space="preserve"> Stock Inventory for the month of MAY. 2025</t>
  </si>
  <si>
    <t>Name of Zone</t>
  </si>
  <si>
    <t>Kumaon Zone</t>
  </si>
  <si>
    <t>132 KV Sub Station Almora</t>
  </si>
  <si>
    <t>Name of  circle</t>
  </si>
  <si>
    <t>Haldwani</t>
  </si>
  <si>
    <t>Code</t>
  </si>
  <si>
    <t>Name Of Material</t>
  </si>
  <si>
    <t>CABLE</t>
  </si>
  <si>
    <t>CC0C002010</t>
  </si>
  <si>
    <t>6X2.5 sq mm  Control cable (in pieces)</t>
  </si>
  <si>
    <t>901</t>
  </si>
  <si>
    <t>10X2.5  sq mm Control cable (in pieces)</t>
  </si>
  <si>
    <t>CC0C002009</t>
  </si>
  <si>
    <t xml:space="preserve">10x2.5Sq mm Control cable </t>
  </si>
  <si>
    <t>10x2.5 sqmm Core Control Cable</t>
  </si>
  <si>
    <t>0.307</t>
  </si>
  <si>
    <t>6x2.5 sqmm  Core Control Cable</t>
  </si>
  <si>
    <t xml:space="preserve">H.F.  Cable </t>
  </si>
  <si>
    <t xml:space="preserve">6 Core PVC Control Cable </t>
  </si>
  <si>
    <t>PVC Multi stand Copper wire size 1.0 Sqmm</t>
  </si>
  <si>
    <t>METER</t>
  </si>
  <si>
    <t>MM3M302006</t>
  </si>
  <si>
    <t>Digital Ampere Meter size 150x150mm,CTR 400/1A</t>
  </si>
  <si>
    <t>MM3M302010</t>
  </si>
  <si>
    <t>Digital Ampere Meter size 95x95mm,CTR 400/1A</t>
  </si>
  <si>
    <t>MM3M302012</t>
  </si>
  <si>
    <t>Digital Ampere Meter size 150x150mm,CTR 300/1A</t>
  </si>
  <si>
    <t>MM3M302013</t>
  </si>
  <si>
    <t>Digital Ampere Meter size 150x150mm,CTR 200/1A</t>
  </si>
  <si>
    <t>Digital Ampere Meter size 150x150mm,CTR 100/1A</t>
  </si>
  <si>
    <t>MM3M301005</t>
  </si>
  <si>
    <t>Digital KV Meter size 150x150 mm,PTR 132KV/110 Volt</t>
  </si>
  <si>
    <t>MM3M301010</t>
  </si>
  <si>
    <t>Digital KV Meter size 150x150 mm,PTR 33KV/110 Volt</t>
  </si>
  <si>
    <t>MM3M303011</t>
  </si>
  <si>
    <t>Digital MW Meter size 150x150 mm,CTR 400/1A,PTR 33KV/110 V.</t>
  </si>
  <si>
    <t>Digital MW Meter size 150x150 mm,CTR 400/1A,PTR 33KV/110 V(Faulty)</t>
  </si>
  <si>
    <t>MM3M304007</t>
  </si>
  <si>
    <t>Digital MVAR Meter size 150x150 mm,CTR 400/1A,PTR 33KV/110 V.</t>
  </si>
  <si>
    <t>1</t>
  </si>
  <si>
    <t>Digital Ampere Meter size 95x95mm,CTR 50/1A</t>
  </si>
  <si>
    <t>Digital control panel Ampere Meter AE Make size150x150mm CTR 200/1A</t>
  </si>
  <si>
    <t>JAW/Clamp/Cannector</t>
  </si>
  <si>
    <t>HH8H801001</t>
  </si>
  <si>
    <t xml:space="preserve">33 KV Jow </t>
  </si>
  <si>
    <t>HH8H801003</t>
  </si>
  <si>
    <t>132 KV Jow</t>
  </si>
  <si>
    <t xml:space="preserve">132 KV Isolator Jow of Bimco </t>
  </si>
  <si>
    <t xml:space="preserve">best quality heavy duty 33 KV Isolator clamp suitable for panther conductor  </t>
  </si>
  <si>
    <t>7</t>
  </si>
  <si>
    <t>II1I104003</t>
  </si>
  <si>
    <t>PG Clamp Z/Z</t>
  </si>
  <si>
    <t>3 Bolted PG Clamp Z/P</t>
  </si>
  <si>
    <t>13</t>
  </si>
  <si>
    <t>132KV Isolator Clamp for ACSR Panther Conductor</t>
  </si>
  <si>
    <t>C-Wedge Clamp Suitable for ACSR Z/P Conductor</t>
  </si>
  <si>
    <t>Bimetallic Connector for STEM and ACSR Panther Conductor</t>
  </si>
  <si>
    <t xml:space="preserve">6 Bolted Terminal Connector  for ACSR Dog Conductorof 33KV Isolator </t>
  </si>
  <si>
    <t>Heavy duty treminal connector 6 bolted for ACSR Panther Conductor for 132KV Isolator</t>
  </si>
  <si>
    <t>CT</t>
  </si>
  <si>
    <t>132 KV CT ratio 800/400/1-1A</t>
  </si>
  <si>
    <t>132 KV CT ratio 400/200/1-1A</t>
  </si>
  <si>
    <t xml:space="preserve">C.T 33 KV </t>
  </si>
  <si>
    <t>33 KV C.T. 200 /100/1A (Old &amp; used)</t>
  </si>
  <si>
    <t>33KV CT Junction Boxes</t>
  </si>
  <si>
    <t>4</t>
  </si>
  <si>
    <t>Hot dip Galv. Nuts Bolts 16X90mm</t>
  </si>
  <si>
    <t>COPPR /ISOLATOR</t>
  </si>
  <si>
    <t xml:space="preserve">HDE Copper Tube for 33KV Isolator    800 Amp. </t>
  </si>
  <si>
    <t xml:space="preserve">HDE Copper Tube for E/S of 33KV Isolator 800 Amp. </t>
  </si>
  <si>
    <t xml:space="preserve">HDE Copper Flat for E/S of 33KV   Isolator 800 Amp. </t>
  </si>
  <si>
    <t xml:space="preserve">HDE Copper Tube for 33KV Isolator  1200 Amp. </t>
  </si>
  <si>
    <t xml:space="preserve">HDE Copper Jaw for 33KV Isolator  1200 Amp. </t>
  </si>
  <si>
    <t>16</t>
  </si>
  <si>
    <t xml:space="preserve">Copper Blade for 33KV Isolator  1200 Amp. </t>
  </si>
  <si>
    <t xml:space="preserve">Copper Jaw for 33KV Isolator  1200 Amp. </t>
  </si>
  <si>
    <t>Flexible copper Bond rope type including both side copper lugs</t>
  </si>
  <si>
    <t>CIRCUIT BREAKER / PARTS</t>
  </si>
  <si>
    <t>33 KV circuit breakar (BHEL make Old,used )</t>
  </si>
  <si>
    <t>1-Phase 230 Volt AC Spring Charge  Motor 33KV SF-6 Gas     CGL make C.B.</t>
  </si>
  <si>
    <t>1-Phase 230 Volt AC Spring Charge  Motor 33KV SF-6 Gas   BHEL make C.B.</t>
  </si>
  <si>
    <t>Contractor for Spring Charge Motor 110 volt DC</t>
  </si>
  <si>
    <t>Trip Normally Closed switch</t>
  </si>
  <si>
    <t>Tripping Coil for 132KV SF-6 Circuit Breaker</t>
  </si>
  <si>
    <t>Antipumping Relay for 33KV Circuit Breaker</t>
  </si>
  <si>
    <t>Auxiliary switch 13No+13Nc for 33KV Circuit. Breaker</t>
  </si>
  <si>
    <t>Tripping Coil for 110V.DC, CGL Make</t>
  </si>
  <si>
    <t>L/R Switch for 33KV VCB (BHEL Make)</t>
  </si>
  <si>
    <t>NIT Switch</t>
  </si>
  <si>
    <t>Auxiliary Conteractor for Density Monitor 110/220 Volt DC</t>
  </si>
  <si>
    <t>Vacuum Interrupter Bottle for 36KV VCB ABB Make</t>
  </si>
  <si>
    <t>Vacuum Interrupter Bottle for 36KV,1250Amp.25KA, VCB BHEL Make</t>
  </si>
  <si>
    <t>Tripping Coil 110volt DC for 33KV ABB Make CB</t>
  </si>
  <si>
    <t>Closing Coil 110volt DC for 33KV ABB Make CB</t>
  </si>
  <si>
    <t>Contractor NONC,Volt Coil 110V -125V,DC 25Amp,3No+3NC TC make</t>
  </si>
  <si>
    <t>Contractor for Low Gas Pressure 110 volt DC</t>
  </si>
  <si>
    <t>33KV 4.5 Amp. High Glass Fuse</t>
  </si>
  <si>
    <t>HRC Fuse 6 Amp. Havells/GE make</t>
  </si>
  <si>
    <t>BATTERY CHARGER / PARTS</t>
  </si>
  <si>
    <t>Hydro Meter</t>
  </si>
  <si>
    <t>110V 60A, Battrey Charger</t>
  </si>
  <si>
    <t>2Volt ,200AH Lead -Acid battery (old&amp;Deff.)</t>
  </si>
  <si>
    <t>2Volt ,200AH battery (old&amp;Deff.)</t>
  </si>
  <si>
    <t>110 v,200AH,Battery charger (old&amp;Deff.)</t>
  </si>
  <si>
    <t>22KV Post Insulator</t>
  </si>
  <si>
    <t>T/F</t>
  </si>
  <si>
    <t>Stainless steel T/F Oil Sampling Container of 2 Ltr. Capacity</t>
  </si>
  <si>
    <t>Fresh Electrol Transformer Oil as per IS 1993/335</t>
  </si>
  <si>
    <t>Kl.</t>
  </si>
  <si>
    <t>T/F oil</t>
  </si>
  <si>
    <t>PRV for 20MVA Power T/F</t>
  </si>
  <si>
    <t>Silica Gel(best qulity 8-10 mm)</t>
  </si>
  <si>
    <t>WTI meter set complete as per sample</t>
  </si>
  <si>
    <t>33KV Lightning Arrestor</t>
  </si>
  <si>
    <t>Heavy  Duty Turn Buckle</t>
  </si>
  <si>
    <t>foam type fire extinguisher( old &amp; unuseable)</t>
  </si>
  <si>
    <t>Annuciator(microcontroller based alarm )</t>
  </si>
  <si>
    <t>M.S. Round 36 mm</t>
  </si>
  <si>
    <t>K.G.</t>
  </si>
  <si>
    <t>MS Angle 65x65x6mm</t>
  </si>
  <si>
    <t>J-Type Hooks</t>
  </si>
  <si>
    <t>Joist 70X125X4</t>
  </si>
  <si>
    <t>K.G</t>
  </si>
  <si>
    <t>M.S. Channel 125X65 mm with (Scrap)</t>
  </si>
  <si>
    <t>Rail Pieces 90 C+S</t>
  </si>
  <si>
    <t>ACSR Weasel Conductor</t>
  </si>
  <si>
    <t>GI Stay Set</t>
  </si>
  <si>
    <t>145 KV CVT (Old &amp; used dismental)</t>
  </si>
  <si>
    <t xml:space="preserve">145 KV Capacitive Voltage Transformer ( Old ) </t>
  </si>
  <si>
    <t>3</t>
  </si>
  <si>
    <t>Galv. Stud</t>
  </si>
  <si>
    <t xml:space="preserve">48 V.AFCO make Bettery Charger D.C., D.B. </t>
  </si>
  <si>
    <t>33 KV Bus Isolator (Incomplete)</t>
  </si>
  <si>
    <t>T/F oil carbonized (Old)</t>
  </si>
  <si>
    <t>T/F oil Old &amp; used</t>
  </si>
  <si>
    <t xml:space="preserve">Empty Oil Drum </t>
  </si>
  <si>
    <t>1x5 Mvar Capacitor Bank Suitable for 33KV (Old &amp; Defective)</t>
  </si>
  <si>
    <t>Single Phase reactors for Capacitor bank</t>
  </si>
  <si>
    <t>132KV Transmission Line</t>
  </si>
  <si>
    <t xml:space="preserve">Bolted Type Tension Fitting </t>
  </si>
  <si>
    <t>10</t>
  </si>
  <si>
    <t xml:space="preserve">Bolted Type Tension fitting for Panther </t>
  </si>
  <si>
    <t>Tension Clamp SWG Earth Wire</t>
  </si>
  <si>
    <t>103</t>
  </si>
  <si>
    <t xml:space="preserve">ACSR Panther Conductor </t>
  </si>
  <si>
    <t>K.M.</t>
  </si>
  <si>
    <t xml:space="preserve">120 KN DISC Insulator </t>
  </si>
  <si>
    <t xml:space="preserve">70 K.N. Disc Insulator </t>
  </si>
  <si>
    <t xml:space="preserve">Tension fitting for comprection Type for Panther Conductor </t>
  </si>
  <si>
    <t xml:space="preserve">ACSR Zebra conductor </t>
  </si>
  <si>
    <t xml:space="preserve">Single Suspension fitting </t>
  </si>
  <si>
    <t xml:space="preserve">G.J.V. Bolts </t>
  </si>
  <si>
    <t>5Bolted Tension Fitting For Zebra Conductor</t>
  </si>
  <si>
    <t>C-Wedge Clamp Suitable for ACSR P/P Conductor</t>
  </si>
  <si>
    <t>Galv. Nut &amp; Bolts of dia 10 mm &amp; length 75mm with spring &amp; plane washer 02mm thickness</t>
  </si>
  <si>
    <t>Galv. Nut &amp; Bolts of dia 10 mm &amp; length 87.5mm with spring &amp; plane washer 02mm thickness</t>
  </si>
  <si>
    <t>Galv. Nut &amp; Bolts of dia 10 mm &amp; length 100mm with spring &amp; plane washer 02mm thickness</t>
  </si>
  <si>
    <t>Galv. Nut &amp; Bolts of dia 16 mm &amp; length 75mm with spring &amp; plane washer 02mm thickness</t>
  </si>
  <si>
    <t>Latic type structure foundation bolt  (0.207 MT/90 No.)</t>
  </si>
  <si>
    <t>Compressur type doble taintion fitting for ACSR Panther conductor</t>
  </si>
  <si>
    <t>Single tention Compression type  fitting complete suitable for ACSR Panther conductor</t>
  </si>
  <si>
    <t>Vibration Damper size 7/3,15mm for G.S. Earth wire complete</t>
  </si>
  <si>
    <t xml:space="preserve">Jumper Cone lugs suitable for ACSR Panther conductor </t>
  </si>
  <si>
    <t>C wedge clamp Dog to Panther</t>
  </si>
  <si>
    <t xml:space="preserve">Galv. Tower Part for "C" Type Tower </t>
  </si>
  <si>
    <t>M.T.</t>
  </si>
  <si>
    <t>Templete for "C" Type Tower 3 No.</t>
  </si>
  <si>
    <t>Templete for "S" Type Tower 1 No.</t>
  </si>
  <si>
    <t>Templete for "DC" Type Tower 1 No.</t>
  </si>
  <si>
    <t xml:space="preserve">ACSR Panther Conductor (Scrap &amp; Damage) </t>
  </si>
  <si>
    <t xml:space="preserve">U. B.  +0 type Tower Part Galv. </t>
  </si>
  <si>
    <t>2.423</t>
  </si>
  <si>
    <t>Cross Aram for UB +0 Type Tower (damaged)</t>
  </si>
  <si>
    <t xml:space="preserve">C.C.R. Galv. Structure 01 set with Nuts Bolts </t>
  </si>
  <si>
    <t xml:space="preserve">C.G.R. Galv. Structure 01 set with Nuts Bolts  </t>
  </si>
  <si>
    <t xml:space="preserve">A.B.L. Galv. Structure 02 sets with Nuts Bolts  </t>
  </si>
  <si>
    <t xml:space="preserve">C.P.R. Galv. Structure 01 set with Nuts Bolts  </t>
  </si>
  <si>
    <t>ACSR Zebra Conductor in cut pieces O/U</t>
  </si>
  <si>
    <t xml:space="preserve">Earth wire SWG 7/10 old , used and in pieces </t>
  </si>
  <si>
    <t>10240</t>
  </si>
  <si>
    <t xml:space="preserve">Hot Dip Galv. Nuts &amp; Bolts 16X45 mm </t>
  </si>
  <si>
    <t xml:space="preserve">Hot Dip Galv. Nuts &amp; Bolts 16X40 mm </t>
  </si>
  <si>
    <t xml:space="preserve">Hot Dip Galv. Nuts &amp; Bolts 16X50 mm </t>
  </si>
  <si>
    <t xml:space="preserve">Hot Dip Galv. Flat Washer16X5 mm </t>
  </si>
  <si>
    <t xml:space="preserve">Hot Dip Galv. Flat Washer16X6 mm </t>
  </si>
  <si>
    <t xml:space="preserve">Repair Sleeve for Panther Conductor </t>
  </si>
  <si>
    <t>Galv. Nut &amp; Bolts of dia 06mm &amp; length 62.5mm with spring &amp; plane washer 02mm thickness</t>
  </si>
  <si>
    <t>Galv. Nut &amp; Bolts of dia 06mm &amp; length 75mm with spring &amp; plane washer 02mm thickness</t>
  </si>
  <si>
    <t>Galv. Nut &amp; Bolts of dia 06mm &amp; length 100mm with spring &amp; plane washer 02mm thickness</t>
  </si>
  <si>
    <t>Galv. Nut &amp; Bolts of dia 08mm &amp; length 50mm with spring &amp; plane washer 02mm thickness</t>
  </si>
  <si>
    <t>Galv. Nut &amp; Bolts of dia 08mm &amp; length 62.5mm with spring &amp; plane washer 02mm thickness</t>
  </si>
  <si>
    <t>Galv. Nut &amp; Bolts of dia 08mm &amp; length 75mm with spring &amp; plane washer 02mm thickness</t>
  </si>
  <si>
    <t>Galv. Nut &amp; Bolts of dia 08mm &amp; length 100mm with spring &amp; plane washer 02mm thickness</t>
  </si>
  <si>
    <t>Galv. Nut &amp; Bolts of dia 12mm &amp; length 62.5mm with spring &amp; plane washer 02mm thickness</t>
  </si>
  <si>
    <t>Galv. Nut &amp; Bolts of dia 12mm &amp; length 75mm with spring &amp; plane washer 02mm thickness</t>
  </si>
  <si>
    <t>406</t>
  </si>
  <si>
    <t>Galv. Nut &amp; Bolts of dia 12mm &amp; length 100mm with spring &amp; plane washer 02mm thickness</t>
  </si>
  <si>
    <t>251</t>
  </si>
  <si>
    <t>Galv. Nut &amp; Bolts of dia 08 mm &amp; length 50mm with spring &amp; plane washer 02mm thickness</t>
  </si>
  <si>
    <t>Galv. Nut &amp; Bolts of dia 10 mm &amp; length 50mm with spring &amp; plane washer 02mm thickness</t>
  </si>
  <si>
    <t>Galv. Nut &amp; Bolts of dia 10 mm &amp; length 62.5mm with spring &amp; plane washer 02mm thickness</t>
  </si>
  <si>
    <t>INVENTORY ABSTRACT</t>
  </si>
  <si>
    <t>AMOUNT</t>
  </si>
  <si>
    <t>AUCTIONABLE</t>
  </si>
  <si>
    <r>
      <t>Templete for "S</t>
    </r>
    <r>
      <rPr>
        <vertAlign val="superscript"/>
        <sz val="12"/>
        <color indexed="8"/>
        <rFont val="Calibri"/>
        <family val="2"/>
      </rPr>
      <t>2</t>
    </r>
    <r>
      <rPr>
        <sz val="12"/>
        <color theme="1"/>
        <rFont val="Calibri"/>
        <family val="2"/>
      </rPr>
      <t>" Type Tower 1 No.</t>
    </r>
  </si>
  <si>
    <r>
      <t xml:space="preserve">Nuts &amp; Bolts mixed off size 5/8", </t>
    </r>
    <r>
      <rPr>
        <sz val="12"/>
        <color indexed="8"/>
        <rFont val="Arial"/>
        <family val="2"/>
      </rPr>
      <t>½</t>
    </r>
    <r>
      <rPr>
        <sz val="12"/>
        <color indexed="8"/>
        <rFont val="Calibri"/>
        <family val="2"/>
      </rPr>
      <t xml:space="preserve"> "</t>
    </r>
  </si>
  <si>
    <t>Name of Circle/ Zone:- O&amp;M Kumaon Zone Haldwani</t>
  </si>
  <si>
    <t>Name of Substation 132 KV S/s Ranikhet</t>
  </si>
  <si>
    <t>Name of Division O&amp;M Div. Almora</t>
  </si>
  <si>
    <t>Month of April 2025</t>
  </si>
  <si>
    <t xml:space="preserve">Book Value Per Unit </t>
  </si>
  <si>
    <t>Acsr Conductor Panther</t>
  </si>
  <si>
    <t>AA0A002011</t>
  </si>
  <si>
    <t>ACSR Conductor Weasel</t>
  </si>
  <si>
    <t>Stay wire 7/8 SWG</t>
  </si>
  <si>
    <t>AA1A102002</t>
  </si>
  <si>
    <t>Stay wire set</t>
  </si>
  <si>
    <t>PVC Control Cable W/o Armoured- 10x2.5mm</t>
  </si>
  <si>
    <t>CC3C311002</t>
  </si>
  <si>
    <t>33KV Outdoor Cable Bushing Termination Kit- 300Sqmm</t>
  </si>
  <si>
    <t>FF0F050005</t>
  </si>
  <si>
    <t xml:space="preserve">structure - ALP </t>
  </si>
  <si>
    <t>FF0F050008</t>
  </si>
  <si>
    <t>Structure - ATM</t>
  </si>
  <si>
    <t>FF0F050020</t>
  </si>
  <si>
    <t>Structure - CGR</t>
  </si>
  <si>
    <t>FF0F050022</t>
  </si>
  <si>
    <t>Structure - CCR</t>
  </si>
  <si>
    <t>FF0F050042</t>
  </si>
  <si>
    <t>Structure- 33 KV Isolator</t>
  </si>
  <si>
    <t>FF0F050043</t>
  </si>
  <si>
    <t>Structure- 33 KV Post Insulator</t>
  </si>
  <si>
    <t>FF1F108003</t>
  </si>
  <si>
    <t>U Type bolt- with Nuts and Washer</t>
  </si>
  <si>
    <t>FF2F201004</t>
  </si>
  <si>
    <t>MS Earthing rod - 36mm Dia</t>
  </si>
  <si>
    <t>FF2F203002</t>
  </si>
  <si>
    <t>Channel - 65x125 mm</t>
  </si>
  <si>
    <t>FF2F203004</t>
  </si>
  <si>
    <t>Channel- C- type</t>
  </si>
  <si>
    <t>Petrollium Jelly</t>
  </si>
  <si>
    <t>II0I001004</t>
  </si>
  <si>
    <t>120KN Polymer Disc Insulator</t>
  </si>
  <si>
    <t>II0I001007</t>
  </si>
  <si>
    <t>70KN Disc Insulator</t>
  </si>
  <si>
    <t>II0I005002</t>
  </si>
  <si>
    <t>PG Clamp Zebra to Panther</t>
  </si>
  <si>
    <t>II0I006003</t>
  </si>
  <si>
    <t>PG Clamp Panther to Dog</t>
  </si>
  <si>
    <t>II0I009001</t>
  </si>
  <si>
    <t>PG Clamp Dog to Dog</t>
  </si>
  <si>
    <t>C-Wedge Clamp Zebra to Panther</t>
  </si>
  <si>
    <t>II1I105001</t>
  </si>
  <si>
    <t>C-Wedge Clamp Panther to Panther</t>
  </si>
  <si>
    <t>II2I201001</t>
  </si>
  <si>
    <t>SP Pole Stay Clamp</t>
  </si>
  <si>
    <t>Panther Conductor Mid Span Joint</t>
  </si>
  <si>
    <t>II3I302009</t>
  </si>
  <si>
    <t>7/10 SWG Conductor Repair Sleeve</t>
  </si>
  <si>
    <t>II3I303009</t>
  </si>
  <si>
    <t>7/10 SWG Wire Vibration Damper</t>
  </si>
  <si>
    <t xml:space="preserve">ACSR Zebra Single Tension Fitting </t>
  </si>
  <si>
    <t>II5I501005</t>
  </si>
  <si>
    <t>ACSR Panther Single Tension Fitting</t>
  </si>
  <si>
    <t>II5I504004</t>
  </si>
  <si>
    <t>ACSR Zebra Single Suspension Fitting</t>
  </si>
  <si>
    <t>JJ3J301005</t>
  </si>
  <si>
    <t>132 KV SF6 Circuit Breaker 110 V DC Trip Coil</t>
  </si>
  <si>
    <t>JJ3J301007</t>
  </si>
  <si>
    <t>132 KV SF6 Circuit Breaker 110 V DC Closing Coil</t>
  </si>
  <si>
    <t>JJ3J301014</t>
  </si>
  <si>
    <t>132 KV SF6 Circuit Breaker Spring Charging Motor</t>
  </si>
  <si>
    <t>JJ5J501005</t>
  </si>
  <si>
    <t>33KV SF6 Circuit Breaker 220 V AC/DC Spring Charging Motor</t>
  </si>
  <si>
    <t>JJ5J501006</t>
  </si>
  <si>
    <t>33 KV SF6 Circuit Breaker 110V DC Trip Coil</t>
  </si>
  <si>
    <t>JJ5J501008</t>
  </si>
  <si>
    <t>33 KV SF6 Circuit Breaker 110V DC Closing Coil</t>
  </si>
  <si>
    <t>JJ7J701004</t>
  </si>
  <si>
    <t xml:space="preserve">Limit switch 110VDC CB Auxiliary Switch for spring </t>
  </si>
  <si>
    <t>JJ7J701007</t>
  </si>
  <si>
    <t>Local/Remote Switch CB Auxiliary Switch</t>
  </si>
  <si>
    <t>JJ7J701013</t>
  </si>
  <si>
    <t>14NO+14NC CB Auxiliary Switch</t>
  </si>
  <si>
    <t>JJ7J707001</t>
  </si>
  <si>
    <t>JJ7J710028</t>
  </si>
  <si>
    <t>Circuit Breaker Operation Counter</t>
  </si>
  <si>
    <t>132 KV Lighting Arrestor</t>
  </si>
  <si>
    <t>33 KV Lighting Arrestor</t>
  </si>
  <si>
    <t>MM2M202015</t>
  </si>
  <si>
    <t>Voltmeter 0-500 V AC</t>
  </si>
  <si>
    <t>MM3M303007</t>
  </si>
  <si>
    <t>Digital Ampere Meter (0-400A)</t>
  </si>
  <si>
    <t>MM3M303009</t>
  </si>
  <si>
    <t>Digital Ampere Meter (0-200A)</t>
  </si>
  <si>
    <t>NN4N403001</t>
  </si>
  <si>
    <t>Indication lamp red colour LED 110VDC</t>
  </si>
  <si>
    <t>NN4N403002</t>
  </si>
  <si>
    <t>Indication Lamp Yellow colour LED 110 VDC</t>
  </si>
  <si>
    <t>NN4N403003</t>
  </si>
  <si>
    <t>Indication Lamp Green colour LED 110 VDC</t>
  </si>
  <si>
    <t>NN4N411005</t>
  </si>
  <si>
    <t>63 Amp 250 V Rotary Switch</t>
  </si>
  <si>
    <t>PP0P010002</t>
  </si>
  <si>
    <t>Turn Buckle Heavy Duty</t>
  </si>
  <si>
    <t>PP0P018009</t>
  </si>
  <si>
    <t>GI D Shackle</t>
  </si>
  <si>
    <t>PP1P141005</t>
  </si>
  <si>
    <t>Submersible pump 5HP</t>
  </si>
  <si>
    <t>SS3S301005</t>
  </si>
  <si>
    <t>132KV Isolator Male contact blade</t>
  </si>
  <si>
    <t>SS3S301006</t>
  </si>
  <si>
    <t>132KV Isolator Female contact blade</t>
  </si>
  <si>
    <t>SS3S301016</t>
  </si>
  <si>
    <t>132KV Isolator supporting Insulator</t>
  </si>
  <si>
    <t>SS4S402001</t>
  </si>
  <si>
    <t>33KV Isolator Jaw</t>
  </si>
  <si>
    <t>SS4S402004</t>
  </si>
  <si>
    <t>33KV Isolator Jaw 800 Amp.</t>
  </si>
  <si>
    <t>SS4S402013</t>
  </si>
  <si>
    <t>33 KV Isolator Blade 800Amp.</t>
  </si>
  <si>
    <t>SS4S402015</t>
  </si>
  <si>
    <t>33 KV Isolator Blade Copper tube</t>
  </si>
  <si>
    <t>33 KV Isolator porcelain post Insulator</t>
  </si>
  <si>
    <t>SS5S501017</t>
  </si>
  <si>
    <t>Single Panther Isolator Clamp</t>
  </si>
  <si>
    <t>SS5S501026</t>
  </si>
  <si>
    <t>Single Dog Isolator Clamp</t>
  </si>
  <si>
    <t>SS6S617005</t>
  </si>
  <si>
    <t xml:space="preserve">Fuse 33 KV 4.5 Amp High Glass </t>
  </si>
  <si>
    <t>VV0V003007</t>
  </si>
  <si>
    <t>132 KV /33KV 5MVA Power TF (GEC) Defective</t>
  </si>
  <si>
    <t>VV1V101034</t>
  </si>
  <si>
    <t>132/33 KV HV-40 MVA Transformer Bushing</t>
  </si>
  <si>
    <t>VV2V204003</t>
  </si>
  <si>
    <t>Transformer Oil Sampling stainless steel Bottle 2 Ltr</t>
  </si>
  <si>
    <t>VV2V204004</t>
  </si>
  <si>
    <t>Transformer Oil Sampling stainless steel Bottle 1 Ltr</t>
  </si>
  <si>
    <t>VV2V210001</t>
  </si>
  <si>
    <t>TF conservator shutoff valve 75mm bore</t>
  </si>
  <si>
    <t>VV3V305009</t>
  </si>
  <si>
    <t>33 KV CT 400/200/1A 3 Core</t>
  </si>
  <si>
    <t>VV4V305012</t>
  </si>
  <si>
    <t>33KV CT 300/150/1 A</t>
  </si>
  <si>
    <t>VV4V305013</t>
  </si>
  <si>
    <t>33 KV CT 200-100/1 Amp 3 Core</t>
  </si>
  <si>
    <t>YY0Y003012</t>
  </si>
  <si>
    <t>Battery Cell Gravity Meter</t>
  </si>
  <si>
    <t>N/A</t>
  </si>
  <si>
    <t>S.T. Round Pole (6.5Mtr cut piece)</t>
  </si>
  <si>
    <t>Interlocking relay for ABB 132 KV Breaker 110 VDC</t>
  </si>
  <si>
    <t>33 KV Pin Insulator</t>
  </si>
  <si>
    <t>Clamp for 33 KV Post Insulator for Panther Conductor</t>
  </si>
  <si>
    <t>PG Clamp for 33KV Post Insulator for Panther Conductor</t>
  </si>
  <si>
    <t>AC Ampere meter size 65x65 mm range 0-25 Amp</t>
  </si>
  <si>
    <t>ABB Make 33 KV SF6 CB Relay CR-M110DCA (1SVR405613R8000) 110 Volt Aux Supply</t>
  </si>
  <si>
    <t xml:space="preserve">HRC Fuse 2 AMP </t>
  </si>
  <si>
    <t xml:space="preserve">HRC Fuse 4 AMP </t>
  </si>
  <si>
    <t xml:space="preserve">HRC Fuse 6 AMP </t>
  </si>
  <si>
    <t xml:space="preserve">HRC Fuse 10 AMP </t>
  </si>
  <si>
    <t xml:space="preserve">Double Pole MCB 02 Amp </t>
  </si>
  <si>
    <t>Double Pole MCB 10 Amp 110 Volt</t>
  </si>
  <si>
    <t xml:space="preserve">MCB  2 Pole Rating 2A 240VAc </t>
  </si>
  <si>
    <t xml:space="preserve">Dc MCB 2pole Rating 16A 110V DC </t>
  </si>
  <si>
    <t xml:space="preserve">Dc MCB 2pole Rating 10A 110V DC </t>
  </si>
  <si>
    <t xml:space="preserve">Dc MCB 2pole Rating 4A 110V DC </t>
  </si>
  <si>
    <t xml:space="preserve">Dc MCB 2pole Rating 6A 110V DC </t>
  </si>
  <si>
    <t xml:space="preserve">MCB  2pole 2A 110V DC </t>
  </si>
  <si>
    <t>132 kv Peak type structure XPM</t>
  </si>
  <si>
    <t>2.9 mtr channel 60x30mm</t>
  </si>
  <si>
    <t>2.9 mtr joist 60x30mm</t>
  </si>
  <si>
    <t>joist 70x150x6 mm</t>
  </si>
  <si>
    <t>Air Break Contactor LC -1 250 Volt aux contacts 1 NO + 1 NC 25 Amp</t>
  </si>
  <si>
    <t>Thermal over load relay Make Telemechanic</t>
  </si>
  <si>
    <t>LT shackle Insulator</t>
  </si>
  <si>
    <t>LT shackle insulator clamp</t>
  </si>
  <si>
    <t>GI wire 8 No.</t>
  </si>
  <si>
    <t>Stay Insulator</t>
  </si>
  <si>
    <t>33 KV Pin with nut</t>
  </si>
  <si>
    <t>33KV E clamp</t>
  </si>
  <si>
    <t xml:space="preserve">Foundation bolts for 132 KV CT </t>
  </si>
  <si>
    <t xml:space="preserve">Supply  of Anti pumping relay for 33KV ABB Make Breaker </t>
  </si>
  <si>
    <t xml:space="preserve">Antipumping Relay for 132KV ABB Make Breaker </t>
  </si>
  <si>
    <t xml:space="preserve">Auxiliary Power Contact for 
132KV ABB Make Breaker </t>
  </si>
  <si>
    <t xml:space="preserve">Power Contact for 132KV
 ABB Make Breaker </t>
  </si>
  <si>
    <t xml:space="preserve">3 Pole 440 Volt LT Circuit Breaker
 rated current 60A breaking Capacity Ics-37KA with  Lugs  of C&amp;S make </t>
  </si>
  <si>
    <t>Foundation Bolt 25mm</t>
  </si>
  <si>
    <t>Foundation Bolt 28mm</t>
  </si>
  <si>
    <t>PG Clamp for HV transformer Bushing for 5MVA 132/33KV Transformer</t>
  </si>
  <si>
    <t>PG Clamp for HV Transformer Bushing for 20MVA 132/33KV Transformer</t>
  </si>
  <si>
    <t>PG Clamp for LV Transformer Bushing for 20MVA132/33Kv Transformer</t>
  </si>
  <si>
    <t>3 Bolted PG Clamp P/P</t>
  </si>
  <si>
    <t>CT clamp 132 KV for ACSR Panther Conductor</t>
  </si>
  <si>
    <t>Isolator Clamp 132 KV for ACSR Panther Conductor</t>
  </si>
  <si>
    <t>33 KV Voltmeter</t>
  </si>
  <si>
    <t>132 KV Voltmeter</t>
  </si>
  <si>
    <t>MW meter</t>
  </si>
  <si>
    <t>MVAR meter</t>
  </si>
  <si>
    <t>Grease Standard Quality</t>
  </si>
  <si>
    <t>145 KV (5 core) CT (200/100/1A)</t>
  </si>
  <si>
    <t xml:space="preserve">Surge Counter for LA </t>
  </si>
  <si>
    <t>145 KV CVT (Accuracy Class 0.5)</t>
  </si>
  <si>
    <t>132 KV LA (Old and Used)</t>
  </si>
  <si>
    <t>33 KV LA (Old and Used)</t>
  </si>
  <si>
    <t>MM0M007001</t>
  </si>
  <si>
    <t xml:space="preserve">Bucholz relay (80NB) </t>
  </si>
  <si>
    <t>MM0M007002</t>
  </si>
  <si>
    <t xml:space="preserve">Bucholz relay (50NB) </t>
  </si>
  <si>
    <t>MM0M007004</t>
  </si>
  <si>
    <t>Oil Surge Relay Transformer Relay</t>
  </si>
  <si>
    <t>QQ0Q001001</t>
  </si>
  <si>
    <t>Fire Fighting Foam type 50 Ltr</t>
  </si>
  <si>
    <t>VV1V101037</t>
  </si>
  <si>
    <t>132/33 KV HV-20 MVA Transformer Bushing</t>
  </si>
  <si>
    <t>VV2V204000</t>
  </si>
  <si>
    <t>Transformer Oil Burnt</t>
  </si>
  <si>
    <t>VV2V204007</t>
  </si>
  <si>
    <t>TF oil Empty oil drum</t>
  </si>
  <si>
    <t>VV3V303006</t>
  </si>
  <si>
    <t>145 KV CT 200/100/1 A 3 Core Accuracy 0.2</t>
  </si>
  <si>
    <t>YY0Y003005</t>
  </si>
  <si>
    <t>300 AH Tubular lead acid battery cell 2 Volt</t>
  </si>
  <si>
    <t>Old &amp; defective 145 KV Condenser bushing for 5 MVA TF</t>
  </si>
  <si>
    <t xml:space="preserve">O/C &amp; E/F Relay defective </t>
  </si>
  <si>
    <t>CO2 Type Fire Ext. 2.2 Kg. Capacity scrap</t>
  </si>
  <si>
    <t>CO2 Type Fire Ext. 4.5 Kg. Capacity scrap</t>
  </si>
  <si>
    <t>Stored pressure type 10 Kg Capacity Fire Ext. Scrap</t>
  </si>
  <si>
    <t>CO2 Type Fire Ext. 22.5 Kg. Capacity scrap</t>
  </si>
  <si>
    <t>CO2 Type Fire Ext. 9 Kg. Capacity scrap</t>
  </si>
  <si>
    <t>AFFF mechanical foam type 9 Ltr Capacity Fire Ext. Scrap</t>
  </si>
  <si>
    <t>Stored pressure type 25 Kg Capacity Fire Ext. Scrap</t>
  </si>
  <si>
    <t>VV2V207001</t>
  </si>
  <si>
    <t xml:space="preserve"> (WTI) Scrap</t>
  </si>
  <si>
    <t>Oil Surge Relay Transformer Relay (Scrap)</t>
  </si>
  <si>
    <t>33 KV CB (Defective)</t>
  </si>
  <si>
    <t>UB+0 type tower part galv. Damaged</t>
  </si>
  <si>
    <t>Shri Pawan Lohani</t>
  </si>
  <si>
    <t>Shri Sunil Singh</t>
  </si>
  <si>
    <t xml:space="preserve"> Shri Manish Kumar Tamta</t>
  </si>
  <si>
    <t xml:space="preserve">Note: Kindly provide Divisional level compiled inventory details through your respective Superintending Engineer.  </t>
  </si>
  <si>
    <t>Name of Circle/ Zone :- Haldwani / Kumaon                                                                                                                                                                                                         Name of Substation :- 132 KV S/s Pithoragarh</t>
  </si>
  <si>
    <t>Name of  Division:- O&amp;M Almora                                                                                                                                                                                                                                                                        Month : May 2025</t>
  </si>
  <si>
    <t xml:space="preserve"> Stock &amp; T&amp;P  Material Up To : 22 May 2025 of Sri Anand Singh Gobari J.E.  At 132 KV Substation Pithoragarh</t>
  </si>
  <si>
    <t>S.n.</t>
  </si>
  <si>
    <t>Unservicable</t>
  </si>
  <si>
    <t xml:space="preserve">ACSR Conductor Moose </t>
  </si>
  <si>
    <t>ACSR Conductor Zebra Conductor in pieces</t>
  </si>
  <si>
    <t>AA0A004002</t>
  </si>
  <si>
    <t>Damaged ACSR Conductor Zebra Conductor in pieces</t>
  </si>
  <si>
    <t>Damaged ACSR Conductor Panther</t>
  </si>
  <si>
    <t>BB0B002001</t>
  </si>
  <si>
    <t xml:space="preserve"> 552.50 KVARCapacitor Cell suitable for2X5 MVAR CAPACITOR Bank</t>
  </si>
  <si>
    <t>PVC Control Cable  6core</t>
  </si>
  <si>
    <t>PVC Control Cable  4 core</t>
  </si>
  <si>
    <t>PVC Control Cable  2X2.5 sqmm copper</t>
  </si>
  <si>
    <t>CC6C302002</t>
  </si>
  <si>
    <t>300mm square 33 KV XLPE cable termination kit (out door type)</t>
  </si>
  <si>
    <t>FF3F301036</t>
  </si>
  <si>
    <t xml:space="preserve">66 KV Dismanteled Colum with Nuts &amp; Bolts </t>
  </si>
  <si>
    <t>FF3F301040</t>
  </si>
  <si>
    <t>Galvanised Steelstructure with bolts &amp; Nuts (01 No. Colum)</t>
  </si>
  <si>
    <t>FF4F401011</t>
  </si>
  <si>
    <t>Galvanised Nuts &amp; Bolts-16x85 mm</t>
  </si>
  <si>
    <t>FF4F401023</t>
  </si>
  <si>
    <t xml:space="preserve">Galvanised Nuts &amp; Bolts-16x50 mm / 16 X 2"/5/8" </t>
  </si>
  <si>
    <t>FF6F601006</t>
  </si>
  <si>
    <t xml:space="preserve">GI Pack Washer- 16x8 mm </t>
  </si>
  <si>
    <t>FF7F701004</t>
  </si>
  <si>
    <t>MS Earthing rod- 36 mm dia</t>
  </si>
  <si>
    <t>FF9F902001</t>
  </si>
  <si>
    <t xml:space="preserve"> Alimunium - Strip 25x3 mm</t>
  </si>
  <si>
    <t>HH6H601004</t>
  </si>
  <si>
    <t xml:space="preserve"> Jaws  Finger of 132 KV Isolater </t>
  </si>
  <si>
    <t>HH8H801002</t>
  </si>
  <si>
    <t xml:space="preserve">Jaw of 33 KV Isolater </t>
  </si>
  <si>
    <t>HH8H801006</t>
  </si>
  <si>
    <t>132/33 KV Jaw</t>
  </si>
  <si>
    <t>HH9H901017</t>
  </si>
  <si>
    <t>Old &amp; Used Isolator Clamp for Double Panther conductor</t>
  </si>
  <si>
    <t>HH9H901020</t>
  </si>
  <si>
    <t>Heavy duty terminal connector 6 bolted for ACSR Dog conductor for 33 KV Isolator</t>
  </si>
  <si>
    <t xml:space="preserve"> 70 KN  Disc Insulator    </t>
  </si>
  <si>
    <t>II1I102004</t>
  </si>
  <si>
    <t>PG Clamp  Moose-  Panther 3 bolted type</t>
  </si>
  <si>
    <t>Old &amp; Used PG Clamp  Moose-  Panther</t>
  </si>
  <si>
    <t>II1I103003</t>
  </si>
  <si>
    <t>PG Clamp  Deer-  Panther</t>
  </si>
  <si>
    <t>Old &amp; Used PG Clamp  Deer-  Panther</t>
  </si>
  <si>
    <t>Old &amp; Used PG Clamp  Zebra-  Panther</t>
  </si>
  <si>
    <t>PG Clamp  Zebra-  Dog with 16 mm dia 4 bolted type</t>
  </si>
  <si>
    <t>II1I105003</t>
  </si>
  <si>
    <t>PG Clamp  Panther-  Dog 3 bolted type</t>
  </si>
  <si>
    <t>II1I106001</t>
  </si>
  <si>
    <t>PG Clamp  Panther to Racoon with 13 mm dia 3 bolted type</t>
  </si>
  <si>
    <t xml:space="preserve"> C-wedge Clamp suitable for ACSR  Zebra-  Panther conductor</t>
  </si>
  <si>
    <t>II8I807002</t>
  </si>
  <si>
    <t xml:space="preserve">  Bolted Type Tension Fitting   Moose Conductor </t>
  </si>
  <si>
    <t>II8I807005</t>
  </si>
  <si>
    <t xml:space="preserve">  Bolted Type Tension Fitting   Panther</t>
  </si>
  <si>
    <t xml:space="preserve">  Old &amp; Used Bolted Type Tension Fitting   Panther</t>
  </si>
  <si>
    <t>Tripping coil of 132 Kv SF6 Ckt. Breaker of AREVA make</t>
  </si>
  <si>
    <t>Tripping coil of 132 Kv SF6 Ckt. Breaker of ABB make</t>
  </si>
  <si>
    <t>Tripping coil 110 V DC forABB Breaker</t>
  </si>
  <si>
    <t>Tripping coil ABB Make</t>
  </si>
  <si>
    <t>Tripping coil 110 V DC for 33 KV BHEL Ckt. Breaker</t>
  </si>
  <si>
    <t>JJ1J105007</t>
  </si>
  <si>
    <t>Closing coil 110V DC for ABB breaker</t>
  </si>
  <si>
    <t>Closing coil ABB Make</t>
  </si>
  <si>
    <t>Single phase Spring charge motor for 33 KV SF6 Ckt. Breaker CGL make</t>
  </si>
  <si>
    <t>145 KV LA with surge counter</t>
  </si>
  <si>
    <t>33 KV Polymer Lightning Arrestor with surge counter</t>
  </si>
  <si>
    <t>KK1K001007</t>
  </si>
  <si>
    <t>132 KV Lightning Arrester counter</t>
  </si>
  <si>
    <t>LL6L602002</t>
  </si>
  <si>
    <t>1.5 Sq.mm Flexible wire roll (90 mtr. Each)</t>
  </si>
  <si>
    <t>MM3M301006</t>
  </si>
  <si>
    <t>Volt Meter</t>
  </si>
  <si>
    <t>Ampere Meter</t>
  </si>
  <si>
    <t>MM1M114005</t>
  </si>
  <si>
    <t>T&amp;C selector switch</t>
  </si>
  <si>
    <t>MM1M108016</t>
  </si>
  <si>
    <t>440 V,63 Amp TP Iron Clad Switch make Havells</t>
  </si>
  <si>
    <t>Energy meter</t>
  </si>
  <si>
    <t>QQ1Q106001</t>
  </si>
  <si>
    <t>Wire mesh fencing with four row barbed wire</t>
  </si>
  <si>
    <t>SS1S104007</t>
  </si>
  <si>
    <t>Contactor  415V AC  220v ac 38 Amps. 440v with auxilary</t>
  </si>
  <si>
    <t>SS5S501003</t>
  </si>
  <si>
    <t xml:space="preserve">63 Amp. 4 poleMCCB </t>
  </si>
  <si>
    <t>VV2V201002</t>
  </si>
  <si>
    <t>nitril gasket 10mm thickness</t>
  </si>
  <si>
    <t>Sqmtr.</t>
  </si>
  <si>
    <t>VV2V201003</t>
  </si>
  <si>
    <t>nitril gasket 8mm thickness</t>
  </si>
  <si>
    <t>VV2V201005</t>
  </si>
  <si>
    <t>nitril gasket 6mm thickness</t>
  </si>
  <si>
    <t xml:space="preserve">ElectrolT/F oil as per Is 335:1993 </t>
  </si>
  <si>
    <t>KL</t>
  </si>
  <si>
    <t>EHV Grade Transformer oil,Conferming IS:335 :1993</t>
  </si>
  <si>
    <t>KL.</t>
  </si>
  <si>
    <t>Empty Trasformer oil Drum</t>
  </si>
  <si>
    <t>VV3V301003</t>
  </si>
  <si>
    <t xml:space="preserve">   Stainless steel T/F Oil Sampling Container of 2 Ltr. Capacity</t>
  </si>
  <si>
    <t>VV3V301004</t>
  </si>
  <si>
    <t xml:space="preserve"> Stainless steel T/F Oil Sampling Container of 1 Ltr. Capacity</t>
  </si>
  <si>
    <t>VV3V302003</t>
  </si>
  <si>
    <t>Bucholz relay for transformer</t>
  </si>
  <si>
    <t xml:space="preserve">magnetic oil level guage </t>
  </si>
  <si>
    <t>VV5V503002</t>
  </si>
  <si>
    <t>132 KV three core CT having CT ratio 800/400/1A(Hepta care)</t>
  </si>
  <si>
    <t>VV5V503013</t>
  </si>
  <si>
    <t>145 KV CT 200/100/1A with terminal connector</t>
  </si>
  <si>
    <t>VV7V705005</t>
  </si>
  <si>
    <t>Junction Box for 33 KV CT</t>
  </si>
  <si>
    <t>Junction Box for 33 KV PT</t>
  </si>
  <si>
    <t xml:space="preserve">145KV C.V.T. ABB make  </t>
  </si>
  <si>
    <t>PG Clamp Zebra to Zebra Conductor</t>
  </si>
  <si>
    <t>CT Clamp for Panther Conductor</t>
  </si>
  <si>
    <t>Sulpher Hexa Fluride (SF6) Gas</t>
  </si>
  <si>
    <t xml:space="preserve">CT Clamp Suitable for ACSR Panther conductor </t>
  </si>
  <si>
    <t xml:space="preserve">132 KV Isolator Clamp Suitable for ACSR Panther conductor </t>
  </si>
  <si>
    <t>FF4F401043</t>
  </si>
  <si>
    <t>12 mm Thickness 2.5 inches long GI Nuts &amp; bolts with two washer</t>
  </si>
  <si>
    <t xml:space="preserve">Obselet &amp; Scrap Material </t>
  </si>
  <si>
    <t xml:space="preserve">Galvanized earth wire for 7/10 S.W.G. (SCRAP)  </t>
  </si>
  <si>
    <t>Damaged capacitor cell</t>
  </si>
  <si>
    <t>CC3C305002</t>
  </si>
  <si>
    <t>Old &amp; Used 33 KV XLPE Cable in Pieces</t>
  </si>
  <si>
    <t>CC5C506002</t>
  </si>
  <si>
    <t xml:space="preserve">11 KV Cable box XLPE 3X400 Sq.mm outdoor type   </t>
  </si>
  <si>
    <t>empty cement Bag</t>
  </si>
  <si>
    <t>HH1H105001</t>
  </si>
  <si>
    <t xml:space="preserve">Bus isolator 33kv old and used incomplete  </t>
  </si>
  <si>
    <t xml:space="preserve">Double tension fitting for panther incomplete  </t>
  </si>
  <si>
    <t xml:space="preserve">11 KV. pin  </t>
  </si>
  <si>
    <t>JJOJ003002</t>
  </si>
  <si>
    <t>Old &amp; Used 132 KV Ckt. Breaker (ABB)</t>
  </si>
  <si>
    <t>JJ0J05004</t>
  </si>
  <si>
    <t>Old &amp; Used 33 KV Ckt. Breaker (VCB)BHEL</t>
  </si>
  <si>
    <t>JJ0J005005</t>
  </si>
  <si>
    <t xml:space="preserve">B.O.C.B. 33KV old damaged without oil incomplete  </t>
  </si>
  <si>
    <t>JJ0J005006</t>
  </si>
  <si>
    <t xml:space="preserve">B.O.C.B. 33KV old and used  </t>
  </si>
  <si>
    <t>JJ1J105019</t>
  </si>
  <si>
    <t>Defective Spring charge motor of 33 kv ckt. Breaker (ABB)</t>
  </si>
  <si>
    <t>Defective Spring charge motor for 33 Kv BHEL Ckt. Breaker</t>
  </si>
  <si>
    <t>Old &amp; Used 30 KV LA</t>
  </si>
  <si>
    <t>MM2M20</t>
  </si>
  <si>
    <t>Old &amp; UsedAnalog Amp &amp; Volt Meter</t>
  </si>
  <si>
    <t>old &amp; Used analog MW/Mvar meter</t>
  </si>
  <si>
    <t>MM3M30</t>
  </si>
  <si>
    <t>Defective digital Amp./ Volt,MW &amp; MVAR Meter</t>
  </si>
  <si>
    <t>MM0M0190051</t>
  </si>
  <si>
    <t>Old &amp; used O/C ,E/F relay (Inverse Type) CDG</t>
  </si>
  <si>
    <t>Defective Energy Meter 3Phase ,3Wire(Secure meter Ltd.)</t>
  </si>
  <si>
    <t>MM0M019005</t>
  </si>
  <si>
    <t>Defective AC fail relay</t>
  </si>
  <si>
    <t>MM0M009005</t>
  </si>
  <si>
    <t>Defective AC trip ckt. Supervision relay</t>
  </si>
  <si>
    <t>Old &amp; Used Energy Meter 3Phase ,3Wire</t>
  </si>
  <si>
    <t>Old &amp; Used Energy Meter 3Phase ,4Wire</t>
  </si>
  <si>
    <t>NN9N906001</t>
  </si>
  <si>
    <t xml:space="preserve">11KV, 630 A, 350 MVA ,V.C.B. incoming panel make C.G.L.  </t>
  </si>
  <si>
    <t>NN9N906002</t>
  </si>
  <si>
    <t xml:space="preserve">11KV, 630 A, 350 MVA,V.C.B. outgoing panel make C.G.L.  </t>
  </si>
  <si>
    <t xml:space="preserve">11KV, 630 A, 350 MVA ,V.C.B. bus coupler make C.G.L.    </t>
  </si>
  <si>
    <t>NN0N005002</t>
  </si>
  <si>
    <t>Old&amp;used, Damaged 33kv Tripple feeder panel</t>
  </si>
  <si>
    <t>Old&amp;used, Damaged 33kv Double feeder panel</t>
  </si>
  <si>
    <t>Damaged old&amp;used 33kv feeder panel</t>
  </si>
  <si>
    <t>NN5N503001</t>
  </si>
  <si>
    <t>Damaged old &amp; used OLTC panel of 3x5mva T/F-I &amp; II,&amp;20mva T/F</t>
  </si>
  <si>
    <t>VV2V202001</t>
  </si>
  <si>
    <t xml:space="preserve">damaged old &amp; used silica gel jar </t>
  </si>
  <si>
    <t>Bucholtz relay damaged(defective)</t>
  </si>
  <si>
    <t>VV3V303002</t>
  </si>
  <si>
    <t>Defective Oil surge relay</t>
  </si>
  <si>
    <t>Defective OTI meter</t>
  </si>
  <si>
    <t>Defective WTI meter</t>
  </si>
  <si>
    <t>Defective PRV</t>
  </si>
  <si>
    <t>VV4V406002</t>
  </si>
  <si>
    <t>Defective butterfly valve</t>
  </si>
  <si>
    <t>No.s</t>
  </si>
  <si>
    <t>Defective shut off valve</t>
  </si>
  <si>
    <t>Defective magnetic oil guage meter</t>
  </si>
  <si>
    <t>VV5V505012</t>
  </si>
  <si>
    <t>33 KV CT 300/150/1 Amp.</t>
  </si>
  <si>
    <t xml:space="preserve">Old &amp; Used 132 KV CT 800/400/200/1 Amp </t>
  </si>
  <si>
    <t xml:space="preserve">Old &amp; Used 132 KV CT /400/200/1 Amp </t>
  </si>
  <si>
    <t>VV5V5050</t>
  </si>
  <si>
    <t xml:space="preserve">Old &amp; Used 33 KV CT 400/200/1 Amp </t>
  </si>
  <si>
    <t>VV5V505013</t>
  </si>
  <si>
    <t>33 KV CT 200/100/1 Amp.</t>
  </si>
  <si>
    <t>nos.</t>
  </si>
  <si>
    <t xml:space="preserve">repaired 132 KV CT 800/400/200/1A </t>
  </si>
  <si>
    <t>VV7V705002</t>
  </si>
  <si>
    <t xml:space="preserve">33KV/110V burst &amp;damaged P.T. without oil   </t>
  </si>
  <si>
    <t>Old &amp; Used 33 KV PT (1Ph)</t>
  </si>
  <si>
    <t xml:space="preserve">Transformer Oil (Carbonised)  </t>
  </si>
  <si>
    <t xml:space="preserve">Old and used Transformer Oil  </t>
  </si>
  <si>
    <t xml:space="preserve"> Ltr.</t>
  </si>
  <si>
    <t>YY0Y002005</t>
  </si>
  <si>
    <t xml:space="preserve">Battery set 110V, 60AH, old used and unserviceable   </t>
  </si>
  <si>
    <t>02 V 300 AH Battery Cell Old &amp; Used Damaged</t>
  </si>
  <si>
    <t>YY3Y302003</t>
  </si>
  <si>
    <t>Damaged old &amp; used Dc charger Panel</t>
  </si>
  <si>
    <t>VV5V505021</t>
  </si>
  <si>
    <t>Old &amp; Used 33 KV CT 400/200/1 Amp,2 core</t>
  </si>
  <si>
    <t xml:space="preserve">Battery set 110V, 300 AH Tubular lead acid, old used and unserviceable   </t>
  </si>
  <si>
    <t>Old and used 132 KV CT 400/200/100/1A (SCT make)</t>
  </si>
  <si>
    <t>Old &amp; used 145 Kv CVT (ABB Make)</t>
  </si>
  <si>
    <t>Old &amp; Used 33 KV Ckt. Breaker (VCB) ABB Make</t>
  </si>
  <si>
    <t>Old &amp; used 145 KV CVT Alstom Make</t>
  </si>
  <si>
    <t>T&amp;P at 132 KV Substation Pithoragarh</t>
  </si>
  <si>
    <t>PP4P402010</t>
  </si>
  <si>
    <t>Steel Almirah 1830x760x460</t>
  </si>
  <si>
    <t>PP4P402013</t>
  </si>
  <si>
    <t>Steel Almirah 1280x760x415</t>
  </si>
  <si>
    <t xml:space="preserve"> PP4P425022 </t>
  </si>
  <si>
    <t>Office table with drawer</t>
  </si>
  <si>
    <t>Aram Chair Cane back sheet</t>
  </si>
  <si>
    <t xml:space="preserve"> PP4P406002</t>
  </si>
  <si>
    <t>Office rack solid top 760x930x315</t>
  </si>
  <si>
    <t xml:space="preserve"> PP4P411008 </t>
  </si>
  <si>
    <t>Bench wooden firmed</t>
  </si>
  <si>
    <t xml:space="preserve"> PP1P117012 </t>
  </si>
  <si>
    <t>Socket set Taparia</t>
  </si>
  <si>
    <t xml:space="preserve"> PP1P119012 </t>
  </si>
  <si>
    <t>Pipe Wrench18"</t>
  </si>
  <si>
    <t xml:space="preserve"> PP1P121001 </t>
  </si>
  <si>
    <t>Slide/adjustable wrench 8"</t>
  </si>
  <si>
    <t xml:space="preserve"> PP2P205004 </t>
  </si>
  <si>
    <t>Digital Multimeter (Small)</t>
  </si>
  <si>
    <t xml:space="preserve"> PP1P118009 </t>
  </si>
  <si>
    <t>Screw Driver 12"</t>
  </si>
  <si>
    <t>PP1P116008</t>
  </si>
  <si>
    <t>BOX Spanner</t>
  </si>
  <si>
    <t xml:space="preserve"> PP1P1140020</t>
  </si>
  <si>
    <t>D/E Spanner 12x13</t>
  </si>
  <si>
    <t xml:space="preserve"> PP1P114018</t>
  </si>
  <si>
    <t>D/E Spanner 14x15</t>
  </si>
  <si>
    <t xml:space="preserve"> PP1P114017</t>
  </si>
  <si>
    <t>D/E Spanner 16x17</t>
  </si>
  <si>
    <t xml:space="preserve"> PP1P114013</t>
  </si>
  <si>
    <t>D/E Spanner 18x19</t>
  </si>
  <si>
    <t xml:space="preserve"> PP1P114011 </t>
  </si>
  <si>
    <t>D/E Spanner 20x22</t>
  </si>
  <si>
    <t xml:space="preserve"> PP1P115015 </t>
  </si>
  <si>
    <t>Ring Spanner 12x13</t>
  </si>
  <si>
    <t xml:space="preserve"> PP1P115016</t>
  </si>
  <si>
    <t>RIng Spanner 14x15</t>
  </si>
  <si>
    <t xml:space="preserve"> PP1P115017</t>
  </si>
  <si>
    <t>Ring Spanner 16x17</t>
  </si>
  <si>
    <t xml:space="preserve"> PP1P115018</t>
  </si>
  <si>
    <t>Ring Spanner 18x19</t>
  </si>
  <si>
    <t xml:space="preserve"> PP1P115019</t>
  </si>
  <si>
    <t>Ring Spanner 20x22</t>
  </si>
  <si>
    <t xml:space="preserve"> PP1P115020</t>
  </si>
  <si>
    <t>Ring Spanner 21x23</t>
  </si>
  <si>
    <t xml:space="preserve"> PP4P426002 </t>
  </si>
  <si>
    <t>Office table with with sun mica top 4.5'x3'</t>
  </si>
  <si>
    <t xml:space="preserve"> PP4P411004 </t>
  </si>
  <si>
    <t>Office Chair with arm (S) model</t>
  </si>
  <si>
    <t>Centrifuging machine 500galen capacity</t>
  </si>
  <si>
    <t xml:space="preserve"> DD0D001010 </t>
  </si>
  <si>
    <t>Desck Top computer make-HCl</t>
  </si>
  <si>
    <t xml:space="preserve"> DD0D005007 </t>
  </si>
  <si>
    <t>BiLangual key board</t>
  </si>
  <si>
    <t>Internal modem(56kbps)</t>
  </si>
  <si>
    <t>PP4P411010</t>
  </si>
  <si>
    <t>Office chair</t>
  </si>
  <si>
    <t xml:space="preserve"> PP4P425020 </t>
  </si>
  <si>
    <t>office table</t>
  </si>
  <si>
    <t>PP4P426015</t>
  </si>
  <si>
    <t>office table with sunmica top4'x2'</t>
  </si>
  <si>
    <t>PP4P402009</t>
  </si>
  <si>
    <t>Steel Almirah1860x760x430mm</t>
  </si>
  <si>
    <t xml:space="preserve"> PP4P402020 </t>
  </si>
  <si>
    <t>Steel Almirah (small)</t>
  </si>
  <si>
    <t xml:space="preserve"> PP4P413002 </t>
  </si>
  <si>
    <t>Charan Safe</t>
  </si>
  <si>
    <t xml:space="preserve"> PP1P101006 </t>
  </si>
  <si>
    <t>box 67x44x29</t>
  </si>
  <si>
    <t xml:space="preserve"> PP2P205001 </t>
  </si>
  <si>
    <t>Multi meter make - Motwane</t>
  </si>
  <si>
    <t>Multi meter make - Rishaabh</t>
  </si>
  <si>
    <t>PP2P201001</t>
  </si>
  <si>
    <t>Tong Tester Make- Motwane</t>
  </si>
  <si>
    <t xml:space="preserve"> PP1P144006 </t>
  </si>
  <si>
    <t>Discharge rod having 4.5 mtr. In 3peices1.5 mtr. Each &amp;25 mtr.long cable</t>
  </si>
  <si>
    <t>PP2P211001</t>
  </si>
  <si>
    <t>Vaccume cleanerMake-EurekaForbes</t>
  </si>
  <si>
    <t xml:space="preserve"> PP1P147006</t>
  </si>
  <si>
    <t>Hand Drill With all size bit Make-Bosch</t>
  </si>
  <si>
    <t xml:space="preserve"> PP1P126003 </t>
  </si>
  <si>
    <t>Earth Tester Make -Waco</t>
  </si>
  <si>
    <t xml:space="preserve"> PP2P203002 </t>
  </si>
  <si>
    <t>DC Load Tester</t>
  </si>
  <si>
    <t xml:space="preserve"> PP4P425021 </t>
  </si>
  <si>
    <t>Table with both size drawer of size 5x3 feet</t>
  </si>
  <si>
    <t xml:space="preserve"> PP4P432005 </t>
  </si>
  <si>
    <t>Computer table with one side drawer</t>
  </si>
  <si>
    <t>PP4P403003</t>
  </si>
  <si>
    <t>Filling cabinet with four drawer of 52"x15"x27"(18-20Guage)</t>
  </si>
  <si>
    <t>PP4P402018</t>
  </si>
  <si>
    <t xml:space="preserve">Almirah with five sleves </t>
  </si>
  <si>
    <t>Steel bench with 3 seats</t>
  </si>
  <si>
    <t xml:space="preserve"> PP4P409022 </t>
  </si>
  <si>
    <t>Low back Excutive chair</t>
  </si>
  <si>
    <t>PP4P411012</t>
  </si>
  <si>
    <t>Vistor chair</t>
  </si>
  <si>
    <t xml:space="preserve"> PP4P412010 </t>
  </si>
  <si>
    <t>Stroewell Plain Almirah</t>
  </si>
  <si>
    <t>Multipurpose visitor chair(1007)</t>
  </si>
  <si>
    <t>Table T9</t>
  </si>
  <si>
    <t>Scrap T&amp;P at 132 KV Substation Pithoragarh</t>
  </si>
  <si>
    <t>Mobile  phone R-220 make -Samsung</t>
  </si>
  <si>
    <t xml:space="preserve"> PP4P411003 </t>
  </si>
  <si>
    <t>Office Chair without arm (S) model</t>
  </si>
  <si>
    <t xml:space="preserve"> DD2D201005 </t>
  </si>
  <si>
    <t>Mc Afee Anti virus</t>
  </si>
  <si>
    <t>DD2D203003</t>
  </si>
  <si>
    <t>Ms office 2007 standard molp without media</t>
  </si>
  <si>
    <t>DD1D102011</t>
  </si>
  <si>
    <t>Combo drive</t>
  </si>
  <si>
    <t xml:space="preserve"> DD0D004003 </t>
  </si>
  <si>
    <t>TFT 39.5cm Monitor make HCL</t>
  </si>
  <si>
    <t>DD1D101005</t>
  </si>
  <si>
    <t>UPS 1.0kva,/68vahmake-Uniline</t>
  </si>
  <si>
    <t xml:space="preserve"> PP2P204007 </t>
  </si>
  <si>
    <t>Hand driven analog megger 5kv make-waco</t>
  </si>
  <si>
    <t xml:space="preserve"> PP2P204010 </t>
  </si>
  <si>
    <t>Electronic Analog Megger5kv Make-Waco</t>
  </si>
  <si>
    <t xml:space="preserve"> DD0D007019 </t>
  </si>
  <si>
    <t>Multi functionPrinter Samsung SCX4521F Sl.No.-8p67bacz801714b</t>
  </si>
  <si>
    <t>Stock material up to : 22 May  2025 of Sri Jitendra Joshi J.E.  At 132 KV Sub Division Pithoragarh</t>
  </si>
  <si>
    <t>331</t>
  </si>
  <si>
    <t>Old used &amp; damaged ACSR panther conductor</t>
  </si>
  <si>
    <t>1904</t>
  </si>
  <si>
    <t xml:space="preserve">ACSR panther conductor </t>
  </si>
  <si>
    <t>1.3</t>
  </si>
  <si>
    <t>AA0A008001</t>
  </si>
  <si>
    <t xml:space="preserve">old &amp; used ACSR Dog conductor in pieces </t>
  </si>
  <si>
    <t>old &amp; used 7/10 SWG earth wire in pieces</t>
  </si>
  <si>
    <t>217</t>
  </si>
  <si>
    <t xml:space="preserve">ACSR dog conductor </t>
  </si>
  <si>
    <t>FF2F233012</t>
  </si>
  <si>
    <t>Template for “C” type tower</t>
  </si>
  <si>
    <t>FF2F233010</t>
  </si>
  <si>
    <t>Template for “B” type tower</t>
  </si>
  <si>
    <t>FF4F402123</t>
  </si>
  <si>
    <t>Hot dip galv. Flat washer 16*5 mm</t>
  </si>
  <si>
    <t>FF0F003011</t>
  </si>
  <si>
    <t>Galv. Tower parts for “C” type</t>
  </si>
  <si>
    <t>9.8112</t>
  </si>
  <si>
    <t>FF4F401027</t>
  </si>
  <si>
    <t>Galv. Nuts &amp; bolts16*35 , W.T/Pcs.= 0.117kg</t>
  </si>
  <si>
    <t>69.852</t>
  </si>
  <si>
    <t>FF4F401024</t>
  </si>
  <si>
    <t>Galv. Nuts &amp; bolts16*40 , W.T/Pcs.= 0.125kg</t>
  </si>
  <si>
    <t>FF4F401025</t>
  </si>
  <si>
    <t>Galv. Nuts &amp; bolts16*45 , W.T/Pcs.= 0.133kg</t>
  </si>
  <si>
    <t>Galv. Nuts &amp; bolts16*50 , W.T/Pcs.= 0.141kg</t>
  </si>
  <si>
    <t>51.906</t>
  </si>
  <si>
    <t>FF4F401022</t>
  </si>
  <si>
    <t>Galv. Nuts &amp; bolts16*55 , W.T/Pcs.= 0.149kg</t>
  </si>
  <si>
    <t>FF4F401019</t>
  </si>
  <si>
    <t>Galv. Nuts &amp; bolts16*60 , W.T/Pcs.= 0.157kg</t>
  </si>
  <si>
    <t>0.310</t>
  </si>
  <si>
    <t>FF4F401008</t>
  </si>
  <si>
    <t>Galv. Nuts &amp; bolts16*175 , W.T/Pcs.= 0.417kg</t>
  </si>
  <si>
    <t>85.352</t>
  </si>
  <si>
    <t>FF4F402104</t>
  </si>
  <si>
    <t xml:space="preserve"> M 16 pack washer 6mm w.t/Pcs=0.034kg</t>
  </si>
  <si>
    <t>4.9</t>
  </si>
  <si>
    <t>FF4F402103</t>
  </si>
  <si>
    <t xml:space="preserve"> M 16 pack washer 8mm w.t/Pcs=0.045kg</t>
  </si>
  <si>
    <t>5.4</t>
  </si>
  <si>
    <t xml:space="preserve"> M 16 pack washer 10mm w.t/Pcs=0.057kg</t>
  </si>
  <si>
    <t>3.43</t>
  </si>
  <si>
    <t>FF4F402105</t>
  </si>
  <si>
    <t xml:space="preserve"> M 16*5 pack washer  w.t/Pcs=0.011kg</t>
  </si>
  <si>
    <t>8.687</t>
  </si>
  <si>
    <t>FF4F402139</t>
  </si>
  <si>
    <t>MS channel size 125*65 mm for top channel of SP-72 pole</t>
  </si>
  <si>
    <t>0.386</t>
  </si>
  <si>
    <t>FF2F233003</t>
  </si>
  <si>
    <t>GI template B-type</t>
  </si>
  <si>
    <t>FF2F233005</t>
  </si>
  <si>
    <t>GI template C-type</t>
  </si>
  <si>
    <t>Mid Span Joints</t>
  </si>
  <si>
    <t>102</t>
  </si>
  <si>
    <t>Repair Sleeve for Panther</t>
  </si>
  <si>
    <t>62</t>
  </si>
  <si>
    <t>Mid Span Joint for Earth wire</t>
  </si>
  <si>
    <t>23</t>
  </si>
  <si>
    <t>11kv 120 KN disc insulator</t>
  </si>
  <si>
    <t>II0I002002</t>
  </si>
  <si>
    <t>120 KN silicon rubber/polymer disc insulator including cross arm &amp; conductor end fitting</t>
  </si>
  <si>
    <t>2</t>
  </si>
  <si>
    <t>PG clamp moose to panther 4 bolted type</t>
  </si>
  <si>
    <t>19</t>
  </si>
  <si>
    <t>PG clamp moose to moose</t>
  </si>
  <si>
    <t>disc insulator</t>
  </si>
  <si>
    <t>157</t>
  </si>
  <si>
    <t xml:space="preserve"> 70 KN 11kv disc insulator</t>
  </si>
  <si>
    <t>555</t>
  </si>
  <si>
    <t>Tension Fitting (120Kn) for Panther conductor complete</t>
  </si>
  <si>
    <t>6</t>
  </si>
  <si>
    <t>Steel  rope ½” dia best quality ISI mark</t>
  </si>
  <si>
    <t>Banded &amp; damaged tower parts</t>
  </si>
  <si>
    <t>4.19</t>
  </si>
  <si>
    <t>Dismantled old &amp; damaged tower parts</t>
  </si>
  <si>
    <t>3.24947</t>
  </si>
  <si>
    <t>MS angel size 65*65*6 mm for bracing of SP-72 pole</t>
  </si>
  <si>
    <t>0.3574</t>
  </si>
  <si>
    <t>old &amp; used tower parts</t>
  </si>
  <si>
    <t>7.6325</t>
  </si>
  <si>
    <t>PG Clamp Panther to Panther</t>
  </si>
  <si>
    <t>Galvanized Template (2 Nos.) of B type tower including bolts,nuts &amp; washers</t>
  </si>
  <si>
    <t>Galvanized Template (2 Nos.) of C type tower including bolts,nuts &amp; washers</t>
  </si>
  <si>
    <t>FF2F233007</t>
  </si>
  <si>
    <t>Galvanized Template  of Speciaal/C type tower including bolts,nuts &amp; washers</t>
  </si>
  <si>
    <t>ACSR Panther Conductor in pieces</t>
  </si>
  <si>
    <t>Kms</t>
  </si>
  <si>
    <t>GS Earth wire7/10 SWG</t>
  </si>
  <si>
    <t>Double Tension fitting for ACSR Panther Conductor suitable for 120 KN disc insulator</t>
  </si>
  <si>
    <t>Pilot fitting forACSRR Panther conductor suitable for 70 KN disc insulator</t>
  </si>
  <si>
    <t>Tension fitting for GS earth wire 7/10 SWG</t>
  </si>
  <si>
    <t>mid span compression joint for ACSR Panther conductor</t>
  </si>
  <si>
    <t>mid span compression joint for GS Earth wire 7/10 SWG</t>
  </si>
  <si>
    <t>FF4F402184</t>
  </si>
  <si>
    <t>Disc insulator 120 KN</t>
  </si>
  <si>
    <t>Disc insulator 70 KN</t>
  </si>
  <si>
    <t>AA0A006001</t>
  </si>
  <si>
    <t>AACSR conductor panther equivalent</t>
  </si>
  <si>
    <t>Modified earth wire (7/4 m.m.)</t>
  </si>
  <si>
    <t>II8I802006</t>
  </si>
  <si>
    <t>Double Tension fitting for Single AACSR Panther Conductor suitable for 160 KN disc insulator</t>
  </si>
  <si>
    <t>mid span joint for AACSR panther conductor</t>
  </si>
  <si>
    <t>Repair sleevefor AACSR panther conductor</t>
  </si>
  <si>
    <t>Vibration damper forAACSR panther conductor</t>
  </si>
  <si>
    <t>Flexible copper bond for modified earth wire (7/4 m.m.)</t>
  </si>
  <si>
    <t>MSJ for modifiedearth wire (7/4 m.m.)</t>
  </si>
  <si>
    <t>vibration damper for modified earth wire (7/4 m.m.)</t>
  </si>
  <si>
    <t>Compression type tension fitting for modified earth wire (7/4 m.m.)</t>
  </si>
  <si>
    <t>160 KN porcelain insulator</t>
  </si>
  <si>
    <t>T&amp;P at 132 KV Substation Pithoragarh (Line)</t>
  </si>
  <si>
    <t>PP0P001004</t>
  </si>
  <si>
    <t>Bolted type come along clamp,7 bolts for ACSR Panther conductor</t>
  </si>
  <si>
    <t xml:space="preserve"> come along clamp,4 bolted type suitable for 7/10 SWG Earth wire,</t>
  </si>
  <si>
    <t>PP0P021012</t>
  </si>
  <si>
    <t>Single sheave pulley open type of 5 ton capacity,</t>
  </si>
  <si>
    <t>PP3P301001</t>
  </si>
  <si>
    <t>Helmet yellow</t>
  </si>
  <si>
    <t>PP3P301005</t>
  </si>
  <si>
    <t>Safety belt  PN 17 full body,</t>
  </si>
  <si>
    <t>Hydraulic conductor cutter,</t>
  </si>
  <si>
    <t>PP0P017021</t>
  </si>
  <si>
    <t>Steel rope endless sling 10 ton capacity 12 mm 1.5 Mtr,</t>
  </si>
  <si>
    <t>Steel rope endless sling 10 ton capacity 12 mm 3 Mtr,</t>
  </si>
  <si>
    <t>Name of Circle/ Zone :- Haldwani / Kumaon                                                                                                                                                 Name of Substation :- 132 KV S/s Bageshwar</t>
  </si>
  <si>
    <t>Name of  Division:- O&amp;M Almora                                                                                                                                                                                                   Month : May- 2025</t>
  </si>
  <si>
    <t xml:space="preserve"> Stock &amp; T&amp;P  Material Up To : 22 May 2025 of Sri Mukesh Kumar Pandey J.E.  At 132 KV Substation Bageshwar</t>
  </si>
  <si>
    <t>FF4F403007</t>
  </si>
  <si>
    <t>Flexible Copper Bond for Earthing</t>
  </si>
  <si>
    <t xml:space="preserve">Control Room and other indore area LED Lights </t>
  </si>
  <si>
    <t>Defective 16 A SINGLE POLE MCB</t>
  </si>
  <si>
    <t>Defective BAJAJ BZRSQL 36W GZI (LED CEILING PANEL Light)</t>
  </si>
  <si>
    <t>Defective BAJAJ 13975 BI PC       ( LED   Tubelight)</t>
  </si>
  <si>
    <t>Defective BAJAJ BCLAB ( LED Tubelight)</t>
  </si>
  <si>
    <t>Defective &amp; Damaged FLOOD LIGHT FIXTURE WITH ALUMINIUM ENCLOSURE</t>
  </si>
  <si>
    <t>Defective Cartridge for Printer</t>
  </si>
  <si>
    <t>Defective Set of Filters (1 No. Lube oil,fuel &amp;Air ckt)</t>
  </si>
  <si>
    <t>Set.</t>
  </si>
  <si>
    <t>Defective VOLTMETER ANALOG TYPE 110V DC (300-0-300V)</t>
  </si>
  <si>
    <t xml:space="preserve">Defective 120 AH 12 V Lead Acid Battery </t>
  </si>
  <si>
    <t>Defective  LED CEILING PANEL Light</t>
  </si>
  <si>
    <t>Defective Street Lighting LED Light</t>
  </si>
  <si>
    <t>Defective &amp; Damaged High water temp. safety controller</t>
  </si>
  <si>
    <t xml:space="preserve"> Old &amp; Used 33 KV GIS Type single phase current transformers  (CT Ratio400-200-100/1) </t>
  </si>
  <si>
    <t xml:space="preserve">Defective 80 mm NB Butterfly Valb </t>
  </si>
  <si>
    <t>T&amp;P at 132 KV Substation Bageshwar</t>
  </si>
  <si>
    <t>PP2P220004</t>
  </si>
  <si>
    <t>Ciling Fan (Bajaj)</t>
  </si>
  <si>
    <t>PP2P204007</t>
  </si>
  <si>
    <t xml:space="preserve">Meggar 5KV </t>
  </si>
  <si>
    <t>PP2P204009</t>
  </si>
  <si>
    <t xml:space="preserve">Meggar 1KV </t>
  </si>
  <si>
    <t>DD0D002006</t>
  </si>
  <si>
    <t>Automatic capacitor and Tand delta measuring kit</t>
  </si>
  <si>
    <t>PP2P205005</t>
  </si>
  <si>
    <t>PP2P203003</t>
  </si>
  <si>
    <t>Leakage teaster (tong type)</t>
  </si>
  <si>
    <t>PP1P126005</t>
  </si>
  <si>
    <t>Selective level meter</t>
  </si>
  <si>
    <t>Signal Generator</t>
  </si>
  <si>
    <t>Micro ohm meter</t>
  </si>
  <si>
    <t>PP1P114034</t>
  </si>
  <si>
    <t>D-spanner set (Insulated)</t>
  </si>
  <si>
    <t>PP1P115008</t>
  </si>
  <si>
    <t>Ring Spanner set (Insulated)</t>
  </si>
  <si>
    <t>PP1P103002</t>
  </si>
  <si>
    <t>Torque Wrench set</t>
  </si>
  <si>
    <t>PP3P301013</t>
  </si>
  <si>
    <t>insulating gloves</t>
  </si>
  <si>
    <t>Helmates</t>
  </si>
  <si>
    <t>PP1P148017</t>
  </si>
  <si>
    <t>Spliced ladders (5 Mtrs)</t>
  </si>
  <si>
    <t>PP1P148016</t>
  </si>
  <si>
    <t>Spliced ladders (10 Mtrs)</t>
  </si>
  <si>
    <t>Spliced ladders (20 Mtrs)</t>
  </si>
  <si>
    <t>PP0P015007</t>
  </si>
  <si>
    <t>Polymide or Braided white nylon rope 20 mm</t>
  </si>
  <si>
    <t>PP2P203004</t>
  </si>
  <si>
    <t>Gapless Zinc oxide LA Tester</t>
  </si>
  <si>
    <t>PP1P123002</t>
  </si>
  <si>
    <t>Oil BDV Kit 0-80 KV</t>
  </si>
  <si>
    <t>PP1P122003</t>
  </si>
  <si>
    <t xml:space="preserve">Gas Evacuvating and Refilling device </t>
  </si>
  <si>
    <t>PP1P122004</t>
  </si>
  <si>
    <t>Gas leakage Moniter</t>
  </si>
  <si>
    <t>DD0D002003</t>
  </si>
  <si>
    <t>Circuit breaker analyzer</t>
  </si>
  <si>
    <t>DD0D004013</t>
  </si>
  <si>
    <t>Portable partial discharge Monitering System</t>
  </si>
  <si>
    <t>PP1P126017</t>
  </si>
  <si>
    <t>Dew Point meter</t>
  </si>
  <si>
    <t xml:space="preserve">Gas Mask </t>
  </si>
  <si>
    <t>PP1P126027</t>
  </si>
  <si>
    <t>Primary Injection Set 1000Amp</t>
  </si>
  <si>
    <t>PP4P426005</t>
  </si>
  <si>
    <t>Table T-9</t>
  </si>
  <si>
    <t>Computer Table Stylo</t>
  </si>
  <si>
    <t>Bravo Revolving Mid Back</t>
  </si>
  <si>
    <t>Bravo Visitor Chair</t>
  </si>
  <si>
    <t>Chair Diva 704GR</t>
  </si>
  <si>
    <t>Storewel KD Plain (4 Shelves)</t>
  </si>
  <si>
    <t>PP4P402002</t>
  </si>
  <si>
    <t>4 Drawers Vertical Filling Cabinets</t>
  </si>
  <si>
    <t>PP4P414001</t>
  </si>
  <si>
    <t>4 Door Book Case</t>
  </si>
  <si>
    <t>KD Plain (4 Shelves)</t>
  </si>
  <si>
    <t>PP4P426006</t>
  </si>
  <si>
    <t xml:space="preserve">Senate Conference Table </t>
  </si>
  <si>
    <t>CPU Trolly</t>
  </si>
  <si>
    <t>Conference Table Talk 10 Seater Boat Convex</t>
  </si>
  <si>
    <t>Conference Chair Kareena (PCH 9P02TC)</t>
  </si>
  <si>
    <t>Pisa CPR CT 03</t>
  </si>
  <si>
    <t>Slim Line with Locker</t>
  </si>
  <si>
    <t>PP4P404002</t>
  </si>
  <si>
    <t>Premium Lounge Sofa 2 str</t>
  </si>
  <si>
    <t>Eudora King Bed</t>
  </si>
  <si>
    <t xml:space="preserve">Eudora Dressing Table </t>
  </si>
  <si>
    <t>PP4P417003</t>
  </si>
  <si>
    <t>Pillo Apollo (43*69 cm)</t>
  </si>
  <si>
    <t>PP4P420001</t>
  </si>
  <si>
    <t>Blanket (@ 12%)</t>
  </si>
  <si>
    <t>PP4P419001</t>
  </si>
  <si>
    <t>Bed Sheet (@ 5%)</t>
  </si>
  <si>
    <t>PP4P415003</t>
  </si>
  <si>
    <t>Matress</t>
  </si>
  <si>
    <t>PP4P411002</t>
  </si>
  <si>
    <t xml:space="preserve">Cushion Stool rev. w/o Back </t>
  </si>
  <si>
    <t>PP4P433005</t>
  </si>
  <si>
    <t>T-102</t>
  </si>
  <si>
    <t>Matrix 3 Seater Common arm W/O Chushion</t>
  </si>
  <si>
    <t>Syncronizing Trolley</t>
  </si>
  <si>
    <t>Moveable Ladder of Suitable Capicity for 132KV&amp;33 KV GIS room.</t>
  </si>
  <si>
    <t>Stock &amp; T&amp;P Material Up To: 22 May -2025 of Sri Chandra Shekhar Bhatt JE  132 Kv Ranikhet-Bageshwar Line</t>
  </si>
  <si>
    <t>Kmtrs</t>
  </si>
  <si>
    <t>Four Bolted PG Clamp For ACSR Panther To Panther Conductor</t>
  </si>
  <si>
    <t>II0I001003</t>
  </si>
  <si>
    <t>120 KN Disc Insualtor</t>
  </si>
  <si>
    <t>FF1F101024</t>
  </si>
  <si>
    <t>Hot Dip Galv. Nuts &amp; Bolts 16*40 mm</t>
  </si>
  <si>
    <t>FF1F101025</t>
  </si>
  <si>
    <t>Hot Dip Galv. Nuts &amp; Bolts 16*45 mm</t>
  </si>
  <si>
    <t>FF1F101023</t>
  </si>
  <si>
    <t>Hot Dip Galv. Nuts &amp; Bolts 16*50 mm</t>
  </si>
  <si>
    <t>FF1F101014</t>
  </si>
  <si>
    <t>Galv. Nut &amp; Bolts of dia 16 mm &amp; Length 75 mm with Spring &amp; Plane Washer 02 mm Thikness</t>
  </si>
  <si>
    <t>Tension Fitting (120 kn) for Panther conductor complete</t>
  </si>
  <si>
    <t>Mid Span Joint for Panther conductor</t>
  </si>
  <si>
    <t>Reparing Sleve for Panther</t>
  </si>
  <si>
    <t>II3I301009</t>
  </si>
  <si>
    <t xml:space="preserve">Mid Span Joint for Earth Wire </t>
  </si>
  <si>
    <t>ACSR Panther Conductor(Damaged)</t>
  </si>
  <si>
    <t>FF0F015002</t>
  </si>
  <si>
    <t>Damage and Broken DB Type tpwer cross arm pieces</t>
  </si>
  <si>
    <t>Double tension fitting 120 KN Panther</t>
  </si>
  <si>
    <t>Single tension fitting 120 KN Panther</t>
  </si>
  <si>
    <t>II5I501010</t>
  </si>
  <si>
    <t>Tension Fitting for GI Earthwire</t>
  </si>
  <si>
    <t>T&amp;P at 132 KV Substation Bageshwar (Line)</t>
  </si>
  <si>
    <t>PP0P015015</t>
  </si>
  <si>
    <t>Polymide or Braided white nylon rope 12 mm</t>
  </si>
  <si>
    <t>PP0P015014</t>
  </si>
  <si>
    <t>Polymide or Braided white nylon rope 14 mm</t>
  </si>
  <si>
    <t>Bolted type come along clamp 7 bolts for ACSR Panther conductor</t>
  </si>
  <si>
    <t>Come along clamp 4 bolted type suitable for 7/10 earth wire</t>
  </si>
  <si>
    <t>Single sleeve pully open type 5 ton capacity</t>
  </si>
  <si>
    <t>PP0P021008</t>
  </si>
  <si>
    <t>Double sleeve pully open type 5 ton capacity</t>
  </si>
  <si>
    <t>PP0P016004</t>
  </si>
  <si>
    <t>12 MM Steel rope</t>
  </si>
  <si>
    <t>D-Shackle 3 ton</t>
  </si>
  <si>
    <t>D-Shackle 6.5 ton</t>
  </si>
  <si>
    <t>Sefety belt PN 17 full body</t>
  </si>
  <si>
    <t>Poly propylene rope 24 mm ,220 Mtr.</t>
  </si>
  <si>
    <t>Bundle</t>
  </si>
  <si>
    <t>PP0P015008</t>
  </si>
  <si>
    <t>Poly propylene rope 20 mm ,220 Mtr.</t>
  </si>
  <si>
    <t>Steel rope endless siling 10 ton capacity 1.5 mtr.</t>
  </si>
  <si>
    <t>PP0P017008</t>
  </si>
  <si>
    <t>Steel rope endless siling 10 ton capacity 3 mtr</t>
  </si>
  <si>
    <t>Physical Verification of Stock Material at 132 KV S/S Sitarganj</t>
  </si>
  <si>
    <t>Month -May./2025</t>
  </si>
  <si>
    <t>II4I402002</t>
  </si>
  <si>
    <t>Tension clamp for earth wire 7/10 SWG</t>
  </si>
  <si>
    <t>…</t>
  </si>
  <si>
    <t>ACSR Panther Conductor old &amp;used(in bits)</t>
  </si>
  <si>
    <t>Metre</t>
  </si>
  <si>
    <t>..</t>
  </si>
  <si>
    <t>120KN Disc insulator (old used)</t>
  </si>
  <si>
    <t xml:space="preserve">No </t>
  </si>
  <si>
    <t>JJ1J103018</t>
  </si>
  <si>
    <t>Spring charge motor</t>
  </si>
  <si>
    <t>Density monitor switch</t>
  </si>
  <si>
    <t>132 KV Feeder Trip coil/Close coil ( CGL Breaker)</t>
  </si>
  <si>
    <t>Rotatary Bearing for 132 KV Isolator</t>
  </si>
  <si>
    <t>VV6V603006</t>
  </si>
  <si>
    <t xml:space="preserve"> 132 KV 200/100/1,1,1 Amp CT old &amp; Used</t>
  </si>
  <si>
    <t>40 MVA T/F  NEWTRAL Bushing Connector for Felt 4 (N+B)</t>
  </si>
  <si>
    <t>PG Clamp for Zebra To Zebra Conductor</t>
  </si>
  <si>
    <t xml:space="preserve">33 KV isolator Jaw &amp; blade Set Complete 1250 Amp </t>
  </si>
  <si>
    <t>JJ2J202002</t>
  </si>
  <si>
    <t>Circuit Breaker control switch</t>
  </si>
  <si>
    <t>JJ3J302003</t>
  </si>
  <si>
    <t>Contactor for spring charge motor CGL Breaker</t>
  </si>
  <si>
    <t>PRV For 40 MVA T/F</t>
  </si>
  <si>
    <t>Tripping/Closing Coil 132 KV ABB CB</t>
  </si>
  <si>
    <t>33 KV CT 800/400/111</t>
  </si>
  <si>
    <t>145 KV Post insulator</t>
  </si>
  <si>
    <t>Log sheet register .32 Pages.</t>
  </si>
  <si>
    <t>SF6 Gas Empty Cylinder</t>
  </si>
  <si>
    <t>33kv PT Clamp for panther conductor</t>
  </si>
  <si>
    <t>33kv one side 13 mm grove with cu sleeve ct clamp other side panther conductor</t>
  </si>
  <si>
    <t>PG clamp panther to panther</t>
  </si>
  <si>
    <t>40 MVA T/F HV Side Bushing  clamp For Zebra conductor</t>
  </si>
  <si>
    <t>VV2V204016</t>
  </si>
  <si>
    <t>40 MVA T/F LV Side Bushing  clamp For Tarantula conductor</t>
  </si>
  <si>
    <t>Sulphur Hex Fluoride (SF-6) Gas .</t>
  </si>
  <si>
    <t>JJ4J401009</t>
  </si>
  <si>
    <t>132 kv circuit breaker Clamp for panther conductor</t>
  </si>
  <si>
    <t>132 Lighting Arrester(Old&amp; Used)</t>
  </si>
  <si>
    <t>Armrd rod for panther</t>
  </si>
  <si>
    <t>Mid Span joint for panther conductor</t>
  </si>
  <si>
    <t>33KV PT (Old&amp; Used)</t>
  </si>
  <si>
    <t>132 KV CT 200/100/1A 0.2 class</t>
  </si>
  <si>
    <t>FF2F207034</t>
  </si>
  <si>
    <t>Template foe 132 KV D/C C+9  Type Tower Lattice Structure Stub Template(Old&amp; Used)</t>
  </si>
  <si>
    <t xml:space="preserve">Mt </t>
  </si>
  <si>
    <t>Repair Sleeve for ACSR  Panther Conductor</t>
  </si>
  <si>
    <t>FF1F103013</t>
  </si>
  <si>
    <t xml:space="preserve">Double Circuit Dismantial Tower C+6 Type(Old &amp; Used) </t>
  </si>
  <si>
    <t>II5I503005</t>
  </si>
  <si>
    <t>Vibration Dampers for ACSR Panther Conductor (Old&amp; Used)</t>
  </si>
  <si>
    <t>Single Suspention fitting for ACSR panther conductor</t>
  </si>
  <si>
    <t>II1I107001</t>
  </si>
  <si>
    <t>P.G. Clamp for ACSR Wolf to Wolf Conductor</t>
  </si>
  <si>
    <t>Old&amp; Used 145 KV CVT 3 Core Accurecy Class .5 132 KV /110Volt132 KV CVT(Received Back from to switch yard)</t>
  </si>
  <si>
    <t>PT (Potential Transformer )Single Phase 33 KV/110 Volt</t>
  </si>
  <si>
    <t>132 kv CT Damaged &amp; Burned (01.02.2021) Rece. Back Scrap</t>
  </si>
  <si>
    <t>A Type Tower Scrap</t>
  </si>
  <si>
    <t xml:space="preserve">TD 30 B type tower stub setting templates
(old used) </t>
  </si>
  <si>
    <t>Iron packing case scrap (old&amp; Used)</t>
  </si>
  <si>
    <t>GI Angle of (different size) TD 30 B Type D/C Tower(old &amp; used)</t>
  </si>
  <si>
    <t>33 KV VCB BHEL Make  Obsolete/Scrap</t>
  </si>
  <si>
    <t>T/F oil Empty Drums</t>
  </si>
  <si>
    <t xml:space="preserve"> 132 KV 200/100/1,1,1 Amp CT Damaged</t>
  </si>
  <si>
    <t>AL Scrap</t>
  </si>
  <si>
    <t>33 KV /110V PT Damaged &amp; burned</t>
  </si>
  <si>
    <t>132 kv CT Damaged &amp; Burned</t>
  </si>
  <si>
    <t>33 KV CT Defective Scrap(old &amp; Used)</t>
  </si>
  <si>
    <t>1200 MM Ceiling fans (Defective &amp; Scrap)</t>
  </si>
  <si>
    <t>Fencing Scrap</t>
  </si>
  <si>
    <t>Aluminium alloy made isolator Female Arm assambly of HCB 132 KV Volatge Level 1200 Ampere current .</t>
  </si>
  <si>
    <t>Aluminium alloy made isolator Male Arm assambly of HCB 132 KV Volatge Level 1200 Ampere current</t>
  </si>
  <si>
    <t>Old&amp; Used 145 KV CVT 3 Core Accurecy Class .2 132 KV /110Volt132 KV CVT(Received Back from to switch yard)</t>
  </si>
  <si>
    <t>Aluminium alloy made isolator Female Arm assambly of HCB isolator  with good and heavy duty copper finger complete in all respect suitable for isolator of 145 KV voltage level, 1200 ampere current  ( as per sample. )</t>
  </si>
  <si>
    <t xml:space="preserve">Aluminium alloy made isolator Male Arm assambly of HCB isolator  with good and heavy duty copper finger complete in all respect suitable for isolator of 145 KV voltage level, 1200 ampere current  ( as per sample.) </t>
  </si>
  <si>
    <t>Suspension fitting for GS Earth wire 7/10 SWG</t>
  </si>
  <si>
    <t>Winding temrature indicator 0-120 *C 40 MVA T/F</t>
  </si>
  <si>
    <t xml:space="preserve">Single Testionbolted type Fitting twin moose conductorWith 350 mmY strap </t>
  </si>
  <si>
    <t>sets</t>
  </si>
  <si>
    <t>Single Suspension bolted type fitting (120 KN) Twin moose</t>
  </si>
  <si>
    <t>C Wedge clamp moose to moose</t>
  </si>
  <si>
    <t>Rigid Spacer for ACSR Moose</t>
  </si>
  <si>
    <t>132 KV Isolator Clamp Single Moose</t>
  </si>
  <si>
    <t>P.I.Clamp Single Moose</t>
  </si>
  <si>
    <t>ACSR  wolf Conductor old &amp;used(in bits)</t>
  </si>
  <si>
    <t>Standard quality transparent silica gel breather 8Kg capacity as per sample</t>
  </si>
  <si>
    <t>Standard quality transparent silica gel breather 5 Kg capacity as per sample</t>
  </si>
  <si>
    <t xml:space="preserve">  132 KV CT terminal Connector ACSR zebra conductor.</t>
  </si>
  <si>
    <t>132 KV  CB Pad Connector with  ACSR Zebra conductor</t>
  </si>
  <si>
    <t>132 KV   isolator connector   ACSR zebra conductor .</t>
  </si>
  <si>
    <t>132 KV  isolator clamp ACSR Panther conductor.</t>
  </si>
  <si>
    <t>33 KV    CT terminal Connector rod with   AAAC Tarantulla conductor .</t>
  </si>
  <si>
    <t>33 KV CT Connector  ACSR Panthar conductor.</t>
  </si>
  <si>
    <t>33 KV  CB Connector with  AAAC Tarantulla conductor .</t>
  </si>
  <si>
    <t xml:space="preserve"> 33 KV  CB  Connector with  ACSR panthar conductor.</t>
  </si>
  <si>
    <t xml:space="preserve"> 33 KV isolator terminal pad Connector  suitable for  single AAAC Tarantulla conductor </t>
  </si>
  <si>
    <t>Supply of C Wedge Clamp For  AAAC Tarantulla  -  AAAC Tarantulla Conductor.</t>
  </si>
  <si>
    <t xml:space="preserve">Supply of powder coted 45*30*15 cm matellic junction box of 16 gauge sheet including din rail for 45 connectors </t>
  </si>
  <si>
    <t>CT junction box terminal link.</t>
  </si>
  <si>
    <t>PT junction box terminal link.</t>
  </si>
  <si>
    <t>110 Volt D.C. Charger Make Caldyne Automatics LTD</t>
  </si>
  <si>
    <t>2 Volt 300 AH 10 Hr.LeadAcod Cells</t>
  </si>
  <si>
    <t>HRC fuses 6 amp, 10 amp. ,15 amp,</t>
  </si>
  <si>
    <t>Gun  Fitting Zebra conductor (Old &amp; Used)</t>
  </si>
  <si>
    <t>P.G. Clamp Zebra to Zebra( Old &amp; Uded)</t>
  </si>
  <si>
    <t>Isolater Clamp Zebra Conductor (Old&amp; Used)</t>
  </si>
  <si>
    <t>Zebra Conductor Old&amp; Used (In Bits)</t>
  </si>
  <si>
    <t xml:space="preserve"> Suspention Clamp for ACSR Zebra  conductor (Old&amp; Used)</t>
  </si>
  <si>
    <t>EHV Grade Transformer Oil</t>
  </si>
  <si>
    <t>AA0A001001</t>
  </si>
  <si>
    <t>ACSR  Moose Conductor(In bits)</t>
  </si>
  <si>
    <t>33 Kv LA Old&amp; Used</t>
  </si>
  <si>
    <t>C wedge clamp for Zebra to Panther</t>
  </si>
  <si>
    <t xml:space="preserve"> Total (in Rs)</t>
  </si>
  <si>
    <t>Total Amt. of Obsolete</t>
  </si>
  <si>
    <t>Name of Zone :- O&amp;M Kumaon Zone Haldwani</t>
  </si>
  <si>
    <t xml:space="preserve"> For the Month of :- May-2025</t>
  </si>
  <si>
    <t>Name of Circle :-O&amp;M  PTCUL Haldwani</t>
  </si>
  <si>
    <t>Name of Division :- O&amp;M Division PTCUL SItarganj U.S.Nagar</t>
  </si>
  <si>
    <t xml:space="preserve">Name of Substation :-132/33 KV S/S Eldeco Sitarganj </t>
  </si>
  <si>
    <t xml:space="preserve">Name of Item </t>
  </si>
  <si>
    <t>Unit Rate in</t>
  </si>
  <si>
    <t>Total Inventory Amount in Rs.</t>
  </si>
  <si>
    <t xml:space="preserve">800 Amp.Copper  Jaws for 33 KV Isolater   </t>
  </si>
  <si>
    <t xml:space="preserve">800 Amp.Copper  Copper Blades  for 33 KV Isolater   </t>
  </si>
  <si>
    <t>SS5S501015</t>
  </si>
  <si>
    <t xml:space="preserve"> 132 KV Isolator Clamp single Zebra Conductor</t>
  </si>
  <si>
    <t>33 KV  Isolator Clamp single Panter Conductor</t>
  </si>
  <si>
    <t>PG Clamp  Panther -  Dog Conductor</t>
  </si>
  <si>
    <t>II1I110001</t>
  </si>
  <si>
    <t>T-Connector   Panther-  Panther</t>
  </si>
  <si>
    <t>JJ8J801002</t>
  </si>
  <si>
    <t>33 KV Circuit Breaker Clamp  Tarantulla Conductor</t>
  </si>
  <si>
    <t>JJ8J801006</t>
  </si>
  <si>
    <t>132 KV Circuit Breaker Clamp   Zebra Conductor</t>
  </si>
  <si>
    <t xml:space="preserve">  SF-6  Empty Cylinder </t>
  </si>
  <si>
    <t xml:space="preserve">   EHV Grade Transformer Oil</t>
  </si>
  <si>
    <t xml:space="preserve">   Transformer Oil  Empty Drum</t>
  </si>
  <si>
    <t>VV3V305006</t>
  </si>
  <si>
    <t xml:space="preserve">Current Transformer   36 KV   800-400/1A 3 core </t>
  </si>
  <si>
    <t>VV5V407012</t>
  </si>
  <si>
    <t xml:space="preserve">33 KV Current Transformer   Clamp   Tarantula Conductor </t>
  </si>
  <si>
    <t>VV5V407018</t>
  </si>
  <si>
    <t>132 KV Current Transformer Clamp  Zebra Conductor</t>
  </si>
  <si>
    <t>VV5V407023</t>
  </si>
  <si>
    <t>33 KV Current Transformer   Clamp   Panther Conductor</t>
  </si>
  <si>
    <t xml:space="preserve"> PT (Potential Transformer)  1-phase, 33KV/110 Volt </t>
  </si>
  <si>
    <t>SS5S501006</t>
  </si>
  <si>
    <t>33 KV Isolator clamp for Tarantula conductor</t>
  </si>
  <si>
    <t>SS4S402011</t>
  </si>
  <si>
    <t>1600 Ampere Blades for 33 KV Isolator</t>
  </si>
  <si>
    <t>SS4S402002</t>
  </si>
  <si>
    <t>1600 Ampere Jaws for 33 KV Isolator</t>
  </si>
  <si>
    <t>SS4S402010</t>
  </si>
  <si>
    <t>Housing assembly for 33 KV Jaw and blades</t>
  </si>
  <si>
    <t xml:space="preserve"> C-wedge Clamp  Zebra -  Zebra</t>
  </si>
  <si>
    <t>II1I101005</t>
  </si>
  <si>
    <t xml:space="preserve"> C-wedge Clamp  Tarantula -  Panther</t>
  </si>
  <si>
    <t>800 Amp. Blade for 33 KV Isolator old &amp; used</t>
  </si>
  <si>
    <t>Old &amp; Used 33 KV Outdoor single Phase C.T.Ratio 400/200/1 Amp.3 core accuracy class 0.2</t>
  </si>
  <si>
    <t>Defective &amp; Repairable three phase Cooling Fan</t>
  </si>
  <si>
    <t>C Wedge Clamp for Zebra to Panther Conductor</t>
  </si>
  <si>
    <t>Mid Span Compresser Joint for ACSR Panther</t>
  </si>
  <si>
    <t xml:space="preserve">Repair Sleeve for ACSR Panther </t>
  </si>
  <si>
    <t>Armord rod for Panther Conductor</t>
  </si>
  <si>
    <t>Single tension fitting for 120 KN for ACSR Panther</t>
  </si>
  <si>
    <t>II5I504005</t>
  </si>
  <si>
    <t>Suspension Fitting for 90 KN for ACSR Panther</t>
  </si>
  <si>
    <t>II5I504010</t>
  </si>
  <si>
    <t>Suspension fitting for GS earth wire 7/10 SWG</t>
  </si>
  <si>
    <t>VV2V206001</t>
  </si>
  <si>
    <r>
      <t>OTI O-150</t>
    </r>
    <r>
      <rPr>
        <sz val="11"/>
        <color theme="1"/>
        <rFont val="Calibri"/>
        <family val="2"/>
      </rPr>
      <t>°C range</t>
    </r>
  </si>
  <si>
    <t>MM0M007003</t>
  </si>
  <si>
    <t>Defective Buchhoiz Relay (GOR-3M)</t>
  </si>
  <si>
    <t>132 KV LA Damage and burned with S/C</t>
  </si>
  <si>
    <t>33 KV LA Damage and burned with S/C</t>
  </si>
  <si>
    <t>AA1A101002</t>
  </si>
  <si>
    <t xml:space="preserve">Earth wire </t>
  </si>
  <si>
    <t>II3I303004</t>
  </si>
  <si>
    <t>33 KV SF-6 Circuit Breaker  3 Phase Old &amp; Damaged</t>
  </si>
  <si>
    <t xml:space="preserve">110 Volt dual FCBC Battery charger old &amp; damaged </t>
  </si>
  <si>
    <t>110 Volt 500 AH LM Type tubular transparent battery old &amp; damaged</t>
  </si>
  <si>
    <t>145 KV (5 Core Single Phase  current Transformer 400/200/1A Accuracy Clas 0.2S)</t>
  </si>
  <si>
    <t>Date :-</t>
  </si>
  <si>
    <t>Monthly Inventory</t>
  </si>
  <si>
    <t>T&amp;C Circle Haldwani</t>
  </si>
  <si>
    <t>Name of  Division</t>
  </si>
  <si>
    <t>T&amp;C Division Kashipur</t>
  </si>
  <si>
    <t>Division Stock Item</t>
  </si>
  <si>
    <t>MM0M004003</t>
  </si>
  <si>
    <t>Directional Over Current &amp; Earth Fault Relay 1 amp 220/110/10 Volt DC</t>
  </si>
  <si>
    <t>Numerical type distance protection relay REL 670</t>
  </si>
  <si>
    <t>TVM 3P 4W 3*63.5 V(-/110V)</t>
  </si>
  <si>
    <t>Tripping relay type RXPQ8N</t>
  </si>
  <si>
    <t>Old and rusted C.T. Junction Box</t>
  </si>
  <si>
    <t>Old and used make E.E Auxiliary relay type VAA</t>
  </si>
  <si>
    <t xml:space="preserve">3P 4W Energy Meter L&amp;T make </t>
  </si>
  <si>
    <t>MM0M009004</t>
  </si>
  <si>
    <t>Trip Circuit supervision relay</t>
  </si>
  <si>
    <t>High speed master trip relay Code JRV 181-18 &amp; JRV 181-12</t>
  </si>
  <si>
    <t>AC fail + DC fail Module</t>
  </si>
  <si>
    <t>Electric Bell</t>
  </si>
  <si>
    <t>Biometric attendance machine</t>
  </si>
  <si>
    <t>Numerical O/C &amp; E/F relay Make Schneider Micom P143</t>
  </si>
  <si>
    <t>Meter Boxes, Size(600*450*350) mm</t>
  </si>
  <si>
    <t>Paper seal</t>
  </si>
  <si>
    <t>MM4M406005</t>
  </si>
  <si>
    <t>Quadlock polycarbonate seal</t>
  </si>
  <si>
    <t>The above items survey not done yet at T&amp;C subdivision Kashipur.</t>
  </si>
  <si>
    <t>J.E T&amp;C</t>
  </si>
  <si>
    <t>A.E T&amp;C</t>
  </si>
  <si>
    <t>Accountant</t>
  </si>
  <si>
    <t>Division T&amp;P Item</t>
  </si>
  <si>
    <t>PP4P425022</t>
  </si>
  <si>
    <t>Office table with drawer &amp; side cabinet</t>
  </si>
  <si>
    <t>PP4P410016</t>
  </si>
  <si>
    <t>Office chairs with arm</t>
  </si>
  <si>
    <t>PP2P223007</t>
  </si>
  <si>
    <t>Mobile set(nokia)1600, 357071008734386, 3250076712</t>
  </si>
  <si>
    <t>Mobile set nokia</t>
  </si>
  <si>
    <t>Mobile set sony ericsson</t>
  </si>
  <si>
    <t>DD0D001017</t>
  </si>
  <si>
    <t>Desktop PC window based</t>
  </si>
  <si>
    <t>DD0D004003</t>
  </si>
  <si>
    <t>15" TFT, ILD 15" HCL, HCM 500 PA,LCD monitor Black silver</t>
  </si>
  <si>
    <t>DD1D102015</t>
  </si>
  <si>
    <t>Combo drive ILO CD ROM (fixed in)</t>
  </si>
  <si>
    <t>DD0D001018</t>
  </si>
  <si>
    <t xml:space="preserve">256 MB (fixed in) RAM </t>
  </si>
  <si>
    <t>DD1D106003</t>
  </si>
  <si>
    <t>56KB internal modam (fixed in)</t>
  </si>
  <si>
    <t>DD1D101004</t>
  </si>
  <si>
    <t>UPS 1 KVA (uniline)</t>
  </si>
  <si>
    <t>DD0D007016</t>
  </si>
  <si>
    <t>Mono laser printer A4 (konica minolta)</t>
  </si>
  <si>
    <t>DD1D102012</t>
  </si>
  <si>
    <t>Pen drive 1 GB</t>
  </si>
  <si>
    <t>PP1P144006</t>
  </si>
  <si>
    <t>4.5 meter long discharge rod in 3 pieces of 1.5 meter each assembled with each other mens threaded socket</t>
  </si>
  <si>
    <t>PP4P407003</t>
  </si>
  <si>
    <t>Steel rack(openrods) size 78X36X15 with 6 no. shelves</t>
  </si>
  <si>
    <t>Portable type Primery injuction set</t>
  </si>
  <si>
    <t>Portable type extra heavy duty distance protection relay checking instruments</t>
  </si>
  <si>
    <t>PP2P204002</t>
  </si>
  <si>
    <t>Portable type voltage digital insulation tester</t>
  </si>
  <si>
    <t>PP2P205004</t>
  </si>
  <si>
    <t>Digital multimeter</t>
  </si>
  <si>
    <t>Portable type extra heavy duty secondry injuction set</t>
  </si>
  <si>
    <t>PP1P126028</t>
  </si>
  <si>
    <t>Digital timer</t>
  </si>
  <si>
    <t>PP2P203006</t>
  </si>
  <si>
    <t>digital leakage clamp meter</t>
  </si>
  <si>
    <t>PP2P205002</t>
  </si>
  <si>
    <t>Digital multimeter motwani DM6K1</t>
  </si>
  <si>
    <t>DD0D001020</t>
  </si>
  <si>
    <t>HCL desktop computer with TFT moniter 18.5"</t>
  </si>
  <si>
    <t>DD2D203006</t>
  </si>
  <si>
    <t>M.S. Office 2010 std without media</t>
  </si>
  <si>
    <t>DD2D201007</t>
  </si>
  <si>
    <t>E-scan antivirus</t>
  </si>
  <si>
    <t>DD0D005004</t>
  </si>
  <si>
    <t>Bilaingul key board in liue of std. keyboard</t>
  </si>
  <si>
    <t>DD1D102006</t>
  </si>
  <si>
    <t>DVD R/W in liue of DVD ROM</t>
  </si>
  <si>
    <t>DD0D007006</t>
  </si>
  <si>
    <t>Canon laser jet printer scanner &amp; copeir MF 3100B</t>
  </si>
  <si>
    <t>DD0D001003</t>
  </si>
  <si>
    <t>Sands make hand hold computer(CMRI) model1010 8.5 MB including accessories</t>
  </si>
  <si>
    <t>PP2P223016</t>
  </si>
  <si>
    <t>Mobile phone make Oppo</t>
  </si>
  <si>
    <t>Dynamic breaker characteristics analyser along with accessories make Megger</t>
  </si>
  <si>
    <t>Laptop Sony vaio</t>
  </si>
  <si>
    <t>PP1P126014</t>
  </si>
  <si>
    <t>Common meter reading instrument</t>
  </si>
  <si>
    <t>Leakage Current Tester Make- Fluke</t>
  </si>
  <si>
    <t>Digital Multimeter Make- Rishabh</t>
  </si>
  <si>
    <t>Digital AC/DC Clamp Meter Make- Rishabh</t>
  </si>
  <si>
    <t>PSDF T&amp;P Item</t>
  </si>
  <si>
    <t>Ten delta test kit</t>
  </si>
  <si>
    <t>Primary injunction test kit</t>
  </si>
  <si>
    <t>Secondary injunction Relay test kit</t>
  </si>
  <si>
    <t>Name of  Subdivision:- 132 KV T&amp;C Subdivision, Kashipur</t>
  </si>
  <si>
    <t>Name of  Subdivision:- T&amp;C Subdivision, Kashipur</t>
  </si>
</sst>
</file>

<file path=xl/styles.xml><?xml version="1.0" encoding="utf-8"?>
<styleSheet xmlns="http://schemas.openxmlformats.org/spreadsheetml/2006/main">
  <numFmts count="8">
    <numFmt numFmtId="43" formatCode="_(* #,##0.00_);_(* \(#,##0.00\);_(* &quot;-&quot;??_);_(@_)"/>
    <numFmt numFmtId="164" formatCode="0.000"/>
    <numFmt numFmtId="165" formatCode="_ &quot;Rs.&quot;\ * #,##0.00_ ;_ &quot;Rs.&quot;\ * \-#,##0.00_ ;_ &quot;Rs.&quot;\ * &quot;-&quot;??_ ;_ @_ "/>
    <numFmt numFmtId="166" formatCode="0.0"/>
    <numFmt numFmtId="167" formatCode="0.00_ "/>
    <numFmt numFmtId="168" formatCode="0.0000"/>
    <numFmt numFmtId="169" formatCode="0.00000"/>
    <numFmt numFmtId="170" formatCode="_(* #,##0.000_);_(* \(#,##0.000\);_(* &quot;-&quot;??_);_(@_)"/>
  </numFmts>
  <fonts count="116">
    <font>
      <sz val="11"/>
      <color theme="1"/>
      <name val="Calibri"/>
      <family val="2"/>
      <scheme val="minor"/>
    </font>
    <font>
      <b/>
      <sz val="11"/>
      <color theme="1"/>
      <name val="Calibri"/>
      <family val="2"/>
      <scheme val="minor"/>
    </font>
    <font>
      <sz val="10"/>
      <name val="Arial"/>
      <family val="2"/>
    </font>
    <font>
      <sz val="10"/>
      <color theme="1"/>
      <name val="Arial"/>
      <family val="2"/>
    </font>
    <font>
      <b/>
      <sz val="12"/>
      <color theme="1"/>
      <name val="Calibri"/>
      <family val="2"/>
      <scheme val="minor"/>
    </font>
    <font>
      <b/>
      <sz val="10"/>
      <name val="Arial"/>
      <family val="2"/>
    </font>
    <font>
      <b/>
      <sz val="10"/>
      <color theme="1"/>
      <name val="Arial"/>
      <family val="2"/>
    </font>
    <font>
      <b/>
      <sz val="10"/>
      <color theme="0"/>
      <name val="Arial"/>
      <family val="2"/>
    </font>
    <font>
      <b/>
      <u/>
      <sz val="12"/>
      <color theme="1"/>
      <name val="Calibri"/>
      <family val="2"/>
      <scheme val="minor"/>
    </font>
    <font>
      <sz val="11"/>
      <color theme="1"/>
      <name val="Calibri"/>
      <family val="2"/>
      <scheme val="minor"/>
    </font>
    <font>
      <sz val="12"/>
      <color theme="1"/>
      <name val="Calibri"/>
      <family val="2"/>
      <scheme val="minor"/>
    </font>
    <font>
      <sz val="14"/>
      <color theme="1"/>
      <name val="Calibri"/>
      <family val="2"/>
      <scheme val="minor"/>
    </font>
    <font>
      <b/>
      <sz val="18"/>
      <color theme="1"/>
      <name val="Calibri"/>
      <family val="2"/>
      <scheme val="minor"/>
    </font>
    <font>
      <sz val="13"/>
      <color theme="1"/>
      <name val="Calibri"/>
      <family val="2"/>
      <scheme val="minor"/>
    </font>
    <font>
      <sz val="11"/>
      <name val="Calibri"/>
      <family val="2"/>
      <scheme val="minor"/>
    </font>
    <font>
      <sz val="12"/>
      <color theme="1"/>
      <name val="Arial"/>
      <family val="2"/>
    </font>
    <font>
      <b/>
      <sz val="12"/>
      <color rgb="FFFF0000"/>
      <name val="Calibri"/>
      <family val="2"/>
      <scheme val="minor"/>
    </font>
    <font>
      <b/>
      <sz val="11"/>
      <color theme="1"/>
      <name val="Times New Roman"/>
      <family val="1"/>
    </font>
    <font>
      <sz val="14"/>
      <name val="Calibri"/>
      <family val="2"/>
      <scheme val="minor"/>
    </font>
    <font>
      <b/>
      <sz val="14"/>
      <color theme="1"/>
      <name val="Calibri"/>
      <family val="2"/>
      <scheme val="minor"/>
    </font>
    <font>
      <b/>
      <sz val="10"/>
      <color theme="1"/>
      <name val="Calibri"/>
      <family val="2"/>
      <scheme val="minor"/>
    </font>
    <font>
      <b/>
      <u/>
      <sz val="18"/>
      <color theme="1"/>
      <name val="Times New Roman"/>
      <family val="1"/>
    </font>
    <font>
      <b/>
      <u/>
      <sz val="12"/>
      <color theme="1"/>
      <name val="Times New Roman"/>
      <family val="1"/>
    </font>
    <font>
      <b/>
      <sz val="12"/>
      <color theme="1"/>
      <name val="Times New Roman"/>
      <family val="1"/>
    </font>
    <font>
      <sz val="11"/>
      <color theme="1"/>
      <name val="Times New Roman"/>
      <family val="1"/>
    </font>
    <font>
      <sz val="12"/>
      <name val="Calibri"/>
      <family val="2"/>
      <scheme val="minor"/>
    </font>
    <font>
      <sz val="11"/>
      <name val="Times New Roman"/>
      <family val="1"/>
    </font>
    <font>
      <sz val="11"/>
      <color indexed="8"/>
      <name val="Times New Roman"/>
      <family val="1"/>
    </font>
    <font>
      <sz val="12"/>
      <name val="Arial"/>
      <family val="2"/>
    </font>
    <font>
      <sz val="12"/>
      <color theme="1"/>
      <name val="Times New Roman"/>
      <family val="1"/>
    </font>
    <font>
      <sz val="11"/>
      <color theme="1"/>
      <name val="Arial"/>
      <family val="2"/>
    </font>
    <font>
      <b/>
      <u/>
      <sz val="18"/>
      <color theme="1"/>
      <name val="Times New Roman"/>
      <charset val="134"/>
    </font>
    <font>
      <b/>
      <sz val="11"/>
      <color theme="1"/>
      <name val="Times New Roman"/>
      <charset val="134"/>
    </font>
    <font>
      <sz val="11"/>
      <color theme="1"/>
      <name val="Times New Roman"/>
      <charset val="134"/>
    </font>
    <font>
      <sz val="13"/>
      <color theme="1"/>
      <name val="Times New Roman"/>
      <charset val="134"/>
    </font>
    <font>
      <sz val="11"/>
      <name val="Calibri"/>
      <charset val="134"/>
      <scheme val="minor"/>
    </font>
    <font>
      <sz val="12"/>
      <name val="Calibri"/>
      <charset val="134"/>
      <scheme val="minor"/>
    </font>
    <font>
      <b/>
      <sz val="14"/>
      <name val="Calibri"/>
      <charset val="134"/>
      <scheme val="minor"/>
    </font>
    <font>
      <b/>
      <sz val="12"/>
      <name val="Calibri"/>
      <charset val="134"/>
      <scheme val="minor"/>
    </font>
    <font>
      <b/>
      <sz val="11"/>
      <color theme="1"/>
      <name val="Calibri"/>
      <charset val="134"/>
      <scheme val="minor"/>
    </font>
    <font>
      <b/>
      <sz val="12"/>
      <color theme="1"/>
      <name val="Calibri"/>
      <charset val="134"/>
      <scheme val="minor"/>
    </font>
    <font>
      <b/>
      <sz val="12"/>
      <color theme="1"/>
      <name val="Times New Roman"/>
      <charset val="134"/>
    </font>
    <font>
      <b/>
      <sz val="14"/>
      <color theme="1"/>
      <name val="Times New Roman"/>
      <charset val="134"/>
    </font>
    <font>
      <sz val="12"/>
      <color theme="1"/>
      <name val="Times New Roman"/>
      <charset val="134"/>
    </font>
    <font>
      <sz val="12"/>
      <color theme="1"/>
      <name val="Calibri"/>
      <charset val="134"/>
      <scheme val="minor"/>
    </font>
    <font>
      <sz val="9"/>
      <color theme="1"/>
      <name val="Times New Roman"/>
      <family val="1"/>
    </font>
    <font>
      <sz val="8"/>
      <color theme="1"/>
      <name val="Times New Roman"/>
      <family val="1"/>
    </font>
    <font>
      <sz val="10"/>
      <color theme="1"/>
      <name val="Times New Roman"/>
      <family val="1"/>
    </font>
    <font>
      <b/>
      <u/>
      <sz val="10"/>
      <color theme="1"/>
      <name val="Times New Roman"/>
      <family val="1"/>
    </font>
    <font>
      <b/>
      <sz val="10"/>
      <color theme="1"/>
      <name val="Times New Roman"/>
      <family val="1"/>
    </font>
    <font>
      <b/>
      <sz val="8"/>
      <color theme="1"/>
      <name val="Times New Roman"/>
      <family val="1"/>
    </font>
    <font>
      <b/>
      <sz val="10"/>
      <color indexed="8"/>
      <name val="Times New Roman"/>
      <family val="1"/>
    </font>
    <font>
      <sz val="8"/>
      <color theme="1"/>
      <name val="Calibri"/>
      <family val="2"/>
      <scheme val="minor"/>
    </font>
    <font>
      <b/>
      <sz val="10"/>
      <name val="Times New Roman"/>
      <family val="1"/>
    </font>
    <font>
      <b/>
      <sz val="8"/>
      <color theme="1"/>
      <name val="Calibri"/>
      <family val="2"/>
      <scheme val="minor"/>
    </font>
    <font>
      <b/>
      <sz val="9"/>
      <color theme="1"/>
      <name val="Times New Roman"/>
      <family val="1"/>
    </font>
    <font>
      <b/>
      <sz val="9"/>
      <color theme="1"/>
      <name val="Calibri"/>
      <family val="2"/>
      <scheme val="minor"/>
    </font>
    <font>
      <u/>
      <sz val="11"/>
      <color theme="1"/>
      <name val="Times New Roman"/>
      <family val="1"/>
    </font>
    <font>
      <sz val="9"/>
      <color theme="1"/>
      <name val="Calibri"/>
      <family val="2"/>
      <scheme val="minor"/>
    </font>
    <font>
      <sz val="13"/>
      <color indexed="8"/>
      <name val="Times New Roman"/>
      <family val="1"/>
    </font>
    <font>
      <sz val="13"/>
      <color theme="1"/>
      <name val="Times New Roman"/>
      <family val="1"/>
    </font>
    <font>
      <sz val="12"/>
      <name val="Calibri"/>
      <family val="2"/>
    </font>
    <font>
      <b/>
      <sz val="11"/>
      <color theme="1"/>
      <name val="Tahoma"/>
      <family val="2"/>
    </font>
    <font>
      <sz val="11"/>
      <color theme="1"/>
      <name val="Tahoma"/>
      <family val="2"/>
    </font>
    <font>
      <sz val="11"/>
      <name val="Calibri"/>
      <family val="2"/>
    </font>
    <font>
      <sz val="11"/>
      <color theme="1"/>
      <name val="Calibri"/>
      <family val="2"/>
    </font>
    <font>
      <b/>
      <sz val="16"/>
      <color theme="1"/>
      <name val="Calibri"/>
      <family val="2"/>
      <scheme val="minor"/>
    </font>
    <font>
      <b/>
      <u/>
      <sz val="18"/>
      <name val="Calibri"/>
      <family val="2"/>
      <scheme val="minor"/>
    </font>
    <font>
      <sz val="12"/>
      <name val="Times New Roman"/>
      <family val="1"/>
    </font>
    <font>
      <b/>
      <sz val="12"/>
      <name val="Calibri"/>
      <family val="2"/>
      <scheme val="minor"/>
    </font>
    <font>
      <b/>
      <sz val="12"/>
      <name val="Times New Roman"/>
      <family val="1"/>
    </font>
    <font>
      <sz val="10"/>
      <name val="Calibri"/>
      <family val="2"/>
      <scheme val="minor"/>
    </font>
    <font>
      <sz val="14"/>
      <name val="Times New Roman"/>
      <family val="1"/>
    </font>
    <font>
      <sz val="22"/>
      <name val="Calibri"/>
      <family val="2"/>
      <scheme val="minor"/>
    </font>
    <font>
      <sz val="20"/>
      <name val="Calibri"/>
      <family val="2"/>
      <scheme val="minor"/>
    </font>
    <font>
      <b/>
      <sz val="12"/>
      <color theme="1"/>
      <name val="Arial"/>
      <family val="2"/>
    </font>
    <font>
      <sz val="12"/>
      <color indexed="8"/>
      <name val="Arial"/>
      <family val="2"/>
    </font>
    <font>
      <sz val="12"/>
      <color indexed="8"/>
      <name val="Calibri"/>
      <family val="2"/>
    </font>
    <font>
      <b/>
      <sz val="12"/>
      <color indexed="8"/>
      <name val="Arial"/>
      <family val="2"/>
    </font>
    <font>
      <b/>
      <u/>
      <sz val="14"/>
      <name val="Arial"/>
      <family val="2"/>
    </font>
    <font>
      <sz val="11"/>
      <name val="Arial"/>
      <family val="2"/>
    </font>
    <font>
      <b/>
      <u/>
      <sz val="11"/>
      <name val="Arial"/>
      <family val="2"/>
    </font>
    <font>
      <b/>
      <sz val="11"/>
      <name val="Arial"/>
      <family val="2"/>
    </font>
    <font>
      <sz val="12"/>
      <color indexed="8"/>
      <name val="Times New Roman"/>
      <family val="1"/>
    </font>
    <font>
      <sz val="12"/>
      <color theme="1"/>
      <name val="Times New Roman Regular"/>
      <charset val="134"/>
    </font>
    <font>
      <sz val="12"/>
      <name val="Times New Roman Regular"/>
      <charset val="134"/>
    </font>
    <font>
      <sz val="11"/>
      <color theme="1"/>
      <name val="Times New Roman Regular"/>
      <charset val="134"/>
    </font>
    <font>
      <b/>
      <sz val="12"/>
      <name val="Times New Roman Bold"/>
      <charset val="134"/>
    </font>
    <font>
      <b/>
      <u/>
      <sz val="12"/>
      <color theme="0"/>
      <name val="Times New Roman"/>
      <family val="1"/>
    </font>
    <font>
      <sz val="19"/>
      <color theme="1"/>
      <name val="Calibri"/>
      <family val="2"/>
      <scheme val="minor"/>
    </font>
    <font>
      <sz val="19"/>
      <color theme="1"/>
      <name val="Times New Roman"/>
      <family val="1"/>
    </font>
    <font>
      <b/>
      <sz val="19"/>
      <color theme="1"/>
      <name val="Times New Roman"/>
      <family val="1"/>
    </font>
    <font>
      <b/>
      <sz val="20"/>
      <color theme="1"/>
      <name val="Calibri"/>
      <family val="2"/>
      <scheme val="minor"/>
    </font>
    <font>
      <b/>
      <sz val="12"/>
      <color rgb="FF000000"/>
      <name val="Calibri"/>
      <family val="2"/>
    </font>
    <font>
      <b/>
      <u/>
      <sz val="12"/>
      <name val="Arial"/>
      <family val="2"/>
    </font>
    <font>
      <sz val="12"/>
      <color theme="1"/>
      <name val="Calibri"/>
      <family val="2"/>
    </font>
    <font>
      <sz val="12"/>
      <color rgb="FF000000"/>
      <name val="Calibri"/>
      <family val="2"/>
    </font>
    <font>
      <b/>
      <u/>
      <sz val="12"/>
      <color theme="1"/>
      <name val="Calibri"/>
      <family val="2"/>
    </font>
    <font>
      <vertAlign val="superscript"/>
      <sz val="12"/>
      <color indexed="8"/>
      <name val="Calibri"/>
      <family val="2"/>
    </font>
    <font>
      <b/>
      <sz val="12"/>
      <color theme="1"/>
      <name val="Calibri"/>
      <family val="2"/>
    </font>
    <font>
      <b/>
      <u/>
      <sz val="18"/>
      <name val="Times New Roman"/>
      <family val="1"/>
    </font>
    <font>
      <b/>
      <sz val="11"/>
      <name val="Times New Roman"/>
      <family val="1"/>
    </font>
    <font>
      <sz val="10"/>
      <name val="Times New Roman"/>
      <family val="1"/>
    </font>
    <font>
      <b/>
      <sz val="13"/>
      <color theme="1"/>
      <name val="Times New Roman"/>
      <family val="1"/>
    </font>
    <font>
      <sz val="10"/>
      <color theme="1"/>
      <name val="Calibri"/>
      <family val="2"/>
      <scheme val="minor"/>
    </font>
    <font>
      <sz val="13"/>
      <name val="Times New Roman"/>
      <family val="1"/>
    </font>
    <font>
      <b/>
      <sz val="11"/>
      <color indexed="8"/>
      <name val="Calibri"/>
      <family val="2"/>
    </font>
    <font>
      <b/>
      <sz val="11"/>
      <name val="Calibri"/>
      <family val="2"/>
      <scheme val="minor"/>
    </font>
    <font>
      <b/>
      <sz val="14"/>
      <color theme="1"/>
      <name val="Times New Roman"/>
      <family val="1"/>
    </font>
    <font>
      <b/>
      <sz val="9"/>
      <color indexed="8"/>
      <name val="Calibri"/>
      <family val="2"/>
    </font>
    <font>
      <sz val="9"/>
      <color indexed="8"/>
      <name val="Calibri"/>
      <family val="2"/>
    </font>
    <font>
      <b/>
      <sz val="10"/>
      <name val="Calibri"/>
      <family val="2"/>
      <scheme val="minor"/>
    </font>
    <font>
      <b/>
      <sz val="11"/>
      <color rgb="FF000000"/>
      <name val="Times New Roman"/>
      <family val="1"/>
    </font>
    <font>
      <sz val="11"/>
      <color rgb="FF000000"/>
      <name val="Times New Roman"/>
      <family val="1"/>
    </font>
    <font>
      <sz val="12"/>
      <color rgb="FF000000"/>
      <name val="Times New Roman"/>
      <family val="1"/>
    </font>
    <font>
      <sz val="12"/>
      <color rgb="FFFFFF00"/>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theme="0" tint="-0.14996795556505021"/>
        <bgColor indexed="64"/>
      </patternFill>
    </fill>
    <fill>
      <patternFill patternType="solid">
        <fgColor rgb="FFFF0000"/>
        <bgColor indexed="64"/>
      </patternFill>
    </fill>
    <fill>
      <patternFill patternType="solid">
        <fgColor theme="2" tint="-0.249977111117893"/>
        <bgColor indexed="64"/>
      </patternFill>
    </fill>
    <fill>
      <patternFill patternType="solid">
        <fgColor rgb="FFFF3399"/>
        <bgColor indexed="64"/>
      </patternFill>
    </fill>
    <fill>
      <patternFill patternType="solid">
        <fgColor theme="5"/>
        <bgColor indexed="64"/>
      </patternFill>
    </fill>
    <fill>
      <patternFill patternType="solid">
        <fgColor theme="8" tint="0.39994506668294322"/>
        <bgColor indexed="64"/>
      </patternFill>
    </fill>
    <fill>
      <patternFill patternType="solid">
        <fgColor theme="9"/>
        <bgColor indexed="64"/>
      </patternFill>
    </fill>
    <fill>
      <patternFill patternType="solid">
        <fgColor theme="6" tint="0.79995117038483843"/>
        <bgColor indexed="64"/>
      </patternFill>
    </fill>
    <fill>
      <patternFill patternType="solid">
        <fgColor rgb="FF006600"/>
        <bgColor indexed="64"/>
      </patternFill>
    </fill>
    <fill>
      <patternFill patternType="solid">
        <fgColor theme="9" tint="-0.249977111117893"/>
        <bgColor indexed="64"/>
      </patternFill>
    </fill>
    <fill>
      <patternFill patternType="solid">
        <fgColor rgb="FFCC00CC"/>
        <bgColor indexed="64"/>
      </patternFill>
    </fill>
    <fill>
      <patternFill patternType="solid">
        <fgColor rgb="FFFFCCCC"/>
        <bgColor indexed="64"/>
      </patternFill>
    </fill>
    <fill>
      <patternFill patternType="solid">
        <fgColor theme="1"/>
        <bgColor indexed="64"/>
      </patternFill>
    </fill>
    <fill>
      <patternFill patternType="solid">
        <fgColor theme="4" tint="0.79998168889431442"/>
        <bgColor indexed="64"/>
      </patternFill>
    </fill>
    <fill>
      <patternFill patternType="solid">
        <fgColor rgb="FFD8D8D8"/>
        <bgColor rgb="FFD8D8D8"/>
      </patternFill>
    </fill>
    <fill>
      <patternFill patternType="solid">
        <fgColor rgb="FFBFBFBF"/>
        <bgColor rgb="FFBFBFBF"/>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top style="thin">
        <color indexed="8"/>
      </top>
      <bottom style="thin">
        <color indexed="8"/>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style="thin">
        <color rgb="FF000000"/>
      </top>
      <bottom style="thin">
        <color indexed="64"/>
      </bottom>
      <diagonal/>
    </border>
  </borders>
  <cellStyleXfs count="9">
    <xf numFmtId="0" fontId="0" fillId="0" borderId="0"/>
    <xf numFmtId="0" fontId="2" fillId="0" borderId="0"/>
    <xf numFmtId="0" fontId="2" fillId="0" borderId="0"/>
    <xf numFmtId="165" fontId="9" fillId="0" borderId="0" applyFont="0" applyFill="0" applyBorder="0" applyAlignment="0" applyProtection="0"/>
    <xf numFmtId="0" fontId="65" fillId="0" borderId="0"/>
    <xf numFmtId="0" fontId="2" fillId="0" borderId="0"/>
    <xf numFmtId="165" fontId="2" fillId="0" borderId="0" applyFont="0" applyFill="0" applyBorder="0" applyAlignment="0" applyProtection="0"/>
    <xf numFmtId="0" fontId="2" fillId="0" borderId="0"/>
    <xf numFmtId="0" fontId="2" fillId="0" borderId="0"/>
  </cellStyleXfs>
  <cellXfs count="1417">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xf>
    <xf numFmtId="0" fontId="2" fillId="0" borderId="1" xfId="2" applyBorder="1" applyAlignment="1">
      <alignment horizontal="left" vertical="center" wrapText="1"/>
    </xf>
    <xf numFmtId="2"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0" fontId="0" fillId="0" borderId="1" xfId="0" applyBorder="1"/>
    <xf numFmtId="0" fontId="0" fillId="0" borderId="4" xfId="0" applyBorder="1"/>
    <xf numFmtId="164" fontId="2"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4" fillId="0" borderId="0" xfId="0" applyFont="1" applyAlignment="1">
      <alignment horizontal="right" vertical="center" wrapText="1"/>
    </xf>
    <xf numFmtId="2" fontId="5" fillId="0" borderId="0" xfId="0" applyNumberFormat="1" applyFont="1" applyAlignment="1">
      <alignment horizontal="center" vertical="center" wrapText="1"/>
    </xf>
    <xf numFmtId="0" fontId="1" fillId="0" borderId="0" xfId="0" applyFont="1" applyAlignment="1">
      <alignment vertical="center"/>
    </xf>
    <xf numFmtId="2" fontId="5" fillId="0" borderId="1" xfId="0" applyNumberFormat="1" applyFont="1" applyBorder="1" applyAlignment="1">
      <alignment horizontal="right" vertical="center" wrapText="1"/>
    </xf>
    <xf numFmtId="2"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xf numFmtId="0" fontId="6" fillId="0" borderId="0" xfId="0" applyFont="1" applyAlignment="1">
      <alignment vertical="center"/>
    </xf>
    <xf numFmtId="2" fontId="3" fillId="0" borderId="7"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6" fillId="0" borderId="0" xfId="0" applyFont="1" applyAlignment="1">
      <alignment horizontal="center" vertical="center"/>
    </xf>
    <xf numFmtId="0" fontId="8" fillId="0" borderId="2" xfId="0" applyFont="1" applyBorder="1" applyAlignment="1">
      <alignment vertical="center"/>
    </xf>
    <xf numFmtId="0" fontId="8" fillId="0" borderId="6" xfId="0" applyFont="1" applyBorder="1" applyAlignment="1">
      <alignment vertical="center"/>
    </xf>
    <xf numFmtId="0" fontId="0" fillId="0" borderId="0" xfId="0" applyBorder="1"/>
    <xf numFmtId="0" fontId="4" fillId="0" borderId="0" xfId="0" applyFont="1" applyAlignment="1">
      <alignment horizontal="center" vertical="center"/>
    </xf>
    <xf numFmtId="0" fontId="10" fillId="0" borderId="0" xfId="0" applyFont="1"/>
    <xf numFmtId="0" fontId="10" fillId="0" borderId="0" xfId="0" applyFont="1" applyAlignment="1">
      <alignment horizontal="center"/>
    </xf>
    <xf numFmtId="0" fontId="10"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7" xfId="0" applyFont="1" applyFill="1" applyBorder="1" applyAlignment="1">
      <alignment wrapText="1"/>
    </xf>
    <xf numFmtId="0" fontId="4" fillId="2" borderId="1" xfId="0" applyFont="1" applyFill="1" applyBorder="1" applyAlignment="1">
      <alignment horizontal="center" vertical="center" wrapText="1"/>
    </xf>
    <xf numFmtId="2"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wrapText="1"/>
    </xf>
    <xf numFmtId="1" fontId="10" fillId="2" borderId="1" xfId="0" applyNumberFormat="1" applyFont="1" applyFill="1" applyBorder="1" applyAlignment="1">
      <alignment horizontal="center" vertical="center" wrapText="1"/>
    </xf>
    <xf numFmtId="0" fontId="4" fillId="0" borderId="1" xfId="0" applyFont="1" applyBorder="1" applyAlignment="1">
      <alignment horizontal="center" wrapText="1"/>
    </xf>
    <xf numFmtId="0" fontId="0" fillId="0" borderId="1" xfId="0" applyBorder="1" applyAlignment="1">
      <alignment vertical="center"/>
    </xf>
    <xf numFmtId="0" fontId="11" fillId="2" borderId="7" xfId="0" applyFont="1" applyFill="1" applyBorder="1" applyAlignment="1">
      <alignment horizontal="left" vertical="top" wrapText="1"/>
    </xf>
    <xf numFmtId="0" fontId="11" fillId="2" borderId="1" xfId="0" applyFont="1" applyFill="1" applyBorder="1" applyAlignment="1">
      <alignment horizontal="center" vertical="center" wrapText="1"/>
    </xf>
    <xf numFmtId="0" fontId="11" fillId="2" borderId="7" xfId="0" applyFont="1" applyFill="1" applyBorder="1" applyAlignment="1">
      <alignment wrapText="1"/>
    </xf>
    <xf numFmtId="0" fontId="1" fillId="2" borderId="1"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0" fillId="2" borderId="1" xfId="0" applyFill="1" applyBorder="1" applyAlignment="1">
      <alignment horizontal="center" wrapText="1"/>
    </xf>
    <xf numFmtId="0" fontId="12" fillId="2" borderId="1" xfId="0" applyFont="1" applyFill="1" applyBorder="1" applyAlignment="1">
      <alignment horizontal="center" wrapText="1"/>
    </xf>
    <xf numFmtId="0" fontId="1" fillId="2" borderId="1" xfId="0" applyFont="1" applyFill="1" applyBorder="1" applyAlignment="1">
      <alignment horizontal="center" wrapText="1"/>
    </xf>
    <xf numFmtId="0" fontId="13" fillId="2" borderId="1" xfId="0" applyFont="1" applyFill="1" applyBorder="1" applyAlignment="1">
      <alignment horizontal="left" vertical="center" wrapText="1"/>
    </xf>
    <xf numFmtId="164" fontId="10" fillId="2" borderId="1" xfId="0" applyNumberFormat="1" applyFont="1" applyFill="1" applyBorder="1" applyAlignment="1">
      <alignment horizontal="center" vertical="center" wrapText="1"/>
    </xf>
    <xf numFmtId="0" fontId="0" fillId="0" borderId="7" xfId="0" applyBorder="1" applyAlignment="1">
      <alignment wrapText="1"/>
    </xf>
    <xf numFmtId="0" fontId="0" fillId="0" borderId="1" xfId="0" applyBorder="1" applyAlignment="1">
      <alignment horizontal="center" vertical="center" wrapText="1"/>
    </xf>
    <xf numFmtId="0" fontId="13" fillId="2" borderId="1" xfId="0" applyFont="1" applyFill="1" applyBorder="1" applyAlignment="1">
      <alignment horizontal="left" vertical="center"/>
    </xf>
    <xf numFmtId="0" fontId="0" fillId="0" borderId="6" xfId="0" applyBorder="1" applyAlignment="1">
      <alignment vertical="top" wrapText="1"/>
    </xf>
    <xf numFmtId="0" fontId="14" fillId="2" borderId="1" xfId="0" applyFont="1" applyFill="1" applyBorder="1" applyAlignment="1">
      <alignment horizontal="center" vertical="center" wrapText="1"/>
    </xf>
    <xf numFmtId="0" fontId="0" fillId="0" borderId="1" xfId="0" applyBorder="1" applyAlignment="1">
      <alignment horizontal="left" vertical="top" wrapText="1"/>
    </xf>
    <xf numFmtId="0" fontId="10" fillId="0" borderId="1" xfId="0" applyFont="1" applyBorder="1" applyAlignment="1">
      <alignment horizontal="center" vertical="center" wrapText="1"/>
    </xf>
    <xf numFmtId="0" fontId="0" fillId="0" borderId="3" xfId="0" applyBorder="1" applyAlignment="1">
      <alignment vertical="top" wrapText="1"/>
    </xf>
    <xf numFmtId="0" fontId="10" fillId="0" borderId="3" xfId="0" applyFont="1" applyBorder="1" applyAlignment="1">
      <alignment horizontal="center" vertical="center"/>
    </xf>
    <xf numFmtId="0" fontId="0" fillId="0" borderId="1" xfId="0" applyBorder="1" applyAlignment="1">
      <alignment vertical="top" wrapText="1"/>
    </xf>
    <xf numFmtId="0" fontId="15" fillId="0" borderId="1" xfId="0" applyFont="1" applyBorder="1" applyAlignment="1">
      <alignment horizontal="center" vertical="center"/>
    </xf>
    <xf numFmtId="0" fontId="10" fillId="2" borderId="7" xfId="0" applyFont="1" applyFill="1" applyBorder="1" applyAlignment="1">
      <alignment wrapText="1"/>
    </xf>
    <xf numFmtId="1" fontId="11" fillId="2" borderId="1" xfId="0" applyNumberFormat="1" applyFont="1" applyFill="1" applyBorder="1" applyAlignment="1">
      <alignment horizontal="center" vertical="center" wrapText="1"/>
    </xf>
    <xf numFmtId="0" fontId="0" fillId="0" borderId="1" xfId="0" applyBorder="1" applyAlignment="1">
      <alignment horizontal="left" vertical="center"/>
    </xf>
    <xf numFmtId="0" fontId="0" fillId="2" borderId="7" xfId="0" applyFill="1" applyBorder="1" applyAlignment="1">
      <alignment vertical="center" wrapText="1"/>
    </xf>
    <xf numFmtId="0" fontId="10" fillId="2" borderId="1" xfId="0" applyFont="1" applyFill="1" applyBorder="1" applyAlignment="1">
      <alignment horizontal="center" vertical="center"/>
    </xf>
    <xf numFmtId="0" fontId="0" fillId="2" borderId="1" xfId="0" applyFill="1" applyBorder="1" applyAlignment="1">
      <alignment horizontal="center"/>
    </xf>
    <xf numFmtId="0" fontId="0" fillId="0" borderId="1" xfId="0" applyBorder="1" applyAlignment="1">
      <alignment wrapText="1"/>
    </xf>
    <xf numFmtId="0" fontId="4" fillId="3" borderId="5" xfId="0" applyFont="1" applyFill="1" applyBorder="1" applyAlignment="1">
      <alignment horizontal="center" vertical="center" wrapText="1"/>
    </xf>
    <xf numFmtId="0" fontId="4" fillId="3" borderId="1" xfId="0" applyFont="1" applyFill="1" applyBorder="1" applyAlignment="1">
      <alignment vertical="center" wrapText="1"/>
    </xf>
    <xf numFmtId="0" fontId="0" fillId="3" borderId="7" xfId="0" applyFill="1" applyBorder="1" applyAlignment="1">
      <alignment vertical="top" wrapText="1"/>
    </xf>
    <xf numFmtId="0" fontId="15"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wrapText="1"/>
    </xf>
    <xf numFmtId="49" fontId="13" fillId="2" borderId="1" xfId="0" applyNumberFormat="1" applyFont="1" applyFill="1" applyBorder="1" applyAlignment="1">
      <alignment horizontal="left" vertical="center" wrapText="1"/>
    </xf>
    <xf numFmtId="0" fontId="0" fillId="2" borderId="1" xfId="0" applyFill="1" applyBorder="1" applyAlignment="1">
      <alignment horizontal="left" vertical="center" wrapText="1"/>
    </xf>
    <xf numFmtId="0" fontId="4" fillId="2" borderId="7" xfId="0" applyFont="1" applyFill="1" applyBorder="1" applyAlignment="1">
      <alignment vertical="top" wrapText="1"/>
    </xf>
    <xf numFmtId="0" fontId="10" fillId="2" borderId="0" xfId="0" applyFont="1" applyFill="1" applyAlignment="1">
      <alignment horizontal="center" wrapText="1"/>
    </xf>
    <xf numFmtId="0" fontId="4" fillId="2" borderId="7" xfId="0" applyFont="1" applyFill="1" applyBorder="1" applyAlignment="1">
      <alignment vertical="center" wrapText="1"/>
    </xf>
    <xf numFmtId="0" fontId="0" fillId="0" borderId="1" xfId="0" applyBorder="1" applyAlignment="1">
      <alignment horizontal="left" vertical="center" wrapText="1"/>
    </xf>
    <xf numFmtId="0" fontId="11" fillId="2" borderId="7" xfId="0" applyFont="1" applyFill="1" applyBorder="1" applyAlignment="1">
      <alignment horizontal="left" vertical="center" wrapText="1"/>
    </xf>
    <xf numFmtId="0" fontId="11" fillId="2" borderId="7" xfId="0" applyFont="1" applyFill="1" applyBorder="1" applyAlignment="1">
      <alignment vertical="center" wrapText="1"/>
    </xf>
    <xf numFmtId="0" fontId="10" fillId="0" borderId="7" xfId="0" applyFont="1" applyBorder="1" applyAlignment="1">
      <alignment horizontal="left" vertical="center" wrapText="1"/>
    </xf>
    <xf numFmtId="0" fontId="0" fillId="0" borderId="1" xfId="0" applyBorder="1" applyAlignment="1">
      <alignment horizontal="center" wrapText="1"/>
    </xf>
    <xf numFmtId="0" fontId="0" fillId="0" borderId="7" xfId="0" applyBorder="1" applyAlignment="1">
      <alignment horizontal="left" vertical="center" wrapText="1"/>
    </xf>
    <xf numFmtId="0" fontId="10" fillId="0" borderId="7" xfId="0" applyFont="1" applyBorder="1" applyAlignment="1">
      <alignment horizontal="left" vertical="top" wrapText="1"/>
    </xf>
    <xf numFmtId="0" fontId="10" fillId="0" borderId="1" xfId="0" applyFont="1" applyBorder="1" applyAlignment="1">
      <alignment horizontal="center" vertical="center"/>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0" fontId="16" fillId="2" borderId="5" xfId="0" applyFont="1" applyFill="1" applyBorder="1" applyAlignment="1">
      <alignment horizontal="center" vertical="center" wrapText="1"/>
    </xf>
    <xf numFmtId="0" fontId="10" fillId="0" borderId="1" xfId="0" applyFont="1" applyBorder="1" applyAlignment="1">
      <alignment wrapText="1"/>
    </xf>
    <xf numFmtId="1" fontId="10" fillId="0" borderId="1" xfId="0" applyNumberFormat="1" applyFont="1" applyBorder="1" applyAlignment="1">
      <alignment horizontal="center" vertical="center" wrapText="1"/>
    </xf>
    <xf numFmtId="0" fontId="1" fillId="0" borderId="1" xfId="0" applyFont="1" applyBorder="1" applyAlignment="1">
      <alignment vertical="center"/>
    </xf>
    <xf numFmtId="0" fontId="17" fillId="2" borderId="1" xfId="0" applyFont="1" applyFill="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2" fillId="0" borderId="11" xfId="0" applyFont="1" applyBorder="1" applyAlignment="1">
      <alignment horizontal="left" vertical="top" wrapText="1"/>
    </xf>
    <xf numFmtId="0" fontId="11" fillId="0" borderId="7" xfId="0" applyFont="1" applyBorder="1" applyAlignment="1">
      <alignment horizontal="left" vertical="top" wrapText="1"/>
    </xf>
    <xf numFmtId="0" fontId="1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2" borderId="1" xfId="0" applyFont="1" applyFill="1" applyBorder="1" applyAlignment="1">
      <alignment vertical="center" wrapText="1"/>
    </xf>
    <xf numFmtId="1" fontId="18" fillId="0" borderId="1" xfId="0" applyNumberFormat="1" applyFont="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4" fillId="0" borderId="10" xfId="0" applyFont="1" applyBorder="1" applyAlignment="1">
      <alignment horizontal="center" wrapText="1"/>
    </xf>
    <xf numFmtId="0" fontId="20" fillId="2" borderId="1"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Alignment="1">
      <alignment horizontal="left" vertical="center" wrapText="1"/>
    </xf>
    <xf numFmtId="164" fontId="1" fillId="2" borderId="0" xfId="0" applyNumberFormat="1" applyFont="1" applyFill="1" applyAlignment="1">
      <alignment wrapText="1"/>
    </xf>
    <xf numFmtId="0" fontId="21" fillId="0" borderId="0" xfId="0" applyFont="1" applyAlignment="1">
      <alignment horizontal="center" vertical="center"/>
    </xf>
    <xf numFmtId="0" fontId="22" fillId="0" borderId="0" xfId="0" applyFont="1" applyAlignment="1">
      <alignment horizontal="center" vertical="center"/>
    </xf>
    <xf numFmtId="0" fontId="24" fillId="0" borderId="0" xfId="0" applyFont="1" applyAlignment="1">
      <alignment horizontal="center" vertical="center"/>
    </xf>
    <xf numFmtId="0" fontId="17" fillId="0" borderId="0" xfId="0" applyFont="1" applyAlignment="1">
      <alignment horizontal="center" vertical="center"/>
    </xf>
    <xf numFmtId="0" fontId="17" fillId="0" borderId="2" xfId="0" applyFont="1" applyBorder="1" applyAlignment="1">
      <alignment horizontal="center" vertical="center"/>
    </xf>
    <xf numFmtId="17" fontId="17" fillId="0" borderId="0" xfId="0" applyNumberFormat="1" applyFont="1" applyAlignment="1">
      <alignment horizontal="center" vertical="center"/>
    </xf>
    <xf numFmtId="0" fontId="17" fillId="0" borderId="6"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Fill="1" applyBorder="1" applyAlignment="1">
      <alignment horizontal="center" vertical="center"/>
    </xf>
    <xf numFmtId="0" fontId="24"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2" fontId="24" fillId="0" borderId="1" xfId="0" applyNumberFormat="1" applyFont="1" applyFill="1" applyBorder="1" applyAlignment="1">
      <alignment horizontal="center" vertical="center"/>
    </xf>
    <xf numFmtId="2" fontId="25" fillId="0"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xf>
    <xf numFmtId="0" fontId="24" fillId="4" borderId="1" xfId="0" applyFont="1" applyFill="1" applyBorder="1" applyAlignment="1">
      <alignment horizontal="left" vertical="center"/>
    </xf>
    <xf numFmtId="0" fontId="25" fillId="4" borderId="1" xfId="0" applyFont="1" applyFill="1" applyBorder="1" applyAlignment="1">
      <alignment horizontal="left" vertical="center" wrapText="1"/>
    </xf>
    <xf numFmtId="0" fontId="25" fillId="4" borderId="1" xfId="0" applyFont="1" applyFill="1" applyBorder="1" applyAlignment="1">
      <alignment horizontal="center" vertical="center" wrapText="1"/>
    </xf>
    <xf numFmtId="0" fontId="24" fillId="4" borderId="1" xfId="0" applyFont="1" applyFill="1" applyBorder="1" applyAlignment="1">
      <alignment horizontal="center" vertical="center"/>
    </xf>
    <xf numFmtId="1" fontId="25" fillId="4" borderId="1" xfId="0" applyNumberFormat="1" applyFont="1" applyFill="1" applyBorder="1" applyAlignment="1">
      <alignment horizontal="center" vertical="center" wrapText="1"/>
    </xf>
    <xf numFmtId="2" fontId="25" fillId="4" borderId="1" xfId="0" applyNumberFormat="1" applyFont="1" applyFill="1" applyBorder="1" applyAlignment="1">
      <alignment horizontal="center" vertical="center" wrapText="1"/>
    </xf>
    <xf numFmtId="0" fontId="10" fillId="4" borderId="1" xfId="0" applyFont="1" applyFill="1" applyBorder="1" applyAlignment="1">
      <alignment horizontal="left" vertical="center" wrapText="1"/>
    </xf>
    <xf numFmtId="164" fontId="14" fillId="4" borderId="1" xfId="0" applyNumberFormat="1" applyFont="1" applyFill="1" applyBorder="1" applyAlignment="1">
      <alignment horizontal="center" vertical="center" wrapText="1"/>
    </xf>
    <xf numFmtId="2" fontId="24" fillId="4" borderId="1" xfId="0" applyNumberFormat="1" applyFont="1" applyFill="1" applyBorder="1" applyAlignment="1">
      <alignment horizontal="center" vertical="center"/>
    </xf>
    <xf numFmtId="0" fontId="24" fillId="0" borderId="1" xfId="0" applyFont="1" applyBorder="1" applyAlignment="1">
      <alignment horizontal="left" vertical="center"/>
    </xf>
    <xf numFmtId="0" fontId="25" fillId="0" borderId="1" xfId="0" applyFont="1" applyBorder="1" applyAlignment="1">
      <alignment horizontal="center" vertical="center" wrapText="1"/>
    </xf>
    <xf numFmtId="2" fontId="25" fillId="0" borderId="1" xfId="0" applyNumberFormat="1" applyFont="1" applyBorder="1" applyAlignment="1">
      <alignment horizontal="center" vertical="center" wrapText="1"/>
    </xf>
    <xf numFmtId="0" fontId="24" fillId="0" borderId="1" xfId="0" applyFont="1" applyBorder="1" applyAlignment="1">
      <alignment horizontal="center" vertical="center"/>
    </xf>
    <xf numFmtId="2" fontId="24" fillId="0" borderId="1" xfId="0" applyNumberFormat="1" applyFont="1" applyBorder="1" applyAlignment="1">
      <alignment horizontal="center" vertical="center"/>
    </xf>
    <xf numFmtId="49" fontId="26" fillId="0" borderId="1" xfId="0" applyNumberFormat="1" applyFont="1" applyBorder="1" applyAlignment="1">
      <alignment horizontal="left" vertical="center" wrapText="1"/>
    </xf>
    <xf numFmtId="0" fontId="27" fillId="0" borderId="1" xfId="0" applyFont="1" applyBorder="1" applyAlignment="1">
      <alignment horizontal="left" vertical="center"/>
    </xf>
    <xf numFmtId="0" fontId="25" fillId="0" borderId="1" xfId="0" applyFont="1" applyBorder="1" applyAlignment="1">
      <alignment horizontal="left" vertical="center" wrapText="1"/>
    </xf>
    <xf numFmtId="1" fontId="28" fillId="4" borderId="1" xfId="0" applyNumberFormat="1" applyFont="1" applyFill="1" applyBorder="1" applyAlignment="1">
      <alignment horizontal="center" vertical="center" wrapText="1"/>
    </xf>
    <xf numFmtId="2" fontId="14" fillId="4" borderId="1" xfId="0" applyNumberFormat="1" applyFont="1" applyFill="1" applyBorder="1" applyAlignment="1">
      <alignment horizontal="center" vertical="center" wrapText="1"/>
    </xf>
    <xf numFmtId="0" fontId="29" fillId="0" borderId="1" xfId="0" applyFont="1" applyBorder="1" applyAlignment="1">
      <alignment horizontal="left" vertical="center"/>
    </xf>
    <xf numFmtId="0" fontId="17" fillId="0" borderId="3" xfId="0" applyFont="1" applyBorder="1" applyAlignment="1">
      <alignment horizontal="center" vertical="center"/>
    </xf>
    <xf numFmtId="0" fontId="24" fillId="2" borderId="1" xfId="0" applyFont="1" applyFill="1" applyBorder="1" applyAlignment="1">
      <alignment horizontal="left" vertical="center"/>
    </xf>
    <xf numFmtId="0" fontId="10" fillId="0" borderId="3" xfId="0" applyFont="1" applyBorder="1" applyAlignment="1">
      <alignment horizontal="left" vertical="center" wrapText="1"/>
    </xf>
    <xf numFmtId="0" fontId="29" fillId="0" borderId="3" xfId="0" applyFont="1" applyBorder="1" applyAlignment="1">
      <alignment horizontal="left" vertical="center"/>
    </xf>
    <xf numFmtId="0" fontId="10" fillId="0" borderId="3" xfId="0" applyFont="1" applyBorder="1" applyAlignment="1">
      <alignment vertical="center" wrapText="1"/>
    </xf>
    <xf numFmtId="164" fontId="24" fillId="0" borderId="1" xfId="0" applyNumberFormat="1" applyFont="1" applyBorder="1" applyAlignment="1">
      <alignment horizontal="center" vertical="center"/>
    </xf>
    <xf numFmtId="0" fontId="30" fillId="0" borderId="1" xfId="0" applyFont="1" applyBorder="1" applyAlignment="1">
      <alignment horizontal="left" vertical="center" wrapText="1"/>
    </xf>
    <xf numFmtId="0" fontId="24" fillId="0" borderId="1" xfId="0" applyFont="1" applyBorder="1" applyAlignment="1">
      <alignment vertical="center"/>
    </xf>
    <xf numFmtId="0" fontId="10" fillId="0" borderId="1" xfId="0" applyFont="1" applyBorder="1" applyAlignment="1">
      <alignment horizontal="left" vertical="center"/>
    </xf>
    <xf numFmtId="0" fontId="24" fillId="4" borderId="1" xfId="0" applyFont="1" applyFill="1" applyBorder="1" applyAlignment="1">
      <alignment vertical="center"/>
    </xf>
    <xf numFmtId="0" fontId="0" fillId="4" borderId="1" xfId="0" applyFill="1" applyBorder="1" applyAlignment="1">
      <alignment horizontal="center" vertical="center"/>
    </xf>
    <xf numFmtId="164" fontId="0" fillId="4" borderId="1" xfId="0" applyNumberFormat="1" applyFill="1" applyBorder="1" applyAlignment="1">
      <alignment horizontal="center" vertical="center"/>
    </xf>
    <xf numFmtId="2" fontId="23" fillId="0" borderId="1" xfId="0" applyNumberFormat="1" applyFont="1" applyBorder="1" applyAlignment="1">
      <alignment horizontal="center" vertical="center"/>
    </xf>
    <xf numFmtId="0" fontId="23" fillId="0" borderId="2" xfId="0" applyFont="1" applyBorder="1" applyAlignment="1">
      <alignment horizontal="center" vertical="center"/>
    </xf>
    <xf numFmtId="0" fontId="0" fillId="0" borderId="3" xfId="0" applyBorder="1" applyAlignment="1">
      <alignment horizontal="left" vertical="center" wrapText="1"/>
    </xf>
    <xf numFmtId="2" fontId="10"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29" fillId="0" borderId="1" xfId="0" applyFont="1" applyBorder="1" applyAlignment="1">
      <alignment horizontal="center" vertical="center"/>
    </xf>
    <xf numFmtId="0" fontId="0" fillId="0" borderId="3" xfId="0" applyBorder="1" applyAlignment="1">
      <alignment horizontal="left" wrapText="1"/>
    </xf>
    <xf numFmtId="0" fontId="0" fillId="0" borderId="3" xfId="0" applyBorder="1" applyAlignment="1">
      <alignment wrapText="1"/>
    </xf>
    <xf numFmtId="0" fontId="24" fillId="0" borderId="3" xfId="0" applyFont="1" applyBorder="1" applyAlignment="1">
      <alignment horizontal="center" vertical="center"/>
    </xf>
    <xf numFmtId="2" fontId="24" fillId="0" borderId="3" xfId="0" applyNumberFormat="1" applyFont="1" applyBorder="1" applyAlignment="1">
      <alignment horizontal="center" vertical="center"/>
    </xf>
    <xf numFmtId="2" fontId="17" fillId="0" borderId="1" xfId="0" applyNumberFormat="1" applyFont="1" applyBorder="1" applyAlignment="1">
      <alignment horizontal="center" vertical="center"/>
    </xf>
    <xf numFmtId="0" fontId="4" fillId="0" borderId="0" xfId="0" applyFont="1" applyAlignment="1">
      <alignment horizontal="center" wrapText="1"/>
    </xf>
    <xf numFmtId="0" fontId="32" fillId="0" borderId="0" xfId="0" applyFont="1"/>
    <xf numFmtId="0" fontId="33" fillId="0" borderId="0" xfId="0" applyFont="1"/>
    <xf numFmtId="0" fontId="33" fillId="0" borderId="0" xfId="0" applyFont="1" applyAlignment="1">
      <alignment horizontal="left"/>
    </xf>
    <xf numFmtId="0" fontId="33" fillId="0" borderId="0" xfId="0" applyFont="1" applyBorder="1" applyAlignment="1">
      <alignment horizontal="left"/>
    </xf>
    <xf numFmtId="0" fontId="32" fillId="0" borderId="1" xfId="0" applyFont="1" applyBorder="1" applyAlignment="1">
      <alignment horizontal="center" vertical="center"/>
    </xf>
    <xf numFmtId="0" fontId="34" fillId="2" borderId="1" xfId="0" applyFont="1" applyFill="1" applyBorder="1" applyAlignment="1">
      <alignment horizontal="center" vertical="center"/>
    </xf>
    <xf numFmtId="0" fontId="35" fillId="0" borderId="1" xfId="0" applyFont="1" applyBorder="1" applyAlignment="1">
      <alignment horizontal="left"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xf>
    <xf numFmtId="2" fontId="38" fillId="0" borderId="1" xfId="0" applyNumberFormat="1" applyFont="1" applyBorder="1" applyAlignment="1">
      <alignment horizontal="right" vertical="center" wrapText="1"/>
    </xf>
    <xf numFmtId="2" fontId="39" fillId="0" borderId="1" xfId="0" applyNumberFormat="1" applyFont="1" applyBorder="1" applyAlignment="1">
      <alignment horizontal="center" vertical="center" wrapText="1"/>
    </xf>
    <xf numFmtId="0" fontId="33" fillId="0" borderId="1" xfId="0" applyFont="1" applyBorder="1" applyAlignment="1">
      <alignment horizontal="center" vertical="center"/>
    </xf>
    <xf numFmtId="0" fontId="35" fillId="0" borderId="1" xfId="0" applyFont="1" applyFill="1" applyBorder="1" applyAlignment="1">
      <alignment horizontal="left" vertical="center" wrapText="1"/>
    </xf>
    <xf numFmtId="0" fontId="36" fillId="0" borderId="1" xfId="0" applyFont="1" applyBorder="1" applyAlignment="1">
      <alignment horizontal="center" vertical="center"/>
    </xf>
    <xf numFmtId="0" fontId="40" fillId="0" borderId="1" xfId="0" applyFont="1" applyBorder="1" applyAlignment="1">
      <alignment horizontal="center" vertical="center"/>
    </xf>
    <xf numFmtId="2" fontId="38" fillId="0" borderId="1" xfId="0" applyNumberFormat="1" applyFont="1" applyBorder="1" applyAlignment="1">
      <alignment horizontal="right" vertical="center"/>
    </xf>
    <xf numFmtId="0" fontId="33" fillId="0" borderId="1" xfId="0" applyFont="1" applyBorder="1" applyAlignment="1">
      <alignment horizontal="center"/>
    </xf>
    <xf numFmtId="0" fontId="33" fillId="0" borderId="1" xfId="0" applyFont="1" applyBorder="1"/>
    <xf numFmtId="2" fontId="39" fillId="0" borderId="1" xfId="0" applyNumberFormat="1" applyFont="1" applyFill="1" applyBorder="1" applyAlignment="1">
      <alignment horizontal="center" vertical="center" wrapText="1"/>
    </xf>
    <xf numFmtId="2" fontId="32" fillId="0" borderId="1" xfId="0" applyNumberFormat="1" applyFont="1" applyBorder="1" applyAlignment="1">
      <alignment horizontal="center"/>
    </xf>
    <xf numFmtId="0" fontId="32" fillId="0" borderId="0" xfId="0" applyFont="1" applyBorder="1" applyAlignment="1">
      <alignment horizontal="center" vertical="center"/>
    </xf>
    <xf numFmtId="0" fontId="43" fillId="2" borderId="1" xfId="0" applyFont="1" applyFill="1" applyBorder="1" applyAlignment="1">
      <alignment horizontal="center" vertical="center"/>
    </xf>
    <xf numFmtId="0" fontId="44" fillId="0" borderId="1" xfId="0" applyFont="1" applyBorder="1" applyAlignment="1">
      <alignment horizontal="left"/>
    </xf>
    <xf numFmtId="0" fontId="44" fillId="0" borderId="1" xfId="0" applyFont="1" applyBorder="1" applyAlignment="1">
      <alignment horizontal="center" vertical="center"/>
    </xf>
    <xf numFmtId="0" fontId="38" fillId="2" borderId="1" xfId="0" applyFont="1" applyFill="1" applyBorder="1" applyAlignment="1">
      <alignment horizontal="center" wrapText="1"/>
    </xf>
    <xf numFmtId="2" fontId="40" fillId="0" borderId="1" xfId="0" applyNumberFormat="1" applyFont="1" applyBorder="1" applyAlignment="1">
      <alignment vertical="center"/>
    </xf>
    <xf numFmtId="0" fontId="33" fillId="0" borderId="0" xfId="0" applyFont="1" applyBorder="1"/>
    <xf numFmtId="0" fontId="33" fillId="0" borderId="0" xfId="0" applyFont="1" applyBorder="1" applyAlignment="1">
      <alignment horizontal="center"/>
    </xf>
    <xf numFmtId="2" fontId="32" fillId="0" borderId="0" xfId="0" applyNumberFormat="1" applyFont="1" applyBorder="1" applyAlignment="1">
      <alignment horizontal="center"/>
    </xf>
    <xf numFmtId="0" fontId="46" fillId="0" borderId="0" xfId="0" applyFont="1"/>
    <xf numFmtId="0" fontId="47" fillId="0" borderId="0" xfId="0" applyFont="1" applyAlignment="1"/>
    <xf numFmtId="0" fontId="47" fillId="0" borderId="0" xfId="0" applyFont="1"/>
    <xf numFmtId="0" fontId="48" fillId="0" borderId="0" xfId="0" applyFont="1"/>
    <xf numFmtId="0" fontId="49" fillId="0" borderId="0" xfId="0" applyFont="1"/>
    <xf numFmtId="0" fontId="49" fillId="0" borderId="1" xfId="0" applyFont="1" applyBorder="1" applyAlignment="1">
      <alignment horizontal="center" vertical="center"/>
    </xf>
    <xf numFmtId="0" fontId="49"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49" fillId="0" borderId="1" xfId="0" applyFont="1" applyBorder="1" applyAlignment="1">
      <alignment vertical="center" wrapText="1"/>
    </xf>
    <xf numFmtId="0" fontId="46" fillId="0" borderId="1" xfId="0" applyFont="1" applyBorder="1" applyAlignment="1">
      <alignment vertical="center" wrapText="1"/>
    </xf>
    <xf numFmtId="0" fontId="50" fillId="0" borderId="1" xfId="0" applyFont="1" applyBorder="1" applyAlignment="1">
      <alignment vertical="center" wrapText="1"/>
    </xf>
    <xf numFmtId="0" fontId="51" fillId="2" borderId="1" xfId="0" applyFont="1" applyFill="1" applyBorder="1" applyAlignment="1">
      <alignment vertical="center"/>
    </xf>
    <xf numFmtId="0" fontId="52" fillId="0" borderId="1" xfId="0" applyFont="1" applyBorder="1" applyAlignment="1">
      <alignment vertical="center" wrapText="1"/>
    </xf>
    <xf numFmtId="0" fontId="20" fillId="0" borderId="1" xfId="0" applyFont="1" applyBorder="1" applyAlignment="1">
      <alignment horizontal="center" vertical="center" wrapText="1"/>
    </xf>
    <xf numFmtId="2" fontId="52" fillId="0" borderId="1" xfId="0" applyNumberFormat="1" applyFont="1" applyBorder="1" applyAlignment="1">
      <alignment horizontal="center" vertical="center"/>
    </xf>
    <xf numFmtId="1" fontId="20" fillId="3" borderId="1" xfId="0" applyNumberFormat="1" applyFont="1" applyFill="1" applyBorder="1" applyAlignment="1">
      <alignment horizontal="center" vertical="center" wrapText="1"/>
    </xf>
    <xf numFmtId="2" fontId="20" fillId="0" borderId="1" xfId="0" applyNumberFormat="1" applyFont="1" applyBorder="1" applyAlignment="1">
      <alignment horizontal="center" vertical="center" wrapText="1"/>
    </xf>
    <xf numFmtId="0" fontId="20" fillId="2" borderId="1" xfId="0" applyFont="1" applyFill="1" applyBorder="1"/>
    <xf numFmtId="2" fontId="49" fillId="0" borderId="1" xfId="0" applyNumberFormat="1" applyFont="1" applyBorder="1" applyAlignment="1">
      <alignment horizontal="center" vertical="center" wrapText="1"/>
    </xf>
    <xf numFmtId="0" fontId="20" fillId="2" borderId="1" xfId="0" applyFont="1" applyFill="1" applyBorder="1" applyAlignment="1">
      <alignment horizontal="center" vertical="center"/>
    </xf>
    <xf numFmtId="2" fontId="20" fillId="2" borderId="1" xfId="0" applyNumberFormat="1" applyFont="1" applyFill="1" applyBorder="1" applyAlignment="1">
      <alignment horizontal="center" vertical="center"/>
    </xf>
    <xf numFmtId="1" fontId="20" fillId="0" borderId="1" xfId="0" applyNumberFormat="1" applyFont="1" applyBorder="1" applyAlignment="1">
      <alignment horizontal="center" vertical="center" wrapText="1"/>
    </xf>
    <xf numFmtId="0" fontId="49" fillId="2" borderId="1" xfId="0" applyFont="1" applyFill="1" applyBorder="1" applyAlignment="1"/>
    <xf numFmtId="0" fontId="52" fillId="0" borderId="1" xfId="0" applyFont="1" applyBorder="1" applyAlignment="1">
      <alignment horizontal="center" vertical="center" wrapText="1"/>
    </xf>
    <xf numFmtId="0" fontId="49" fillId="2" borderId="1" xfId="0" applyFont="1" applyFill="1" applyBorder="1" applyAlignment="1">
      <alignment vertical="center"/>
    </xf>
    <xf numFmtId="164" fontId="20" fillId="0" borderId="1" xfId="0" applyNumberFormat="1" applyFont="1" applyBorder="1" applyAlignment="1">
      <alignment horizontal="center" vertical="center" wrapText="1"/>
    </xf>
    <xf numFmtId="49" fontId="53" fillId="2" borderId="1" xfId="0" applyNumberFormat="1" applyFont="1" applyFill="1" applyBorder="1" applyAlignment="1">
      <alignment horizontal="center" vertical="center" wrapText="1"/>
    </xf>
    <xf numFmtId="0" fontId="49" fillId="2" borderId="1" xfId="0" applyFont="1" applyFill="1" applyBorder="1" applyAlignment="1">
      <alignment horizontal="center" vertical="center"/>
    </xf>
    <xf numFmtId="0" fontId="52" fillId="0" borderId="1" xfId="0" applyFont="1" applyBorder="1" applyAlignment="1">
      <alignment horizontal="left" vertical="center" wrapText="1"/>
    </xf>
    <xf numFmtId="1" fontId="20" fillId="5" borderId="1" xfId="0" applyNumberFormat="1" applyFont="1" applyFill="1" applyBorder="1" applyAlignment="1">
      <alignment horizontal="center" vertical="center" wrapText="1"/>
    </xf>
    <xf numFmtId="0" fontId="52" fillId="0" borderId="1" xfId="0" applyFont="1" applyFill="1" applyBorder="1" applyAlignment="1">
      <alignment horizontal="left" vertical="center" wrapText="1"/>
    </xf>
    <xf numFmtId="164" fontId="20" fillId="5" borderId="1" xfId="0" applyNumberFormat="1" applyFont="1" applyFill="1" applyBorder="1" applyAlignment="1">
      <alignment horizontal="center" vertical="center" wrapText="1"/>
    </xf>
    <xf numFmtId="2" fontId="20" fillId="3" borderId="1" xfId="0" applyNumberFormat="1" applyFont="1" applyFill="1" applyBorder="1" applyAlignment="1">
      <alignment horizontal="center" vertical="center"/>
    </xf>
    <xf numFmtId="0" fontId="54" fillId="2" borderId="1" xfId="0" applyFont="1" applyFill="1" applyBorder="1" applyAlignment="1">
      <alignment horizontal="center" vertical="center"/>
    </xf>
    <xf numFmtId="2" fontId="54" fillId="0" borderId="1" xfId="0" applyNumberFormat="1" applyFont="1" applyBorder="1" applyAlignment="1">
      <alignment horizontal="center" vertical="center"/>
    </xf>
    <xf numFmtId="0" fontId="20" fillId="0" borderId="1" xfId="0" applyFont="1" applyBorder="1" applyAlignment="1">
      <alignment vertical="center" wrapText="1"/>
    </xf>
    <xf numFmtId="0" fontId="52" fillId="2" borderId="1" xfId="0" applyFont="1" applyFill="1" applyBorder="1" applyAlignment="1">
      <alignment vertical="top" wrapText="1"/>
    </xf>
    <xf numFmtId="1" fontId="20" fillId="2" borderId="1" xfId="0" applyNumberFormat="1" applyFont="1" applyFill="1" applyBorder="1" applyAlignment="1">
      <alignment horizontal="center" vertical="center" wrapText="1"/>
    </xf>
    <xf numFmtId="0" fontId="52" fillId="0" borderId="1" xfId="0" applyFont="1" applyBorder="1" applyAlignment="1">
      <alignment horizontal="left" wrapText="1"/>
    </xf>
    <xf numFmtId="0" fontId="20" fillId="3" borderId="1" xfId="0" applyFont="1" applyFill="1" applyBorder="1" applyAlignment="1">
      <alignment horizontal="center" vertical="center"/>
    </xf>
    <xf numFmtId="0" fontId="52" fillId="0" borderId="1" xfId="0" applyFont="1" applyFill="1" applyBorder="1" applyAlignment="1">
      <alignment wrapText="1"/>
    </xf>
    <xf numFmtId="0" fontId="52" fillId="6" borderId="1" xfId="0" applyFont="1" applyFill="1" applyBorder="1" applyAlignment="1">
      <alignment horizontal="left" vertical="center" wrapText="1"/>
    </xf>
    <xf numFmtId="164" fontId="52" fillId="0" borderId="1" xfId="0" applyNumberFormat="1" applyFont="1" applyBorder="1" applyAlignment="1">
      <alignment horizontal="center" vertical="center"/>
    </xf>
    <xf numFmtId="0" fontId="20" fillId="2" borderId="1" xfId="0" applyFont="1" applyFill="1" applyBorder="1" applyAlignment="1">
      <alignment horizontal="center" vertical="center" wrapText="1"/>
    </xf>
    <xf numFmtId="0" fontId="52" fillId="3" borderId="1" xfId="0" applyFont="1" applyFill="1" applyBorder="1" applyAlignment="1">
      <alignment horizontal="left" vertical="center" wrapText="1"/>
    </xf>
    <xf numFmtId="2" fontId="52" fillId="2" borderId="1" xfId="0" applyNumberFormat="1" applyFont="1" applyFill="1" applyBorder="1" applyAlignment="1">
      <alignment horizontal="center" vertical="center"/>
    </xf>
    <xf numFmtId="2" fontId="49" fillId="2" borderId="1" xfId="0" applyNumberFormat="1" applyFont="1" applyFill="1" applyBorder="1" applyAlignment="1">
      <alignment horizontal="center" vertical="center" wrapText="1"/>
    </xf>
    <xf numFmtId="0" fontId="49" fillId="2" borderId="1" xfId="0" applyFont="1" applyFill="1" applyBorder="1" applyAlignment="1">
      <alignment horizontal="center" vertical="center" wrapText="1"/>
    </xf>
    <xf numFmtId="0" fontId="52" fillId="3" borderId="7" xfId="0" applyFont="1" applyFill="1" applyBorder="1" applyAlignment="1">
      <alignment horizontal="left" vertical="center" wrapText="1"/>
    </xf>
    <xf numFmtId="1" fontId="20" fillId="5" borderId="7" xfId="0" applyNumberFormat="1" applyFont="1" applyFill="1" applyBorder="1" applyAlignment="1">
      <alignment horizontal="center" vertical="center" wrapText="1"/>
    </xf>
    <xf numFmtId="0" fontId="52" fillId="0" borderId="7" xfId="0" applyFont="1" applyBorder="1" applyAlignment="1">
      <alignment horizontal="left" vertical="center" wrapText="1"/>
    </xf>
    <xf numFmtId="1" fontId="20" fillId="0" borderId="7" xfId="0" applyNumberFormat="1" applyFont="1" applyBorder="1" applyAlignment="1">
      <alignment horizontal="center" vertical="center" wrapText="1"/>
    </xf>
    <xf numFmtId="0" fontId="20" fillId="3" borderId="1" xfId="0" applyFont="1" applyFill="1" applyBorder="1" applyAlignment="1">
      <alignment vertical="center" wrapText="1"/>
    </xf>
    <xf numFmtId="0" fontId="49" fillId="3" borderId="1" xfId="0" applyFont="1" applyFill="1" applyBorder="1" applyAlignment="1">
      <alignment horizontal="center" vertical="center"/>
    </xf>
    <xf numFmtId="0" fontId="52" fillId="2" borderId="7" xfId="0" applyFont="1" applyFill="1" applyBorder="1" applyAlignment="1">
      <alignment horizontal="left" vertical="center" wrapText="1"/>
    </xf>
    <xf numFmtId="0" fontId="20" fillId="0" borderId="5" xfId="0" applyFont="1" applyBorder="1" applyAlignment="1">
      <alignment vertical="center" wrapText="1"/>
    </xf>
    <xf numFmtId="0" fontId="52" fillId="2" borderId="1" xfId="0" applyFont="1" applyFill="1" applyBorder="1" applyAlignment="1">
      <alignment horizontal="left" vertical="center" wrapText="1"/>
    </xf>
    <xf numFmtId="0" fontId="49" fillId="0" borderId="5" xfId="0" applyFont="1" applyBorder="1" applyAlignment="1">
      <alignment horizontal="center" vertical="center"/>
    </xf>
    <xf numFmtId="0" fontId="52" fillId="2" borderId="1" xfId="0" applyFont="1" applyFill="1" applyBorder="1" applyAlignment="1">
      <alignment horizontal="center" vertical="center" wrapText="1"/>
    </xf>
    <xf numFmtId="164" fontId="20" fillId="0" borderId="7" xfId="0" applyNumberFormat="1" applyFont="1" applyBorder="1" applyAlignment="1">
      <alignment horizontal="center" vertical="center" wrapText="1"/>
    </xf>
    <xf numFmtId="0" fontId="55" fillId="0" borderId="1" xfId="0" applyFont="1" applyBorder="1" applyAlignment="1">
      <alignment horizontal="center" vertical="center" wrapText="1"/>
    </xf>
    <xf numFmtId="0" fontId="20" fillId="0" borderId="7" xfId="0" applyFont="1" applyBorder="1" applyAlignment="1">
      <alignment vertical="center" wrapText="1"/>
    </xf>
    <xf numFmtId="2" fontId="52" fillId="0" borderId="5" xfId="0" applyNumberFormat="1" applyFont="1" applyBorder="1" applyAlignment="1">
      <alignment horizontal="center" vertical="center"/>
    </xf>
    <xf numFmtId="0" fontId="52" fillId="0" borderId="13" xfId="0" applyFont="1" applyBorder="1" applyAlignment="1">
      <alignment horizontal="center" vertical="center"/>
    </xf>
    <xf numFmtId="0" fontId="52" fillId="0" borderId="3" xfId="0" applyFont="1" applyBorder="1" applyAlignment="1">
      <alignment vertical="center" wrapText="1"/>
    </xf>
    <xf numFmtId="0" fontId="54" fillId="0" borderId="1" xfId="0" applyFont="1" applyBorder="1" applyAlignment="1">
      <alignment horizontal="center" vertical="center" wrapText="1"/>
    </xf>
    <xf numFmtId="2" fontId="54" fillId="3" borderId="1" xfId="0" applyNumberFormat="1"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0" borderId="1" xfId="0" applyFont="1" applyBorder="1" applyAlignment="1">
      <alignment horizontal="center" vertical="center" textRotation="90" wrapText="1"/>
    </xf>
    <xf numFmtId="2" fontId="20" fillId="2" borderId="5" xfId="0" applyNumberFormat="1" applyFont="1" applyFill="1" applyBorder="1" applyAlignment="1">
      <alignment horizontal="center" vertical="center"/>
    </xf>
    <xf numFmtId="0" fontId="52" fillId="0" borderId="7" xfId="0" applyFont="1" applyBorder="1" applyAlignment="1">
      <alignment horizontal="center" vertical="center"/>
    </xf>
    <xf numFmtId="0" fontId="52" fillId="0" borderId="1" xfId="0" applyFont="1" applyBorder="1" applyAlignment="1">
      <alignment horizontal="center" vertical="center"/>
    </xf>
    <xf numFmtId="2" fontId="54" fillId="0" borderId="1" xfId="0" applyNumberFormat="1" applyFont="1" applyBorder="1" applyAlignment="1">
      <alignment horizontal="center" vertical="center" wrapText="1"/>
    </xf>
    <xf numFmtId="0" fontId="56" fillId="0" borderId="1" xfId="0" applyFont="1" applyBorder="1" applyAlignment="1">
      <alignment horizontal="center" vertical="center" wrapText="1"/>
    </xf>
    <xf numFmtId="0" fontId="52" fillId="0" borderId="3" xfId="0" applyFont="1" applyBorder="1" applyAlignment="1">
      <alignment horizontal="center" vertical="center"/>
    </xf>
    <xf numFmtId="0" fontId="52" fillId="0" borderId="10" xfId="0" applyFont="1" applyBorder="1" applyAlignment="1">
      <alignment vertical="center" wrapText="1"/>
    </xf>
    <xf numFmtId="0" fontId="52" fillId="3" borderId="3" xfId="0" applyFont="1" applyFill="1" applyBorder="1" applyAlignment="1">
      <alignment vertical="center" wrapText="1"/>
    </xf>
    <xf numFmtId="0" fontId="52" fillId="0" borderId="0" xfId="0" applyFont="1" applyAlignment="1">
      <alignment horizontal="center" vertical="center"/>
    </xf>
    <xf numFmtId="2" fontId="54" fillId="2" borderId="1" xfId="0" applyNumberFormat="1" applyFont="1" applyFill="1" applyBorder="1" applyAlignment="1">
      <alignment horizontal="center" vertical="center" wrapText="1"/>
    </xf>
    <xf numFmtId="0" fontId="52" fillId="2" borderId="3" xfId="0" applyFont="1" applyFill="1" applyBorder="1" applyAlignment="1">
      <alignment vertical="center" wrapText="1"/>
    </xf>
    <xf numFmtId="0" fontId="52" fillId="3" borderId="1" xfId="0" applyFont="1" applyFill="1" applyBorder="1" applyAlignment="1">
      <alignment horizontal="center" vertical="center" wrapText="1"/>
    </xf>
    <xf numFmtId="0" fontId="52" fillId="0" borderId="14" xfId="0" applyFont="1" applyBorder="1" applyAlignment="1">
      <alignment horizontal="center" vertical="center"/>
    </xf>
    <xf numFmtId="0" fontId="52" fillId="0" borderId="4" xfId="0" applyFont="1" applyBorder="1" applyAlignment="1">
      <alignment horizontal="center" vertical="center"/>
    </xf>
    <xf numFmtId="0" fontId="52" fillId="0" borderId="4" xfId="0" applyFont="1" applyBorder="1" applyAlignment="1">
      <alignment vertical="center" wrapText="1"/>
    </xf>
    <xf numFmtId="0" fontId="52" fillId="0" borderId="6" xfId="0" applyFont="1" applyBorder="1" applyAlignment="1">
      <alignment horizontal="center" vertical="center"/>
    </xf>
    <xf numFmtId="0" fontId="52" fillId="3" borderId="4" xfId="0" applyFont="1" applyFill="1" applyBorder="1" applyAlignment="1">
      <alignment vertical="center" wrapText="1"/>
    </xf>
    <xf numFmtId="165" fontId="52" fillId="0" borderId="3" xfId="3" applyFont="1" applyBorder="1" applyAlignment="1">
      <alignment vertical="center" wrapText="1"/>
    </xf>
    <xf numFmtId="0" fontId="54" fillId="0" borderId="3" xfId="0" applyFont="1" applyBorder="1" applyAlignment="1">
      <alignment horizontal="center" vertical="center" textRotation="90" wrapText="1"/>
    </xf>
    <xf numFmtId="0" fontId="54" fillId="0" borderId="1" xfId="0" applyFont="1" applyBorder="1" applyAlignment="1">
      <alignment horizontal="center" vertical="center" textRotation="90" wrapText="1"/>
    </xf>
    <xf numFmtId="0" fontId="54" fillId="0" borderId="7" xfId="0" applyFont="1" applyBorder="1" applyAlignment="1">
      <alignment horizontal="center" vertical="center" textRotation="90" wrapText="1"/>
    </xf>
    <xf numFmtId="2" fontId="54" fillId="0" borderId="5" xfId="0" applyNumberFormat="1" applyFont="1" applyBorder="1" applyAlignment="1">
      <alignment horizontal="center" vertical="center" wrapText="1"/>
    </xf>
    <xf numFmtId="2" fontId="20" fillId="0" borderId="3" xfId="0" applyNumberFormat="1" applyFont="1" applyBorder="1" applyAlignment="1">
      <alignment horizontal="center" vertical="center" wrapText="1"/>
    </xf>
    <xf numFmtId="2" fontId="1" fillId="2" borderId="1" xfId="0" applyNumberFormat="1" applyFont="1" applyFill="1" applyBorder="1" applyAlignment="1">
      <alignment horizontal="center" vertical="center"/>
    </xf>
    <xf numFmtId="2" fontId="47" fillId="0" borderId="1" xfId="0" applyNumberFormat="1" applyFont="1" applyBorder="1" applyAlignment="1">
      <alignment horizontal="center" vertical="center" wrapText="1"/>
    </xf>
    <xf numFmtId="0" fontId="53" fillId="2" borderId="1" xfId="0" applyFont="1" applyFill="1" applyBorder="1" applyAlignment="1">
      <alignment horizontal="center" vertical="center" wrapText="1"/>
    </xf>
    <xf numFmtId="0" fontId="47" fillId="0" borderId="0" xfId="0" applyFont="1" applyAlignment="1">
      <alignment horizontal="center"/>
    </xf>
    <xf numFmtId="0" fontId="47" fillId="0" borderId="0" xfId="0" applyFont="1" applyAlignment="1">
      <alignment vertical="center"/>
    </xf>
    <xf numFmtId="0" fontId="47" fillId="0" borderId="0" xfId="0" applyFont="1" applyAlignment="1">
      <alignment wrapText="1"/>
    </xf>
    <xf numFmtId="2" fontId="47" fillId="0" borderId="0" xfId="0" applyNumberFormat="1" applyFont="1"/>
    <xf numFmtId="17" fontId="47" fillId="0" borderId="0" xfId="0" applyNumberFormat="1" applyFont="1" applyAlignment="1">
      <alignment horizontal="left"/>
    </xf>
    <xf numFmtId="0" fontId="24" fillId="0" borderId="0" xfId="0" applyFont="1" applyAlignment="1">
      <alignment horizontal="left"/>
    </xf>
    <xf numFmtId="0" fontId="24" fillId="0" borderId="0" xfId="0" applyFont="1"/>
    <xf numFmtId="0" fontId="57" fillId="0" borderId="0" xfId="0" applyFont="1"/>
    <xf numFmtId="0" fontId="24" fillId="0" borderId="0" xfId="0" applyFont="1" applyAlignment="1">
      <alignment horizontal="center"/>
    </xf>
    <xf numFmtId="0" fontId="45" fillId="0" borderId="0" xfId="0" applyFont="1" applyAlignment="1"/>
    <xf numFmtId="0" fontId="24" fillId="0" borderId="1" xfId="0" applyFont="1" applyBorder="1" applyAlignment="1">
      <alignment horizontal="center" vertical="center" wrapText="1"/>
    </xf>
    <xf numFmtId="0" fontId="45" fillId="0" borderId="1" xfId="0" applyFont="1" applyBorder="1" applyAlignment="1">
      <alignment horizontal="center" vertical="center"/>
    </xf>
    <xf numFmtId="0" fontId="24" fillId="0" borderId="1" xfId="0" applyFont="1" applyBorder="1" applyAlignment="1">
      <alignment vertical="center" wrapText="1"/>
    </xf>
    <xf numFmtId="0" fontId="45" fillId="0" borderId="1" xfId="0" applyFont="1" applyBorder="1" applyAlignment="1">
      <alignment vertical="center"/>
    </xf>
    <xf numFmtId="0" fontId="27" fillId="2" borderId="1" xfId="0" applyFont="1" applyFill="1" applyBorder="1" applyAlignment="1">
      <alignment vertical="center"/>
    </xf>
    <xf numFmtId="0" fontId="58" fillId="0" borderId="1" xfId="0" applyFont="1" applyBorder="1" applyAlignment="1">
      <alignment horizontal="left" vertical="top"/>
    </xf>
    <xf numFmtId="0" fontId="0" fillId="0" borderId="1" xfId="0" applyFont="1" applyBorder="1" applyAlignment="1">
      <alignment horizontal="center" vertical="center" wrapText="1"/>
    </xf>
    <xf numFmtId="2" fontId="0" fillId="0" borderId="1" xfId="0" applyNumberFormat="1" applyFont="1" applyBorder="1" applyAlignment="1">
      <alignment horizontal="center" vertical="center"/>
    </xf>
    <xf numFmtId="0" fontId="0" fillId="0" borderId="5" xfId="0" applyFont="1" applyBorder="1" applyAlignment="1">
      <alignment horizontal="center" vertical="center"/>
    </xf>
    <xf numFmtId="2" fontId="0" fillId="0" borderId="1" xfId="0" applyNumberFormat="1" applyFont="1" applyBorder="1" applyAlignment="1">
      <alignment horizontal="center" vertical="center" wrapText="1"/>
    </xf>
    <xf numFmtId="0" fontId="0" fillId="2" borderId="1" xfId="0" applyFont="1" applyFill="1" applyBorder="1"/>
    <xf numFmtId="2" fontId="24" fillId="0" borderId="1" xfId="0" applyNumberFormat="1" applyFont="1" applyBorder="1" applyAlignment="1">
      <alignment horizontal="center" vertical="center" wrapText="1"/>
    </xf>
    <xf numFmtId="0" fontId="0" fillId="2" borderId="1" xfId="0" applyFont="1" applyFill="1" applyBorder="1" applyAlignment="1">
      <alignment horizontal="center" vertical="center"/>
    </xf>
    <xf numFmtId="2" fontId="0" fillId="2" borderId="1" xfId="0" applyNumberFormat="1" applyFont="1" applyFill="1" applyBorder="1" applyAlignment="1">
      <alignment horizontal="center" vertical="center"/>
    </xf>
    <xf numFmtId="0" fontId="58" fillId="0" borderId="1" xfId="0" applyFont="1" applyBorder="1" applyAlignment="1">
      <alignment horizontal="left"/>
    </xf>
    <xf numFmtId="0" fontId="24" fillId="2" borderId="1" xfId="0" applyFont="1" applyFill="1" applyBorder="1" applyAlignment="1"/>
    <xf numFmtId="0" fontId="24" fillId="2" borderId="1" xfId="0" applyFont="1" applyFill="1" applyBorder="1" applyAlignment="1">
      <alignment vertical="center"/>
    </xf>
    <xf numFmtId="0" fontId="58" fillId="0" borderId="1" xfId="0" applyFont="1" applyFill="1" applyBorder="1" applyAlignment="1">
      <alignment horizontal="left"/>
    </xf>
    <xf numFmtId="1" fontId="24" fillId="0" borderId="1" xfId="0" applyNumberFormat="1" applyFont="1" applyBorder="1" applyAlignment="1">
      <alignment horizontal="center" vertical="center" wrapText="1"/>
    </xf>
    <xf numFmtId="49" fontId="26" fillId="2" borderId="1" xfId="0" applyNumberFormat="1" applyFont="1" applyFill="1" applyBorder="1" applyAlignment="1">
      <alignment horizontal="left" vertical="center" wrapText="1"/>
    </xf>
    <xf numFmtId="49" fontId="26" fillId="2" borderId="1" xfId="0" applyNumberFormat="1" applyFont="1" applyFill="1" applyBorder="1" applyAlignment="1">
      <alignment wrapText="1"/>
    </xf>
    <xf numFmtId="49" fontId="26" fillId="2" borderId="1" xfId="0" applyNumberFormat="1" applyFont="1" applyFill="1"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horizontal="center" vertical="center"/>
    </xf>
    <xf numFmtId="0" fontId="58" fillId="0" borderId="1" xfId="0" applyFont="1" applyBorder="1" applyAlignment="1">
      <alignment horizontal="left" vertical="center"/>
    </xf>
    <xf numFmtId="0" fontId="0" fillId="0" borderId="1" xfId="0" applyFont="1" applyBorder="1" applyAlignment="1">
      <alignment horizontal="center"/>
    </xf>
    <xf numFmtId="0" fontId="58" fillId="2" borderId="1" xfId="0" applyFont="1" applyFill="1" applyBorder="1" applyAlignment="1">
      <alignment horizontal="left" vertical="top"/>
    </xf>
    <xf numFmtId="0" fontId="47" fillId="0" borderId="1" xfId="0" applyFont="1" applyBorder="1" applyAlignment="1">
      <alignment vertical="center"/>
    </xf>
    <xf numFmtId="0" fontId="0" fillId="2" borderId="9" xfId="0" applyFont="1" applyFill="1" applyBorder="1" applyAlignment="1">
      <alignment horizontal="center" vertical="center"/>
    </xf>
    <xf numFmtId="2" fontId="29" fillId="0" borderId="1" xfId="0" applyNumberFormat="1" applyFont="1" applyBorder="1" applyAlignment="1">
      <alignment vertical="center" wrapText="1"/>
    </xf>
    <xf numFmtId="1" fontId="0" fillId="0" borderId="1" xfId="0" applyNumberFormat="1" applyFont="1" applyBorder="1" applyAlignment="1">
      <alignment horizontal="center" vertical="center" wrapText="1"/>
    </xf>
    <xf numFmtId="2" fontId="0" fillId="2" borderId="1" xfId="0" applyNumberFormat="1" applyFont="1" applyFill="1" applyBorder="1" applyAlignment="1">
      <alignment horizontal="center" vertical="center" wrapText="1"/>
    </xf>
    <xf numFmtId="0" fontId="0" fillId="2" borderId="5" xfId="0" applyFont="1" applyFill="1" applyBorder="1" applyAlignment="1">
      <alignment horizontal="center" vertical="center"/>
    </xf>
    <xf numFmtId="2" fontId="24" fillId="2" borderId="1" xfId="0" applyNumberFormat="1" applyFont="1" applyFill="1" applyBorder="1" applyAlignment="1">
      <alignment horizontal="center" vertical="center" wrapText="1"/>
    </xf>
    <xf numFmtId="164" fontId="0" fillId="0" borderId="1" xfId="0" applyNumberFormat="1" applyFont="1" applyBorder="1" applyAlignment="1">
      <alignment horizontal="center" vertical="center" wrapText="1"/>
    </xf>
    <xf numFmtId="1" fontId="24"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2" fontId="24" fillId="0" borderId="3" xfId="0" applyNumberFormat="1" applyFont="1" applyBorder="1" applyAlignment="1">
      <alignment vertical="center"/>
    </xf>
    <xf numFmtId="2" fontId="24" fillId="0" borderId="1" xfId="0" applyNumberFormat="1" applyFont="1" applyBorder="1" applyAlignment="1">
      <alignment vertical="center" wrapText="1"/>
    </xf>
    <xf numFmtId="0" fontId="24" fillId="0" borderId="1" xfId="0" applyFont="1" applyBorder="1" applyAlignment="1">
      <alignment horizontal="center" wrapText="1"/>
    </xf>
    <xf numFmtId="0" fontId="26" fillId="2" borderId="1" xfId="0" applyFont="1" applyFill="1" applyBorder="1" applyAlignment="1">
      <alignment horizontal="center" vertical="center" wrapText="1"/>
    </xf>
    <xf numFmtId="14" fontId="24" fillId="0" borderId="0" xfId="0" applyNumberFormat="1" applyFont="1"/>
    <xf numFmtId="0" fontId="1" fillId="0" borderId="0" xfId="0" applyFont="1"/>
    <xf numFmtId="17" fontId="1" fillId="0" borderId="0" xfId="0" applyNumberFormat="1" applyFont="1"/>
    <xf numFmtId="0" fontId="59" fillId="2" borderId="1" xfId="0" applyFont="1" applyFill="1" applyBorder="1" applyAlignment="1">
      <alignment vertical="center"/>
    </xf>
    <xf numFmtId="0" fontId="59" fillId="2" borderId="5" xfId="0" applyFont="1" applyFill="1" applyBorder="1" applyAlignment="1">
      <alignment horizontal="center" vertical="center"/>
    </xf>
    <xf numFmtId="0" fontId="59" fillId="2" borderId="1" xfId="0" applyFont="1" applyFill="1" applyBorder="1" applyAlignment="1">
      <alignment horizontal="center" vertical="center"/>
    </xf>
    <xf numFmtId="0" fontId="0" fillId="2" borderId="1" xfId="0" applyFill="1" applyBorder="1"/>
    <xf numFmtId="0" fontId="59" fillId="2" borderId="10" xfId="0" applyFont="1" applyFill="1" applyBorder="1" applyAlignment="1">
      <alignment horizontal="center" vertical="center"/>
    </xf>
    <xf numFmtId="0" fontId="60" fillId="2" borderId="1" xfId="0" applyFont="1" applyFill="1" applyBorder="1" applyAlignment="1">
      <alignment vertical="center" wrapText="1"/>
    </xf>
    <xf numFmtId="0" fontId="60" fillId="2" borderId="5" xfId="0" applyFont="1" applyFill="1" applyBorder="1" applyAlignment="1">
      <alignment horizontal="center" vertical="center"/>
    </xf>
    <xf numFmtId="0" fontId="60" fillId="2" borderId="1" xfId="0" applyFont="1" applyFill="1" applyBorder="1" applyAlignment="1">
      <alignment horizontal="center" vertical="center"/>
    </xf>
    <xf numFmtId="0" fontId="24" fillId="2" borderId="1" xfId="0" applyFont="1" applyFill="1" applyBorder="1" applyAlignment="1">
      <alignment horizontal="center"/>
    </xf>
    <xf numFmtId="0" fontId="60" fillId="2" borderId="1" xfId="0" applyFont="1" applyFill="1" applyBorder="1" applyAlignment="1">
      <alignment vertical="center"/>
    </xf>
    <xf numFmtId="0" fontId="24" fillId="0" borderId="1" xfId="0" applyFont="1" applyBorder="1" applyAlignment="1">
      <alignment horizontal="center"/>
    </xf>
    <xf numFmtId="0" fontId="0" fillId="2" borderId="1" xfId="0" applyFill="1" applyBorder="1" applyAlignment="1">
      <alignment horizontal="center" vertical="center"/>
    </xf>
    <xf numFmtId="0" fontId="0" fillId="3" borderId="1" xfId="0" applyFill="1" applyBorder="1"/>
    <xf numFmtId="0" fontId="60" fillId="2" borderId="5" xfId="0" applyFont="1" applyFill="1" applyBorder="1" applyAlignment="1">
      <alignment horizontal="center" vertical="center" wrapText="1"/>
    </xf>
    <xf numFmtId="0" fontId="60" fillId="2" borderId="1" xfId="0" applyFont="1" applyFill="1" applyBorder="1" applyAlignment="1">
      <alignment vertical="top" wrapText="1"/>
    </xf>
    <xf numFmtId="0" fontId="60" fillId="2" borderId="5" xfId="0" applyFont="1" applyFill="1" applyBorder="1" applyAlignment="1">
      <alignment horizontal="center" vertical="top"/>
    </xf>
    <xf numFmtId="0" fontId="60" fillId="2" borderId="1" xfId="0" applyFont="1" applyFill="1" applyBorder="1" applyAlignment="1">
      <alignment horizontal="center" vertical="top"/>
    </xf>
    <xf numFmtId="0" fontId="60" fillId="2" borderId="1" xfId="0" applyFont="1" applyFill="1" applyBorder="1" applyAlignment="1">
      <alignment wrapText="1"/>
    </xf>
    <xf numFmtId="0" fontId="60" fillId="2" borderId="5" xfId="0" applyFont="1" applyFill="1" applyBorder="1" applyAlignment="1">
      <alignment horizontal="center"/>
    </xf>
    <xf numFmtId="0" fontId="11" fillId="0" borderId="1" xfId="0" applyFont="1" applyFill="1" applyBorder="1" applyAlignment="1">
      <alignment vertical="top" wrapText="1"/>
    </xf>
    <xf numFmtId="0" fontId="1" fillId="0" borderId="5" xfId="0" applyFont="1" applyFill="1" applyBorder="1" applyAlignment="1">
      <alignment horizontal="center" vertical="center"/>
    </xf>
    <xf numFmtId="0" fontId="11" fillId="0" borderId="1" xfId="0" applyFont="1" applyFill="1" applyBorder="1" applyAlignment="1">
      <alignment horizontal="left" vertical="top" wrapText="1"/>
    </xf>
    <xf numFmtId="0" fontId="18" fillId="0" borderId="1" xfId="0" applyFont="1" applyFill="1" applyBorder="1" applyAlignment="1">
      <alignment horizontal="left" vertical="top" wrapText="1"/>
    </xf>
    <xf numFmtId="0" fontId="23" fillId="0" borderId="5" xfId="0" applyFont="1" applyFill="1" applyBorder="1" applyAlignment="1">
      <alignment horizontal="center" vertical="center"/>
    </xf>
    <xf numFmtId="2" fontId="24" fillId="2" borderId="1" xfId="0" applyNumberFormat="1" applyFont="1" applyFill="1" applyBorder="1" applyAlignment="1">
      <alignment horizontal="center" vertical="center"/>
    </xf>
    <xf numFmtId="0" fontId="23" fillId="0" borderId="5" xfId="0" applyFont="1" applyFill="1" applyBorder="1" applyAlignment="1">
      <alignment horizontal="center" vertical="center" wrapText="1"/>
    </xf>
    <xf numFmtId="0" fontId="11" fillId="0" borderId="1" xfId="0" applyFont="1" applyFill="1" applyBorder="1" applyAlignment="1">
      <alignment wrapText="1"/>
    </xf>
    <xf numFmtId="0" fontId="17"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2" fontId="26" fillId="2" borderId="1" xfId="0" applyNumberFormat="1"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1" xfId="0" applyFont="1" applyFill="1" applyBorder="1" applyAlignment="1">
      <alignment wrapText="1"/>
    </xf>
    <xf numFmtId="0" fontId="10" fillId="0" borderId="5" xfId="0" applyFont="1" applyFill="1" applyBorder="1" applyAlignment="1">
      <alignment horizontal="center" vertical="center"/>
    </xf>
    <xf numFmtId="0" fontId="0" fillId="0" borderId="5" xfId="0" applyFill="1" applyBorder="1" applyAlignment="1">
      <alignment horizontal="center" vertical="center"/>
    </xf>
    <xf numFmtId="0" fontId="0" fillId="0" borderId="5" xfId="0" applyBorder="1" applyAlignment="1">
      <alignment horizontal="center" vertical="center"/>
    </xf>
    <xf numFmtId="0" fontId="24" fillId="2" borderId="1" xfId="0" applyFont="1" applyFill="1" applyBorder="1" applyAlignment="1">
      <alignment horizontal="center" vertical="center"/>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61" fillId="0" borderId="3" xfId="0" applyFont="1" applyBorder="1" applyAlignment="1">
      <alignment wrapText="1"/>
    </xf>
    <xf numFmtId="0" fontId="62" fillId="0" borderId="5" xfId="0" applyFont="1" applyFill="1" applyBorder="1" applyAlignment="1">
      <alignment horizontal="center" vertical="center"/>
    </xf>
    <xf numFmtId="0" fontId="26" fillId="0" borderId="5" xfId="0" applyFont="1" applyBorder="1" applyAlignment="1">
      <alignment horizontal="justify" vertical="center" wrapText="1"/>
    </xf>
    <xf numFmtId="0" fontId="0" fillId="0" borderId="1" xfId="0" applyFont="1" applyFill="1" applyBorder="1" applyAlignment="1">
      <alignment horizontal="center" vertical="center" wrapText="1"/>
    </xf>
    <xf numFmtId="0" fontId="10" fillId="0" borderId="3" xfId="0" applyFont="1" applyBorder="1" applyAlignment="1">
      <alignment horizontal="left" wrapText="1"/>
    </xf>
    <xf numFmtId="0" fontId="0" fillId="0" borderId="1" xfId="0" applyFill="1" applyBorder="1" applyAlignment="1">
      <alignment vertical="top" wrapText="1"/>
    </xf>
    <xf numFmtId="0" fontId="63" fillId="0" borderId="5" xfId="0" applyFont="1" applyFill="1" applyBorder="1" applyAlignment="1">
      <alignment horizontal="center" vertical="center"/>
    </xf>
    <xf numFmtId="0" fontId="0" fillId="0" borderId="10" xfId="0" applyFill="1" applyBorder="1" applyAlignment="1">
      <alignment wrapText="1"/>
    </xf>
    <xf numFmtId="0" fontId="63" fillId="0" borderId="1" xfId="0" applyFont="1" applyFill="1" applyBorder="1" applyAlignment="1">
      <alignment horizontal="center" vertical="center"/>
    </xf>
    <xf numFmtId="0" fontId="26" fillId="0" borderId="1" xfId="0" applyFont="1" applyBorder="1" applyAlignment="1">
      <alignment horizontal="center" vertical="center" wrapText="1"/>
    </xf>
    <xf numFmtId="0" fontId="0" fillId="2" borderId="4" xfId="0" applyFill="1" applyBorder="1"/>
    <xf numFmtId="0" fontId="0" fillId="0" borderId="4" xfId="0" applyBorder="1" applyAlignment="1">
      <alignment horizontal="center" vertical="center"/>
    </xf>
    <xf numFmtId="0" fontId="0" fillId="2" borderId="1" xfId="0" applyFill="1" applyBorder="1" applyAlignment="1">
      <alignment wrapText="1"/>
    </xf>
    <xf numFmtId="0" fontId="0" fillId="2" borderId="10" xfId="0" applyFill="1" applyBorder="1" applyAlignment="1">
      <alignment wrapText="1"/>
    </xf>
    <xf numFmtId="0" fontId="0" fillId="2" borderId="1" xfId="0" applyFill="1" applyBorder="1" applyAlignment="1">
      <alignment vertical="center" wrapText="1"/>
    </xf>
    <xf numFmtId="0" fontId="63" fillId="0" borderId="12" xfId="0" applyFont="1" applyFill="1" applyBorder="1" applyAlignment="1">
      <alignment horizontal="center" vertical="center"/>
    </xf>
    <xf numFmtId="2" fontId="64" fillId="0" borderId="1" xfId="0" applyNumberFormat="1" applyFont="1" applyBorder="1" applyAlignment="1">
      <alignment horizontal="center" vertical="center" wrapText="1"/>
    </xf>
    <xf numFmtId="0" fontId="0" fillId="0" borderId="3" xfId="0" applyFont="1" applyBorder="1" applyAlignment="1">
      <alignment horizontal="center" wrapText="1"/>
    </xf>
    <xf numFmtId="2" fontId="64" fillId="0" borderId="5" xfId="0" applyNumberFormat="1"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10" fillId="0" borderId="3" xfId="0" applyFont="1" applyBorder="1" applyAlignment="1">
      <alignment horizontal="center" wrapText="1"/>
    </xf>
    <xf numFmtId="0" fontId="0" fillId="0" borderId="3" xfId="0" applyFont="1" applyBorder="1" applyAlignment="1">
      <alignment horizontal="center"/>
    </xf>
    <xf numFmtId="0" fontId="64" fillId="0" borderId="3" xfId="0" applyFont="1" applyBorder="1" applyAlignment="1">
      <alignment horizontal="center" wrapText="1"/>
    </xf>
    <xf numFmtId="0" fontId="26" fillId="0" borderId="5"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Fill="1" applyBorder="1" applyAlignment="1">
      <alignment horizontal="center" vertical="center"/>
    </xf>
    <xf numFmtId="0" fontId="64" fillId="0" borderId="3" xfId="0" applyFont="1" applyBorder="1" applyAlignment="1">
      <alignment horizontal="left" wrapText="1"/>
    </xf>
    <xf numFmtId="0" fontId="0" fillId="3" borderId="0" xfId="0" applyFill="1" applyBorder="1"/>
    <xf numFmtId="0" fontId="0" fillId="2" borderId="0" xfId="0" applyFill="1" applyBorder="1"/>
    <xf numFmtId="0" fontId="0" fillId="5" borderId="0" xfId="0" applyFill="1" applyBorder="1"/>
    <xf numFmtId="0" fontId="0" fillId="7" borderId="4" xfId="0" applyFill="1" applyBorder="1"/>
    <xf numFmtId="0" fontId="0" fillId="0" borderId="1" xfId="0" applyFont="1" applyFill="1" applyBorder="1" applyAlignment="1">
      <alignment vertical="center" wrapText="1"/>
    </xf>
    <xf numFmtId="166" fontId="0" fillId="0" borderId="1" xfId="0" applyNumberFormat="1" applyFont="1" applyFill="1" applyBorder="1" applyAlignment="1">
      <alignment horizontal="center" vertical="center"/>
    </xf>
    <xf numFmtId="1" fontId="0" fillId="0" borderId="1" xfId="0" applyNumberFormat="1" applyFont="1" applyFill="1"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166" fontId="0" fillId="0" borderId="1" xfId="0" applyNumberFormat="1" applyFont="1" applyBorder="1" applyAlignment="1">
      <alignment horizontal="center" vertical="center"/>
    </xf>
    <xf numFmtId="1" fontId="0" fillId="2" borderId="1" xfId="0" applyNumberFormat="1" applyFont="1" applyFill="1" applyBorder="1" applyAlignment="1">
      <alignment horizontal="center" vertical="center" wrapText="1"/>
    </xf>
    <xf numFmtId="166"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2" borderId="1" xfId="0" applyFont="1" applyFill="1" applyBorder="1" applyAlignment="1">
      <alignment vertical="center" wrapText="1"/>
    </xf>
    <xf numFmtId="1" fontId="0" fillId="2" borderId="1" xfId="0" applyNumberFormat="1" applyFont="1" applyFill="1" applyBorder="1" applyAlignment="1">
      <alignment horizontal="center" vertical="center"/>
    </xf>
    <xf numFmtId="0" fontId="0" fillId="0" borderId="1" xfId="0" applyFill="1" applyBorder="1" applyAlignment="1">
      <alignment horizontal="center" vertical="center"/>
    </xf>
    <xf numFmtId="166" fontId="0" fillId="2" borderId="1" xfId="0" applyNumberFormat="1" applyFont="1" applyFill="1" applyBorder="1" applyAlignment="1">
      <alignment horizontal="center" vertical="center"/>
    </xf>
    <xf numFmtId="0" fontId="0" fillId="3" borderId="1" xfId="0" applyFill="1" applyBorder="1" applyAlignment="1">
      <alignment wrapText="1"/>
    </xf>
    <xf numFmtId="0" fontId="0" fillId="5" borderId="1" xfId="0" applyFill="1" applyBorder="1"/>
    <xf numFmtId="0" fontId="0" fillId="0" borderId="10" xfId="0" applyFill="1" applyBorder="1"/>
    <xf numFmtId="166" fontId="0" fillId="0" borderId="4" xfId="0" applyNumberFormat="1" applyFont="1" applyFill="1" applyBorder="1" applyAlignment="1">
      <alignment horizontal="center" vertical="center"/>
    </xf>
    <xf numFmtId="166" fontId="0" fillId="0" borderId="4" xfId="0" applyNumberFormat="1" applyBorder="1"/>
    <xf numFmtId="0" fontId="63" fillId="0" borderId="0" xfId="0" applyFont="1" applyFill="1" applyBorder="1" applyAlignment="1">
      <alignment horizontal="center" vertical="center"/>
    </xf>
    <xf numFmtId="166" fontId="1" fillId="0" borderId="1" xfId="0" applyNumberFormat="1" applyFont="1" applyBorder="1"/>
    <xf numFmtId="166" fontId="1" fillId="0" borderId="0" xfId="0" applyNumberFormat="1" applyFont="1" applyBorder="1"/>
    <xf numFmtId="0" fontId="0" fillId="2" borderId="0" xfId="0" applyFill="1" applyBorder="1" applyAlignment="1">
      <alignment wrapText="1"/>
    </xf>
    <xf numFmtId="0" fontId="66" fillId="0" borderId="0" xfId="0" applyFont="1"/>
    <xf numFmtId="0" fontId="60" fillId="2" borderId="1" xfId="0" applyFont="1" applyFill="1" applyBorder="1" applyAlignment="1">
      <alignment horizontal="left" vertical="center" wrapText="1"/>
    </xf>
    <xf numFmtId="0" fontId="60"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 fontId="23"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xf>
    <xf numFmtId="0" fontId="0" fillId="0" borderId="1" xfId="0" applyFill="1" applyBorder="1"/>
    <xf numFmtId="0" fontId="23" fillId="0" borderId="1" xfId="0" applyFont="1" applyFill="1" applyBorder="1" applyAlignment="1">
      <alignment horizontal="center" vertical="center"/>
    </xf>
    <xf numFmtId="0" fontId="1" fillId="0" borderId="1" xfId="0" applyFont="1" applyFill="1" applyBorder="1" applyAlignment="1">
      <alignment horizontal="center"/>
    </xf>
    <xf numFmtId="0" fontId="17" fillId="0" borderId="1" xfId="0" applyFont="1" applyFill="1" applyBorder="1" applyAlignment="1">
      <alignment horizontal="center"/>
    </xf>
    <xf numFmtId="0" fontId="0" fillId="0" borderId="0" xfId="0" applyFill="1" applyAlignment="1">
      <alignment horizontal="center"/>
    </xf>
    <xf numFmtId="0" fontId="0" fillId="0" borderId="1" xfId="0" applyFill="1" applyBorder="1" applyAlignment="1">
      <alignment horizontal="center"/>
    </xf>
    <xf numFmtId="0" fontId="68" fillId="0" borderId="0" xfId="0" applyFont="1" applyFill="1" applyAlignment="1">
      <alignment horizontal="center" vertical="center"/>
    </xf>
    <xf numFmtId="0" fontId="68" fillId="0" borderId="0" xfId="0" applyFont="1" applyFill="1" applyAlignment="1">
      <alignment vertical="top"/>
    </xf>
    <xf numFmtId="0" fontId="69" fillId="0" borderId="0" xfId="0" applyFont="1" applyFill="1" applyBorder="1" applyAlignment="1"/>
    <xf numFmtId="0" fontId="69" fillId="0" borderId="0" xfId="0" applyFont="1" applyFill="1" applyBorder="1" applyAlignment="1">
      <alignment horizontal="left" vertical="center"/>
    </xf>
    <xf numFmtId="0" fontId="70" fillId="0" borderId="0" xfId="0" applyFont="1" applyFill="1" applyBorder="1" applyAlignment="1">
      <alignment horizontal="center" vertical="center"/>
    </xf>
    <xf numFmtId="0" fontId="70" fillId="0" borderId="0" xfId="0" applyFont="1" applyFill="1" applyBorder="1" applyAlignment="1"/>
    <xf numFmtId="0" fontId="69" fillId="0" borderId="2" xfId="0" applyFont="1" applyFill="1" applyBorder="1" applyAlignment="1">
      <alignment horizontal="left"/>
    </xf>
    <xf numFmtId="0" fontId="69" fillId="0" borderId="2" xfId="0" applyFont="1" applyFill="1" applyBorder="1" applyAlignment="1">
      <alignment horizontal="center" vertical="center"/>
    </xf>
    <xf numFmtId="0" fontId="69" fillId="0" borderId="2" xfId="0" applyFont="1" applyFill="1" applyBorder="1" applyAlignment="1">
      <alignment horizontal="left" vertical="center"/>
    </xf>
    <xf numFmtId="0" fontId="70" fillId="0" borderId="0" xfId="0" applyFont="1" applyFill="1" applyBorder="1" applyAlignment="1">
      <alignment horizontal="left"/>
    </xf>
    <xf numFmtId="0" fontId="25" fillId="0" borderId="7" xfId="0" applyFont="1" applyFill="1" applyBorder="1" applyAlignment="1">
      <alignment horizontal="center" vertical="center"/>
    </xf>
    <xf numFmtId="0" fontId="25" fillId="0" borderId="1" xfId="0" applyFont="1" applyFill="1" applyBorder="1" applyAlignment="1">
      <alignment horizontal="center" vertical="center"/>
    </xf>
    <xf numFmtId="0" fontId="71" fillId="0" borderId="1" xfId="0" applyFont="1" applyFill="1" applyBorder="1" applyAlignment="1">
      <alignment horizontal="center" vertical="center" wrapText="1"/>
    </xf>
    <xf numFmtId="0" fontId="68"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1" xfId="0" applyFont="1" applyFill="1" applyBorder="1" applyAlignment="1">
      <alignment horizontal="left" vertical="center"/>
    </xf>
    <xf numFmtId="0" fontId="72" fillId="0" borderId="1" xfId="0" applyFont="1" applyFill="1" applyBorder="1" applyAlignment="1">
      <alignment vertical="center"/>
    </xf>
    <xf numFmtId="0" fontId="18" fillId="0" borderId="7" xfId="0" applyFont="1" applyFill="1" applyBorder="1" applyAlignment="1">
      <alignment horizontal="center" vertical="center"/>
    </xf>
    <xf numFmtId="0" fontId="18" fillId="0" borderId="1" xfId="0" applyFont="1" applyFill="1" applyBorder="1" applyAlignment="1">
      <alignment horizontal="center"/>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vertical="top"/>
    </xf>
    <xf numFmtId="0" fontId="18" fillId="0" borderId="1" xfId="0" applyFont="1" applyFill="1" applyBorder="1" applyAlignment="1">
      <alignment horizontal="center" vertical="center" wrapText="1"/>
    </xf>
    <xf numFmtId="0" fontId="68" fillId="0" borderId="5" xfId="0" applyFont="1" applyFill="1" applyBorder="1" applyAlignment="1">
      <alignment horizontal="center" vertical="top"/>
    </xf>
    <xf numFmtId="0" fontId="25" fillId="0" borderId="3" xfId="0" applyFont="1" applyFill="1" applyBorder="1" applyAlignment="1">
      <alignment wrapText="1"/>
    </xf>
    <xf numFmtId="0" fontId="18" fillId="0" borderId="5" xfId="0" applyFont="1" applyFill="1" applyBorder="1" applyAlignment="1">
      <alignment horizontal="center" vertical="center"/>
    </xf>
    <xf numFmtId="0" fontId="73" fillId="0" borderId="1" xfId="0" applyFont="1" applyFill="1" applyBorder="1" applyAlignment="1">
      <alignment horizontal="center" vertical="center"/>
    </xf>
    <xf numFmtId="0" fontId="18" fillId="0" borderId="7" xfId="0" applyFont="1" applyFill="1" applyBorder="1" applyAlignment="1">
      <alignment horizontal="center" vertical="top"/>
    </xf>
    <xf numFmtId="0" fontId="18" fillId="0" borderId="1" xfId="0" applyFont="1" applyFill="1" applyBorder="1"/>
    <xf numFmtId="0" fontId="18" fillId="0" borderId="1" xfId="0" applyFont="1" applyFill="1" applyBorder="1" applyAlignment="1">
      <alignment vertical="top" wrapText="1"/>
    </xf>
    <xf numFmtId="49" fontId="68" fillId="0" borderId="1" xfId="0" applyNumberFormat="1" applyFont="1" applyFill="1" applyBorder="1" applyAlignment="1">
      <alignment horizontal="center" vertical="center" wrapText="1"/>
    </xf>
    <xf numFmtId="0" fontId="72" fillId="0" borderId="1" xfId="0" applyFont="1" applyFill="1" applyBorder="1" applyAlignment="1">
      <alignment horizontal="center" vertical="center"/>
    </xf>
    <xf numFmtId="0" fontId="72" fillId="0" borderId="1" xfId="0" applyFont="1" applyFill="1" applyBorder="1" applyAlignment="1">
      <alignment horizontal="left" vertical="center" wrapText="1"/>
    </xf>
    <xf numFmtId="0" fontId="72" fillId="0" borderId="1" xfId="0" applyFont="1" applyFill="1" applyBorder="1" applyAlignment="1">
      <alignment horizontal="center" vertical="center" wrapText="1"/>
    </xf>
    <xf numFmtId="0" fontId="18" fillId="0" borderId="0" xfId="0" applyFont="1" applyFill="1" applyAlignment="1">
      <alignment horizontal="center" vertical="center"/>
    </xf>
    <xf numFmtId="0" fontId="25" fillId="0" borderId="1" xfId="0" applyFont="1" applyFill="1" applyBorder="1" applyAlignment="1">
      <alignment vertical="top"/>
    </xf>
    <xf numFmtId="0" fontId="14" fillId="0" borderId="1" xfId="0" applyFont="1" applyFill="1" applyBorder="1" applyAlignment="1">
      <alignment horizontal="center" vertical="center"/>
    </xf>
    <xf numFmtId="0" fontId="68" fillId="0" borderId="1" xfId="0" applyFont="1" applyFill="1" applyBorder="1" applyAlignment="1">
      <alignment vertical="top"/>
    </xf>
    <xf numFmtId="0" fontId="18" fillId="0" borderId="3" xfId="0" applyFont="1" applyFill="1" applyBorder="1" applyAlignment="1">
      <alignment vertical="center" wrapText="1"/>
    </xf>
    <xf numFmtId="2" fontId="25" fillId="0" borderId="1" xfId="0" applyNumberFormat="1" applyFont="1" applyFill="1" applyBorder="1" applyAlignment="1">
      <alignment horizontal="center" vertical="center"/>
    </xf>
    <xf numFmtId="0" fontId="72" fillId="0" borderId="1" xfId="0" applyFont="1" applyFill="1" applyBorder="1" applyAlignment="1">
      <alignment horizontal="right" vertical="center"/>
    </xf>
    <xf numFmtId="0" fontId="18" fillId="0" borderId="1" xfId="0" applyFont="1" applyFill="1" applyBorder="1" applyAlignment="1">
      <alignment vertical="center"/>
    </xf>
    <xf numFmtId="0" fontId="18" fillId="0" borderId="1" xfId="0" applyFont="1" applyFill="1" applyBorder="1" applyAlignment="1">
      <alignment horizontal="center" vertical="top"/>
    </xf>
    <xf numFmtId="0" fontId="18" fillId="0" borderId="7" xfId="0" applyFont="1" applyFill="1" applyBorder="1" applyAlignment="1">
      <alignment horizontal="center" vertical="center" wrapText="1"/>
    </xf>
    <xf numFmtId="0" fontId="18" fillId="0" borderId="7" xfId="0" applyFont="1" applyFill="1" applyBorder="1" applyAlignment="1">
      <alignment horizontal="left" vertical="center" wrapText="1"/>
    </xf>
    <xf numFmtId="0" fontId="18" fillId="0" borderId="3" xfId="0" applyFont="1" applyFill="1" applyBorder="1" applyAlignment="1">
      <alignment horizontal="center" vertical="center"/>
    </xf>
    <xf numFmtId="0" fontId="14" fillId="0" borderId="1" xfId="0" applyFont="1" applyFill="1" applyBorder="1"/>
    <xf numFmtId="0" fontId="74" fillId="0" borderId="1" xfId="0" applyFont="1" applyFill="1" applyBorder="1" applyAlignment="1">
      <alignment vertical="top"/>
    </xf>
    <xf numFmtId="0" fontId="72" fillId="0" borderId="1" xfId="0" applyFont="1" applyFill="1" applyBorder="1" applyAlignment="1">
      <alignment vertical="top"/>
    </xf>
    <xf numFmtId="0" fontId="25" fillId="0" borderId="1" xfId="0" applyFont="1" applyFill="1" applyBorder="1" applyAlignment="1">
      <alignment horizontal="left" vertical="center" wrapText="1"/>
    </xf>
    <xf numFmtId="0" fontId="68" fillId="0" borderId="1" xfId="0" applyFont="1" applyFill="1" applyBorder="1" applyAlignment="1">
      <alignment vertical="center" wrapText="1"/>
    </xf>
    <xf numFmtId="0" fontId="25" fillId="0" borderId="3" xfId="0" applyFont="1" applyFill="1" applyBorder="1" applyAlignment="1">
      <alignment horizontal="left" vertical="center"/>
    </xf>
    <xf numFmtId="0" fontId="25" fillId="0" borderId="3" xfId="0" applyFont="1" applyFill="1" applyBorder="1" applyAlignment="1">
      <alignment horizontal="left" vertical="center" wrapText="1"/>
    </xf>
    <xf numFmtId="0" fontId="25" fillId="0" borderId="3" xfId="0" applyFont="1" applyFill="1" applyBorder="1" applyAlignment="1">
      <alignment vertical="center" wrapText="1"/>
    </xf>
    <xf numFmtId="0" fontId="25" fillId="0" borderId="1" xfId="0" applyFont="1" applyFill="1" applyBorder="1" applyAlignment="1">
      <alignment wrapText="1"/>
    </xf>
    <xf numFmtId="0" fontId="25" fillId="0" borderId="1" xfId="0" applyFont="1" applyFill="1" applyBorder="1" applyAlignment="1">
      <alignment vertical="center" wrapText="1"/>
    </xf>
    <xf numFmtId="0" fontId="25" fillId="0" borderId="5" xfId="0" applyFont="1" applyFill="1" applyBorder="1" applyAlignment="1">
      <alignment horizontal="center" vertical="center"/>
    </xf>
    <xf numFmtId="0" fontId="10" fillId="0" borderId="3" xfId="0" applyFont="1" applyFill="1" applyBorder="1" applyAlignment="1">
      <alignment horizontal="left" vertical="center" wrapText="1"/>
    </xf>
    <xf numFmtId="1" fontId="25" fillId="0" borderId="1" xfId="0" applyNumberFormat="1" applyFont="1" applyFill="1" applyBorder="1" applyAlignment="1">
      <alignment horizontal="center" vertical="center"/>
    </xf>
    <xf numFmtId="2" fontId="72" fillId="0" borderId="1" xfId="0" applyNumberFormat="1" applyFont="1" applyFill="1" applyBorder="1" applyAlignment="1">
      <alignment horizontal="right" vertical="center"/>
    </xf>
    <xf numFmtId="0" fontId="18" fillId="0" borderId="0" xfId="0" applyFont="1" applyFill="1" applyBorder="1" applyAlignment="1">
      <alignment horizontal="center" vertical="center"/>
    </xf>
    <xf numFmtId="0" fontId="68" fillId="0" borderId="0" xfId="0" applyFont="1" applyFill="1" applyBorder="1" applyAlignment="1"/>
    <xf numFmtId="0" fontId="73" fillId="0" borderId="0" xfId="0" applyFont="1" applyFill="1" applyBorder="1" applyAlignment="1">
      <alignment horizontal="left" vertical="center" wrapText="1"/>
    </xf>
    <xf numFmtId="0" fontId="72" fillId="0" borderId="0" xfId="0" applyFont="1" applyFill="1" applyBorder="1" applyAlignment="1">
      <alignment horizontal="center" vertical="center"/>
    </xf>
    <xf numFmtId="0" fontId="68" fillId="0" borderId="0" xfId="0" applyFont="1" applyFill="1" applyBorder="1" applyAlignment="1">
      <alignment horizontal="center" vertical="center"/>
    </xf>
    <xf numFmtId="2" fontId="72" fillId="0" borderId="0" xfId="0" applyNumberFormat="1" applyFont="1" applyFill="1" applyBorder="1" applyAlignment="1">
      <alignment horizontal="right" vertical="center"/>
    </xf>
    <xf numFmtId="0" fontId="68" fillId="0" borderId="0" xfId="0" applyFont="1" applyFill="1" applyAlignment="1">
      <alignment horizontal="center"/>
    </xf>
    <xf numFmtId="0" fontId="25" fillId="0" borderId="0" xfId="0" applyFont="1" applyFill="1" applyAlignment="1">
      <alignment horizontal="center" vertical="center"/>
    </xf>
    <xf numFmtId="0" fontId="25" fillId="0" borderId="0" xfId="0" applyFont="1" applyFill="1" applyAlignment="1">
      <alignment horizontal="center"/>
    </xf>
    <xf numFmtId="0" fontId="60" fillId="2" borderId="0" xfId="0" applyFont="1" applyFill="1"/>
    <xf numFmtId="0" fontId="60" fillId="0" borderId="0" xfId="0" applyFont="1" applyFill="1"/>
    <xf numFmtId="0" fontId="60" fillId="2" borderId="0" xfId="0" applyFont="1" applyFill="1" applyAlignment="1">
      <alignment horizontal="center"/>
    </xf>
    <xf numFmtId="2" fontId="60" fillId="2" borderId="0" xfId="0" applyNumberFormat="1" applyFont="1" applyFill="1"/>
    <xf numFmtId="2" fontId="60" fillId="2" borderId="0" xfId="0" applyNumberFormat="1" applyFont="1" applyFill="1" applyAlignment="1">
      <alignment horizontal="center"/>
    </xf>
    <xf numFmtId="0" fontId="75" fillId="2" borderId="1" xfId="0" applyFont="1" applyFill="1" applyBorder="1" applyAlignment="1">
      <alignment horizontal="center" vertical="center"/>
    </xf>
    <xf numFmtId="0" fontId="75" fillId="2" borderId="1" xfId="0" applyFont="1" applyFill="1" applyBorder="1" applyAlignment="1">
      <alignment horizontal="center" vertical="center" wrapText="1"/>
    </xf>
    <xf numFmtId="0" fontId="76" fillId="2" borderId="1" xfId="0" applyFont="1" applyFill="1" applyBorder="1" applyAlignment="1">
      <alignment horizontal="center" vertical="center"/>
    </xf>
    <xf numFmtId="49" fontId="28" fillId="0" borderId="1" xfId="0" applyNumberFormat="1" applyFont="1" applyFill="1" applyBorder="1" applyAlignment="1">
      <alignment horizontal="center" vertical="top" wrapText="1"/>
    </xf>
    <xf numFmtId="0" fontId="15" fillId="0" borderId="1" xfId="0" applyFont="1" applyBorder="1" applyAlignment="1">
      <alignment vertical="top" wrapText="1"/>
    </xf>
    <xf numFmtId="0" fontId="15" fillId="0" borderId="1" xfId="0" applyFont="1" applyBorder="1" applyAlignment="1">
      <alignment horizontal="center" vertical="top"/>
    </xf>
    <xf numFmtId="0" fontId="15" fillId="0" borderId="1" xfId="0" applyFont="1" applyBorder="1" applyAlignment="1">
      <alignment horizontal="center" vertical="top" wrapText="1"/>
    </xf>
    <xf numFmtId="0" fontId="15" fillId="2" borderId="1" xfId="0" applyFont="1" applyFill="1" applyBorder="1" applyAlignment="1">
      <alignment horizontal="center" vertical="center"/>
    </xf>
    <xf numFmtId="0" fontId="15" fillId="2" borderId="1" xfId="0" applyFont="1" applyFill="1" applyBorder="1"/>
    <xf numFmtId="2" fontId="15" fillId="2" borderId="1" xfId="0" applyNumberFormat="1" applyFont="1" applyFill="1" applyBorder="1" applyAlignment="1">
      <alignment horizontal="center" vertical="center"/>
    </xf>
    <xf numFmtId="0" fontId="15" fillId="2" borderId="4" xfId="0" applyFont="1" applyFill="1" applyBorder="1" applyAlignment="1">
      <alignment horizontal="center" vertical="center"/>
    </xf>
    <xf numFmtId="49" fontId="28" fillId="0" borderId="1" xfId="0" applyNumberFormat="1" applyFont="1" applyFill="1" applyBorder="1" applyAlignment="1">
      <alignment horizontal="left" vertical="top" wrapText="1"/>
    </xf>
    <xf numFmtId="0" fontId="15" fillId="0" borderId="7" xfId="0" applyFont="1" applyFill="1" applyBorder="1" applyAlignment="1">
      <alignment vertical="center"/>
    </xf>
    <xf numFmtId="49" fontId="28" fillId="0" borderId="7" xfId="0" applyNumberFormat="1" applyFont="1" applyFill="1" applyBorder="1" applyAlignment="1">
      <alignment vertical="center" wrapText="1"/>
    </xf>
    <xf numFmtId="1" fontId="15" fillId="2" borderId="1" xfId="0" applyNumberFormat="1" applyFont="1" applyFill="1" applyBorder="1" applyAlignment="1">
      <alignment horizontal="center" vertical="center"/>
    </xf>
    <xf numFmtId="0" fontId="15" fillId="2" borderId="1" xfId="0" applyFont="1" applyFill="1" applyBorder="1" applyAlignment="1">
      <alignment vertical="center"/>
    </xf>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1" xfId="0" applyFont="1" applyBorder="1" applyAlignment="1">
      <alignment horizontal="center"/>
    </xf>
    <xf numFmtId="0" fontId="15" fillId="0" borderId="1" xfId="0" applyFont="1" applyBorder="1"/>
    <xf numFmtId="0" fontId="15" fillId="0" borderId="1" xfId="0" applyFont="1" applyFill="1" applyBorder="1" applyAlignment="1">
      <alignment vertical="top" wrapText="1"/>
    </xf>
    <xf numFmtId="0" fontId="15" fillId="0" borderId="1" xfId="0" applyFont="1" applyFill="1" applyBorder="1" applyAlignment="1">
      <alignment horizontal="center"/>
    </xf>
    <xf numFmtId="0" fontId="15" fillId="0" borderId="1" xfId="0" applyFont="1" applyFill="1" applyBorder="1" applyAlignment="1">
      <alignment horizontal="center" vertical="center"/>
    </xf>
    <xf numFmtId="0" fontId="15" fillId="0" borderId="1" xfId="0" applyFont="1" applyFill="1" applyBorder="1" applyAlignment="1">
      <alignment vertical="top"/>
    </xf>
    <xf numFmtId="0" fontId="15" fillId="0" borderId="1" xfId="0" applyFont="1" applyFill="1" applyBorder="1" applyAlignment="1"/>
    <xf numFmtId="0" fontId="15" fillId="0" borderId="1" xfId="0" applyFont="1" applyBorder="1" applyAlignment="1">
      <alignment wrapText="1"/>
    </xf>
    <xf numFmtId="0" fontId="15" fillId="2" borderId="1" xfId="0" applyFont="1" applyFill="1" applyBorder="1" applyAlignment="1">
      <alignment vertical="center" wrapText="1"/>
    </xf>
    <xf numFmtId="49" fontId="15" fillId="0" borderId="7" xfId="0" applyNumberFormat="1" applyFont="1" applyFill="1" applyBorder="1" applyAlignment="1">
      <alignment vertical="center" wrapText="1"/>
    </xf>
    <xf numFmtId="49" fontId="28" fillId="0" borderId="1" xfId="0" applyNumberFormat="1" applyFont="1" applyFill="1" applyBorder="1" applyAlignment="1">
      <alignment horizontal="center" vertical="center" wrapText="1"/>
    </xf>
    <xf numFmtId="0" fontId="15" fillId="0" borderId="1" xfId="0" applyFont="1" applyBorder="1" applyAlignment="1">
      <alignment vertical="center" wrapText="1"/>
    </xf>
    <xf numFmtId="0" fontId="15" fillId="0" borderId="1" xfId="0" applyFont="1" applyFill="1" applyBorder="1" applyAlignment="1">
      <alignment horizontal="left" vertical="top"/>
    </xf>
    <xf numFmtId="0" fontId="15" fillId="0" borderId="1" xfId="0" applyFont="1" applyFill="1" applyBorder="1"/>
    <xf numFmtId="0" fontId="15" fillId="0" borderId="1" xfId="0" applyFont="1" applyFill="1" applyBorder="1" applyAlignment="1">
      <alignment horizontal="left"/>
    </xf>
    <xf numFmtId="2" fontId="15" fillId="0" borderId="1" xfId="0" applyNumberFormat="1" applyFont="1" applyFill="1" applyBorder="1" applyAlignment="1">
      <alignment horizontal="center"/>
    </xf>
    <xf numFmtId="1" fontId="15" fillId="0" borderId="1" xfId="0" applyNumberFormat="1" applyFont="1" applyFill="1" applyBorder="1" applyAlignment="1">
      <alignment horizontal="center"/>
    </xf>
    <xf numFmtId="0" fontId="15" fillId="2" borderId="1" xfId="0" applyFont="1" applyFill="1" applyBorder="1" applyAlignment="1">
      <alignment horizontal="center"/>
    </xf>
    <xf numFmtId="0" fontId="28" fillId="0" borderId="1" xfId="0" applyFont="1" applyFill="1" applyBorder="1" applyAlignment="1">
      <alignment horizontal="left" vertical="top" wrapText="1"/>
    </xf>
    <xf numFmtId="0" fontId="15" fillId="0" borderId="5" xfId="0" applyFont="1" applyFill="1" applyBorder="1" applyAlignment="1">
      <alignment vertical="top"/>
    </xf>
    <xf numFmtId="2" fontId="15" fillId="0" borderId="1" xfId="0" applyNumberFormat="1" applyFont="1" applyFill="1" applyBorder="1" applyAlignment="1">
      <alignment horizontal="center" vertical="center"/>
    </xf>
    <xf numFmtId="0" fontId="29" fillId="0" borderId="0" xfId="0" applyFont="1" applyFill="1"/>
    <xf numFmtId="0" fontId="29" fillId="0" borderId="0" xfId="0" applyFont="1" applyFill="1" applyAlignment="1">
      <alignment horizontal="center"/>
    </xf>
    <xf numFmtId="2" fontId="75" fillId="2" borderId="1" xfId="0" applyNumberFormat="1" applyFont="1" applyFill="1" applyBorder="1" applyAlignment="1">
      <alignment horizontal="center" vertical="center"/>
    </xf>
    <xf numFmtId="0" fontId="78" fillId="2" borderId="0" xfId="0" applyFont="1" applyFill="1" applyBorder="1" applyAlignment="1">
      <alignment horizontal="right" vertical="center"/>
    </xf>
    <xf numFmtId="0" fontId="78" fillId="0" borderId="0" xfId="0" applyFont="1" applyFill="1" applyBorder="1" applyAlignment="1">
      <alignment horizontal="right" vertical="center"/>
    </xf>
    <xf numFmtId="2" fontId="75" fillId="2" borderId="0" xfId="0" applyNumberFormat="1" applyFont="1" applyFill="1" applyBorder="1" applyAlignment="1">
      <alignment horizontal="center"/>
    </xf>
    <xf numFmtId="0" fontId="29" fillId="2" borderId="0" xfId="0" applyFont="1" applyFill="1"/>
    <xf numFmtId="0" fontId="29" fillId="2" borderId="0" xfId="0" applyFont="1" applyFill="1" applyAlignment="1">
      <alignment horizontal="center"/>
    </xf>
    <xf numFmtId="0" fontId="75" fillId="0" borderId="0" xfId="0" applyFont="1" applyAlignment="1"/>
    <xf numFmtId="0" fontId="79" fillId="0" borderId="0" xfId="0" applyFont="1" applyAlignment="1">
      <alignment horizontal="center"/>
    </xf>
    <xf numFmtId="0" fontId="80" fillId="0" borderId="1" xfId="0" applyFont="1" applyBorder="1"/>
    <xf numFmtId="0" fontId="80" fillId="0" borderId="1" xfId="0" applyFont="1" applyBorder="1" applyAlignment="1"/>
    <xf numFmtId="0" fontId="81" fillId="0" borderId="1" xfId="0" applyFont="1" applyFill="1" applyBorder="1" applyAlignment="1">
      <alignment horizontal="center"/>
    </xf>
    <xf numFmtId="0" fontId="81" fillId="0" borderId="1" xfId="0" applyFont="1" applyFill="1" applyBorder="1" applyAlignment="1">
      <alignment horizontal="center" wrapText="1"/>
    </xf>
    <xf numFmtId="0" fontId="80" fillId="0" borderId="1" xfId="0" applyFont="1" applyFill="1" applyBorder="1" applyAlignment="1">
      <alignment horizontal="center" vertical="justify"/>
    </xf>
    <xf numFmtId="0" fontId="80" fillId="0" borderId="1" xfId="0" applyFont="1" applyFill="1" applyBorder="1" applyAlignment="1">
      <alignment horizontal="justify" vertical="justify"/>
    </xf>
    <xf numFmtId="2" fontId="80" fillId="0" borderId="1" xfId="0" applyNumberFormat="1" applyFont="1" applyFill="1" applyBorder="1" applyAlignment="1">
      <alignment horizontal="center" vertical="justify"/>
    </xf>
    <xf numFmtId="2" fontId="80" fillId="0" borderId="1" xfId="0" applyNumberFormat="1" applyFont="1" applyFill="1" applyBorder="1" applyAlignment="1">
      <alignment horizontal="right" vertical="justify"/>
    </xf>
    <xf numFmtId="0" fontId="80" fillId="2" borderId="1" xfId="0" applyFont="1" applyFill="1" applyBorder="1" applyAlignment="1">
      <alignment horizontal="justify" vertical="justify"/>
    </xf>
    <xf numFmtId="0" fontId="80" fillId="2" borderId="1" xfId="0" applyFont="1" applyFill="1" applyBorder="1" applyAlignment="1">
      <alignment horizontal="center" vertical="justify"/>
    </xf>
    <xf numFmtId="2" fontId="80" fillId="2" borderId="1" xfId="0" applyNumberFormat="1" applyFont="1" applyFill="1" applyBorder="1" applyAlignment="1">
      <alignment horizontal="center" vertical="justify"/>
    </xf>
    <xf numFmtId="2" fontId="80" fillId="2" borderId="1" xfId="0" applyNumberFormat="1" applyFont="1" applyFill="1" applyBorder="1" applyAlignment="1">
      <alignment horizontal="right" vertical="justify"/>
    </xf>
    <xf numFmtId="0" fontId="80" fillId="0" borderId="1" xfId="0" applyFont="1" applyFill="1" applyBorder="1" applyAlignment="1">
      <alignment horizontal="justify" vertical="justify" wrapText="1"/>
    </xf>
    <xf numFmtId="0" fontId="80" fillId="0" borderId="4" xfId="0" applyFont="1" applyFill="1" applyBorder="1" applyAlignment="1">
      <alignment horizontal="center" vertical="justify"/>
    </xf>
    <xf numFmtId="0" fontId="80" fillId="0" borderId="4" xfId="0" applyFont="1" applyFill="1" applyBorder="1" applyAlignment="1">
      <alignment horizontal="justify" vertical="justify" wrapText="1"/>
    </xf>
    <xf numFmtId="2" fontId="80" fillId="0" borderId="4" xfId="0" applyNumberFormat="1" applyFont="1" applyFill="1" applyBorder="1" applyAlignment="1">
      <alignment horizontal="center" vertical="justify"/>
    </xf>
    <xf numFmtId="0" fontId="80" fillId="2" borderId="1" xfId="0" applyFont="1" applyFill="1" applyBorder="1" applyAlignment="1">
      <alignment horizontal="justify" vertical="justify" wrapText="1"/>
    </xf>
    <xf numFmtId="0" fontId="80" fillId="2" borderId="4" xfId="0" applyFont="1" applyFill="1" applyBorder="1" applyAlignment="1">
      <alignment horizontal="center" vertical="justify"/>
    </xf>
    <xf numFmtId="2" fontId="80" fillId="2" borderId="4" xfId="0" applyNumberFormat="1" applyFont="1" applyFill="1" applyBorder="1" applyAlignment="1">
      <alignment horizontal="center" vertical="justify"/>
    </xf>
    <xf numFmtId="0" fontId="80" fillId="0" borderId="1" xfId="0" applyFont="1" applyFill="1" applyBorder="1" applyAlignment="1">
      <alignment horizontal="justify" vertical="top" wrapText="1"/>
    </xf>
    <xf numFmtId="0" fontId="80" fillId="0" borderId="1" xfId="0" applyFont="1" applyBorder="1" applyAlignment="1">
      <alignment vertical="center"/>
    </xf>
    <xf numFmtId="0" fontId="80" fillId="0" borderId="1" xfId="0" applyFont="1" applyBorder="1" applyAlignment="1">
      <alignment horizontal="center" vertical="center"/>
    </xf>
    <xf numFmtId="2" fontId="80" fillId="0" borderId="1" xfId="0" applyNumberFormat="1" applyFont="1" applyBorder="1" applyAlignment="1">
      <alignment horizontal="center" vertical="center"/>
    </xf>
    <xf numFmtId="2" fontId="80" fillId="0" borderId="7" xfId="0" applyNumberFormat="1" applyFont="1" applyBorder="1" applyAlignment="1">
      <alignment horizontal="center" vertical="center"/>
    </xf>
    <xf numFmtId="164" fontId="80" fillId="0" borderId="1" xfId="0" applyNumberFormat="1" applyFont="1" applyBorder="1" applyAlignment="1">
      <alignment horizontal="center" vertical="center"/>
    </xf>
    <xf numFmtId="0" fontId="80" fillId="0" borderId="5" xfId="0" applyFont="1" applyFill="1" applyBorder="1" applyAlignment="1">
      <alignment horizontal="center" vertical="justify"/>
    </xf>
    <xf numFmtId="2" fontId="80" fillId="0" borderId="1" xfId="0" applyNumberFormat="1" applyFont="1" applyFill="1" applyBorder="1" applyAlignment="1">
      <alignment horizontal="right" vertical="center"/>
    </xf>
    <xf numFmtId="164" fontId="80" fillId="2" borderId="1" xfId="0" applyNumberFormat="1" applyFont="1" applyFill="1" applyBorder="1" applyAlignment="1">
      <alignment horizontal="center" vertical="center"/>
    </xf>
    <xf numFmtId="2" fontId="80" fillId="2" borderId="1" xfId="0" applyNumberFormat="1" applyFont="1" applyFill="1" applyBorder="1" applyAlignment="1">
      <alignment horizontal="center" vertical="center"/>
    </xf>
    <xf numFmtId="0" fontId="80" fillId="2" borderId="1" xfId="0" applyFont="1" applyFill="1" applyBorder="1" applyAlignment="1">
      <alignment horizontal="center" vertical="center"/>
    </xf>
    <xf numFmtId="2" fontId="80" fillId="2" borderId="1" xfId="0" applyNumberFormat="1" applyFont="1" applyFill="1" applyBorder="1" applyAlignment="1">
      <alignment horizontal="right" vertical="center"/>
    </xf>
    <xf numFmtId="0" fontId="80" fillId="2" borderId="1" xfId="0" applyFont="1" applyFill="1" applyBorder="1" applyAlignment="1">
      <alignment horizontal="justify" vertical="top" wrapText="1"/>
    </xf>
    <xf numFmtId="0" fontId="30" fillId="0" borderId="5" xfId="0" applyFont="1" applyBorder="1" applyAlignment="1">
      <alignment horizontal="justify" vertical="top" wrapText="1"/>
    </xf>
    <xf numFmtId="0" fontId="30" fillId="0" borderId="1" xfId="0" applyFont="1" applyBorder="1" applyAlignment="1">
      <alignment horizontal="center" vertical="center"/>
    </xf>
    <xf numFmtId="0" fontId="30" fillId="2" borderId="5" xfId="0" applyFont="1" applyFill="1" applyBorder="1" applyAlignment="1">
      <alignment horizontal="justify" vertical="top" wrapText="1"/>
    </xf>
    <xf numFmtId="0" fontId="30" fillId="2" borderId="1" xfId="0" applyFont="1" applyFill="1" applyBorder="1" applyAlignment="1">
      <alignment horizontal="center" vertical="center"/>
    </xf>
    <xf numFmtId="2" fontId="82" fillId="0" borderId="1" xfId="0" applyNumberFormat="1" applyFont="1" applyFill="1" applyBorder="1" applyAlignment="1">
      <alignment horizontal="center" vertical="center"/>
    </xf>
    <xf numFmtId="2" fontId="0" fillId="0" borderId="0" xfId="0" applyNumberFormat="1"/>
    <xf numFmtId="0" fontId="17" fillId="2" borderId="0" xfId="0" applyFont="1" applyFill="1" applyAlignment="1"/>
    <xf numFmtId="0" fontId="26" fillId="2" borderId="0" xfId="0" applyFont="1" applyFill="1" applyAlignment="1"/>
    <xf numFmtId="0" fontId="24" fillId="2" borderId="0" xfId="0" applyFont="1" applyFill="1" applyAlignment="1"/>
    <xf numFmtId="0" fontId="17" fillId="2" borderId="0" xfId="0" applyFont="1" applyFill="1" applyAlignment="1">
      <alignment horizontal="left"/>
    </xf>
    <xf numFmtId="0" fontId="17" fillId="2" borderId="0" xfId="0" applyFont="1" applyFill="1" applyBorder="1" applyAlignment="1">
      <alignment horizontal="left"/>
    </xf>
    <xf numFmtId="0" fontId="17" fillId="2" borderId="0" xfId="0" applyFont="1" applyFill="1" applyAlignment="1">
      <alignment horizontal="center"/>
    </xf>
    <xf numFmtId="0" fontId="23" fillId="2" borderId="0" xfId="0" applyFont="1" applyFill="1" applyAlignment="1"/>
    <xf numFmtId="0" fontId="23" fillId="2" borderId="2" xfId="0" applyFont="1" applyFill="1" applyBorder="1" applyAlignment="1">
      <alignment horizontal="left"/>
    </xf>
    <xf numFmtId="0" fontId="70" fillId="2" borderId="2" xfId="0" applyFont="1" applyFill="1" applyBorder="1" applyAlignment="1">
      <alignment horizontal="left"/>
    </xf>
    <xf numFmtId="0" fontId="23" fillId="2" borderId="0" xfId="0" applyFont="1" applyFill="1" applyBorder="1" applyAlignment="1">
      <alignment horizontal="left"/>
    </xf>
    <xf numFmtId="0" fontId="83" fillId="8" borderId="1" xfId="0" applyFont="1" applyFill="1" applyBorder="1" applyAlignment="1">
      <alignment horizontal="center" vertical="center"/>
    </xf>
    <xf numFmtId="0" fontId="83" fillId="8" borderId="1" xfId="0" applyFont="1" applyFill="1" applyBorder="1" applyAlignment="1">
      <alignment horizontal="center" vertical="center" wrapText="1"/>
    </xf>
    <xf numFmtId="0" fontId="83" fillId="0" borderId="1" xfId="0" applyFont="1" applyFill="1" applyBorder="1" applyAlignment="1">
      <alignment horizontal="center" vertical="center"/>
    </xf>
    <xf numFmtId="2" fontId="83" fillId="0" borderId="1" xfId="0" applyNumberFormat="1" applyFont="1" applyFill="1" applyBorder="1" applyAlignment="1">
      <alignment horizontal="center" vertical="center"/>
    </xf>
    <xf numFmtId="0" fontId="68" fillId="0" borderId="5" xfId="0" applyFont="1" applyFill="1" applyBorder="1" applyAlignment="1">
      <alignment horizontal="center" vertical="center"/>
    </xf>
    <xf numFmtId="0" fontId="83" fillId="6" borderId="1" xfId="0" applyFont="1" applyFill="1" applyBorder="1" applyAlignment="1">
      <alignment vertical="center"/>
    </xf>
    <xf numFmtId="2" fontId="29" fillId="0" borderId="1" xfId="0" applyNumberFormat="1" applyFont="1" applyFill="1" applyBorder="1" applyAlignment="1">
      <alignment horizontal="center" vertical="center"/>
    </xf>
    <xf numFmtId="0" fontId="83" fillId="0" borderId="1" xfId="0" applyFont="1" applyFill="1" applyBorder="1" applyAlignment="1">
      <alignment vertical="center"/>
    </xf>
    <xf numFmtId="0" fontId="83" fillId="0" borderId="3" xfId="0" applyFont="1" applyFill="1" applyBorder="1" applyAlignment="1">
      <alignment horizontal="center" vertical="center"/>
    </xf>
    <xf numFmtId="0" fontId="83" fillId="0" borderId="3" xfId="0" applyFont="1" applyFill="1" applyBorder="1" applyAlignment="1">
      <alignment vertical="center"/>
    </xf>
    <xf numFmtId="0" fontId="83" fillId="0" borderId="5" xfId="0" applyFont="1" applyFill="1" applyBorder="1" applyAlignment="1">
      <alignment horizontal="center" vertical="center"/>
    </xf>
    <xf numFmtId="167" fontId="83" fillId="0" borderId="1" xfId="0" applyNumberFormat="1" applyFont="1" applyFill="1" applyBorder="1" applyAlignment="1">
      <alignment horizontal="center" vertical="center"/>
    </xf>
    <xf numFmtId="0" fontId="83" fillId="0" borderId="5" xfId="0" applyFont="1" applyFill="1" applyBorder="1" applyAlignment="1">
      <alignment vertical="center"/>
    </xf>
    <xf numFmtId="2" fontId="29" fillId="2" borderId="1" xfId="0" applyNumberFormat="1" applyFont="1" applyFill="1" applyBorder="1" applyAlignment="1">
      <alignment horizontal="center" vertical="center"/>
    </xf>
    <xf numFmtId="0" fontId="83" fillId="0" borderId="1" xfId="0" applyFont="1" applyFill="1" applyBorder="1" applyAlignment="1">
      <alignment vertical="center" wrapText="1"/>
    </xf>
    <xf numFmtId="0" fontId="83" fillId="0" borderId="1" xfId="0" applyFont="1" applyFill="1" applyBorder="1" applyAlignment="1">
      <alignment horizontal="left" vertical="center"/>
    </xf>
    <xf numFmtId="0" fontId="29" fillId="0" borderId="1" xfId="0" applyFont="1" applyFill="1" applyBorder="1" applyAlignment="1">
      <alignment horizontal="center" vertical="center"/>
    </xf>
    <xf numFmtId="49" fontId="68" fillId="7" borderId="3" xfId="0" applyNumberFormat="1" applyFont="1" applyFill="1" applyBorder="1" applyAlignment="1">
      <alignment horizontal="left" vertical="center" wrapText="1"/>
    </xf>
    <xf numFmtId="0" fontId="29" fillId="0" borderId="3" xfId="0" applyFont="1" applyFill="1" applyBorder="1" applyAlignment="1">
      <alignment horizontal="left" vertical="center" wrapText="1"/>
    </xf>
    <xf numFmtId="167" fontId="68" fillId="0" borderId="1" xfId="0" applyNumberFormat="1" applyFont="1" applyFill="1" applyBorder="1" applyAlignment="1">
      <alignment horizontal="center" vertical="center"/>
    </xf>
    <xf numFmtId="0" fontId="29" fillId="0" borderId="5" xfId="0" applyFont="1" applyFill="1" applyBorder="1" applyAlignment="1">
      <alignment horizontal="center" vertical="center"/>
    </xf>
    <xf numFmtId="49" fontId="68" fillId="7" borderId="1" xfId="0" applyNumberFormat="1" applyFont="1" applyFill="1" applyBorder="1" applyAlignment="1">
      <alignment horizontal="left" vertical="center" wrapText="1"/>
    </xf>
    <xf numFmtId="0" fontId="29" fillId="0" borderId="1" xfId="0" applyFont="1" applyFill="1" applyBorder="1" applyAlignment="1">
      <alignment vertical="center" wrapText="1"/>
    </xf>
    <xf numFmtId="0" fontId="29" fillId="7" borderId="1" xfId="0" applyFont="1" applyFill="1" applyBorder="1" applyAlignment="1">
      <alignment horizontal="left" vertical="center"/>
    </xf>
    <xf numFmtId="0" fontId="29" fillId="0" borderId="1" xfId="0" applyFont="1" applyFill="1" applyBorder="1" applyAlignment="1">
      <alignment horizontal="left" vertical="center"/>
    </xf>
    <xf numFmtId="0" fontId="29" fillId="9" borderId="1" xfId="0" applyFont="1" applyFill="1" applyBorder="1" applyAlignment="1">
      <alignment vertical="center"/>
    </xf>
    <xf numFmtId="0" fontId="29" fillId="0" borderId="1" xfId="0" applyFont="1" applyFill="1" applyBorder="1" applyAlignment="1">
      <alignment vertical="center"/>
    </xf>
    <xf numFmtId="0" fontId="29" fillId="0" borderId="5" xfId="0" applyFont="1" applyFill="1" applyBorder="1" applyAlignment="1">
      <alignment vertical="center"/>
    </xf>
    <xf numFmtId="167" fontId="68" fillId="0" borderId="5" xfId="0" applyNumberFormat="1" applyFont="1" applyFill="1" applyBorder="1" applyAlignment="1">
      <alignment horizontal="center" vertical="center"/>
    </xf>
    <xf numFmtId="0" fontId="29" fillId="0" borderId="0" xfId="0" applyFont="1" applyFill="1" applyBorder="1" applyAlignment="1">
      <alignment horizontal="center" vertical="center"/>
    </xf>
    <xf numFmtId="0" fontId="29" fillId="0" borderId="1" xfId="0" applyFont="1" applyFill="1" applyBorder="1" applyAlignment="1">
      <alignment horizontal="center"/>
    </xf>
    <xf numFmtId="0" fontId="29" fillId="9" borderId="1" xfId="0" applyFont="1" applyFill="1" applyBorder="1" applyAlignment="1"/>
    <xf numFmtId="0" fontId="29" fillId="0" borderId="1" xfId="0" applyFont="1" applyFill="1" applyBorder="1" applyAlignment="1"/>
    <xf numFmtId="0" fontId="29" fillId="0" borderId="4" xfId="0" applyFont="1" applyFill="1" applyBorder="1" applyAlignment="1">
      <alignment horizontal="left" vertical="center"/>
    </xf>
    <xf numFmtId="0" fontId="84" fillId="0" borderId="1" xfId="0" applyFont="1" applyFill="1" applyBorder="1" applyAlignment="1">
      <alignment horizontal="center" vertical="center"/>
    </xf>
    <xf numFmtId="49" fontId="85" fillId="10" borderId="1" xfId="0" applyNumberFormat="1" applyFont="1" applyFill="1" applyBorder="1" applyAlignment="1">
      <alignment horizontal="left" vertical="center" wrapText="1"/>
    </xf>
    <xf numFmtId="0" fontId="84" fillId="0" borderId="1" xfId="0" applyFont="1" applyFill="1" applyBorder="1" applyAlignment="1">
      <alignment vertical="center" wrapText="1"/>
    </xf>
    <xf numFmtId="0" fontId="84" fillId="0" borderId="1" xfId="0" applyFont="1" applyFill="1" applyBorder="1" applyAlignment="1">
      <alignment horizontal="center" vertical="center" wrapText="1"/>
    </xf>
    <xf numFmtId="0" fontId="85" fillId="0" borderId="1" xfId="0" applyFont="1" applyFill="1" applyBorder="1" applyAlignment="1">
      <alignment horizontal="center" vertical="center"/>
    </xf>
    <xf numFmtId="0" fontId="86" fillId="0" borderId="1" xfId="0" applyFont="1" applyFill="1" applyBorder="1" applyAlignment="1">
      <alignment horizontal="center" vertical="center"/>
    </xf>
    <xf numFmtId="49" fontId="68" fillId="0" borderId="1" xfId="0" applyNumberFormat="1" applyFont="1" applyFill="1" applyBorder="1" applyAlignment="1">
      <alignment horizontal="left" vertical="center" wrapText="1"/>
    </xf>
    <xf numFmtId="0" fontId="29" fillId="0" borderId="1" xfId="0" applyFont="1" applyFill="1" applyBorder="1" applyAlignment="1">
      <alignment horizontal="center" vertical="center" wrapText="1"/>
    </xf>
    <xf numFmtId="0" fontId="68" fillId="11" borderId="1" xfId="0" applyFont="1" applyFill="1" applyBorder="1" applyAlignment="1">
      <alignment vertical="center"/>
    </xf>
    <xf numFmtId="0" fontId="68" fillId="0" borderId="1" xfId="0" applyFont="1" applyFill="1" applyBorder="1" applyAlignment="1">
      <alignment horizontal="left" vertical="center" wrapText="1"/>
    </xf>
    <xf numFmtId="0" fontId="68" fillId="0" borderId="3" xfId="0" applyFont="1" applyFill="1" applyBorder="1" applyAlignment="1">
      <alignment vertical="center"/>
    </xf>
    <xf numFmtId="0" fontId="68" fillId="11" borderId="3" xfId="0" applyFont="1" applyFill="1" applyBorder="1" applyAlignment="1">
      <alignment vertical="center"/>
    </xf>
    <xf numFmtId="0" fontId="68" fillId="0" borderId="3" xfId="0" applyFont="1" applyFill="1" applyBorder="1" applyAlignment="1">
      <alignment vertical="center" wrapText="1"/>
    </xf>
    <xf numFmtId="0" fontId="14" fillId="0" borderId="1" xfId="0" applyFont="1" applyFill="1" applyBorder="1" applyAlignment="1">
      <alignment vertical="center"/>
    </xf>
    <xf numFmtId="0" fontId="14" fillId="11" borderId="1" xfId="0" applyFont="1" applyFill="1" applyBorder="1" applyAlignment="1">
      <alignment horizontal="center" vertical="center"/>
    </xf>
    <xf numFmtId="0" fontId="14" fillId="0" borderId="5" xfId="0" applyFont="1" applyFill="1" applyBorder="1" applyAlignment="1">
      <alignment horizontal="center" vertical="center"/>
    </xf>
    <xf numFmtId="49" fontId="68" fillId="12" borderId="1" xfId="0" applyNumberFormat="1" applyFont="1" applyFill="1" applyBorder="1" applyAlignment="1">
      <alignment horizontal="left" vertical="center" wrapText="1"/>
    </xf>
    <xf numFmtId="0" fontId="68" fillId="12" borderId="1" xfId="0" applyFont="1" applyFill="1" applyBorder="1" applyAlignment="1">
      <alignment horizontal="left" vertical="center"/>
    </xf>
    <xf numFmtId="0" fontId="29" fillId="12" borderId="1" xfId="0" applyFont="1" applyFill="1" applyBorder="1" applyAlignment="1">
      <alignment horizontal="left" vertical="center"/>
    </xf>
    <xf numFmtId="0" fontId="29" fillId="0" borderId="1" xfId="0" applyFont="1" applyFill="1" applyBorder="1" applyAlignment="1">
      <alignment horizontal="center" vertical="top"/>
    </xf>
    <xf numFmtId="0" fontId="29" fillId="12" borderId="1" xfId="0" applyFont="1" applyFill="1" applyBorder="1" applyAlignment="1">
      <alignment horizontal="left" vertical="top"/>
    </xf>
    <xf numFmtId="0" fontId="29" fillId="0" borderId="1" xfId="0" applyFont="1" applyFill="1" applyBorder="1" applyAlignment="1">
      <alignment vertical="top" wrapText="1"/>
    </xf>
    <xf numFmtId="0" fontId="68" fillId="0" borderId="1" xfId="0" applyFont="1" applyFill="1" applyBorder="1" applyAlignment="1">
      <alignment horizontal="left" vertical="center"/>
    </xf>
    <xf numFmtId="49" fontId="68" fillId="13" borderId="1" xfId="0" applyNumberFormat="1" applyFont="1" applyFill="1" applyBorder="1" applyAlignment="1">
      <alignment horizontal="left" vertical="center" wrapText="1"/>
    </xf>
    <xf numFmtId="0" fontId="68" fillId="2" borderId="1" xfId="0" applyFont="1" applyFill="1" applyBorder="1" applyAlignment="1">
      <alignment horizontal="center" vertical="center"/>
    </xf>
    <xf numFmtId="0" fontId="68" fillId="2" borderId="1" xfId="0" applyFont="1" applyFill="1" applyBorder="1" applyAlignment="1">
      <alignment vertical="center" wrapText="1"/>
    </xf>
    <xf numFmtId="0" fontId="68" fillId="0" borderId="1" xfId="0" applyFont="1" applyFill="1" applyBorder="1" applyAlignment="1">
      <alignment horizontal="center" vertical="center" wrapText="1"/>
    </xf>
    <xf numFmtId="0" fontId="29" fillId="0" borderId="3" xfId="0" applyFont="1" applyFill="1" applyBorder="1" applyAlignment="1">
      <alignment horizontal="center" vertical="center"/>
    </xf>
    <xf numFmtId="49" fontId="68" fillId="13" borderId="3" xfId="0" applyNumberFormat="1" applyFont="1" applyFill="1" applyBorder="1" applyAlignment="1">
      <alignment horizontal="left" vertical="center" wrapText="1"/>
    </xf>
    <xf numFmtId="0" fontId="68" fillId="0" borderId="4" xfId="0" applyFont="1" applyFill="1" applyBorder="1" applyAlignment="1">
      <alignment horizontal="left" vertical="center" wrapText="1"/>
    </xf>
    <xf numFmtId="0" fontId="68" fillId="0" borderId="3" xfId="0" applyFont="1" applyFill="1" applyBorder="1" applyAlignment="1">
      <alignment horizontal="center" vertical="center"/>
    </xf>
    <xf numFmtId="49" fontId="68" fillId="13" borderId="3" xfId="0" applyNumberFormat="1" applyFont="1" applyFill="1" applyBorder="1" applyAlignment="1">
      <alignment vertical="center" wrapText="1"/>
    </xf>
    <xf numFmtId="0" fontId="29" fillId="13" borderId="1" xfId="0" applyFont="1" applyFill="1" applyBorder="1" applyAlignment="1">
      <alignment vertical="center"/>
    </xf>
    <xf numFmtId="49" fontId="68" fillId="5" borderId="1" xfId="0" applyNumberFormat="1"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29" fillId="14" borderId="1" xfId="0" applyFont="1" applyFill="1" applyBorder="1" applyAlignment="1">
      <alignment vertical="center"/>
    </xf>
    <xf numFmtId="167" fontId="29" fillId="0" borderId="1" xfId="0" applyNumberFormat="1" applyFont="1" applyFill="1" applyBorder="1" applyAlignment="1">
      <alignment horizontal="center" vertical="center"/>
    </xf>
    <xf numFmtId="0" fontId="68" fillId="14" borderId="1" xfId="0" applyFont="1" applyFill="1" applyBorder="1" applyAlignment="1">
      <alignment vertical="center"/>
    </xf>
    <xf numFmtId="0" fontId="29" fillId="15" borderId="1" xfId="0" applyFont="1" applyFill="1" applyBorder="1" applyAlignment="1">
      <alignment vertical="center"/>
    </xf>
    <xf numFmtId="0" fontId="68" fillId="15" borderId="1" xfId="0" applyFont="1" applyFill="1" applyBorder="1" applyAlignment="1">
      <alignment horizontal="left" vertical="center"/>
    </xf>
    <xf numFmtId="0" fontId="29" fillId="0" borderId="4" xfId="0" applyFont="1" applyFill="1" applyBorder="1" applyAlignment="1">
      <alignment horizontal="center" vertical="center"/>
    </xf>
    <xf numFmtId="0" fontId="29" fillId="15" borderId="4" xfId="0" applyFont="1" applyFill="1" applyBorder="1" applyAlignment="1">
      <alignment horizontal="left" vertical="center"/>
    </xf>
    <xf numFmtId="0" fontId="29" fillId="0" borderId="4" xfId="0" applyFont="1" applyFill="1" applyBorder="1" applyAlignment="1">
      <alignment horizontal="left" vertical="center" wrapText="1"/>
    </xf>
    <xf numFmtId="49" fontId="68" fillId="16" borderId="1" xfId="0" applyNumberFormat="1" applyFont="1" applyFill="1" applyBorder="1" applyAlignment="1">
      <alignment horizontal="left" vertical="center" wrapText="1"/>
    </xf>
    <xf numFmtId="0" fontId="29" fillId="16" borderId="1" xfId="0" applyFont="1" applyFill="1" applyBorder="1" applyAlignment="1">
      <alignment vertical="top"/>
    </xf>
    <xf numFmtId="0" fontId="29" fillId="0" borderId="5" xfId="0" applyFont="1" applyFill="1" applyBorder="1" applyAlignment="1">
      <alignment horizontal="center" vertical="top"/>
    </xf>
    <xf numFmtId="0" fontId="68" fillId="3" borderId="1" xfId="0" applyFont="1" applyFill="1" applyBorder="1" applyAlignment="1">
      <alignment vertical="center"/>
    </xf>
    <xf numFmtId="0" fontId="68" fillId="0" borderId="1" xfId="0" applyFont="1" applyFill="1" applyBorder="1" applyAlignment="1">
      <alignment vertical="center"/>
    </xf>
    <xf numFmtId="0" fontId="68" fillId="17" borderId="1" xfId="0" applyFont="1" applyFill="1" applyBorder="1" applyAlignment="1">
      <alignment vertical="center"/>
    </xf>
    <xf numFmtId="0" fontId="68" fillId="17" borderId="1" xfId="0" applyFont="1" applyFill="1" applyBorder="1" applyAlignment="1">
      <alignment horizontal="left" vertical="center"/>
    </xf>
    <xf numFmtId="0" fontId="29" fillId="0" borderId="1" xfId="0" applyFont="1" applyFill="1" applyBorder="1" applyAlignment="1">
      <alignment wrapText="1"/>
    </xf>
    <xf numFmtId="0" fontId="29" fillId="17" borderId="1" xfId="0" applyFont="1" applyFill="1" applyBorder="1" applyAlignment="1"/>
    <xf numFmtId="0" fontId="29" fillId="17" borderId="1" xfId="0" applyFont="1" applyFill="1" applyBorder="1" applyAlignment="1">
      <alignment vertical="center"/>
    </xf>
    <xf numFmtId="0" fontId="68" fillId="0" borderId="3" xfId="0" applyFont="1" applyFill="1" applyBorder="1" applyAlignment="1">
      <alignment horizontal="left" vertical="center" wrapText="1"/>
    </xf>
    <xf numFmtId="0" fontId="68" fillId="0" borderId="3" xfId="0" applyFont="1" applyFill="1" applyBorder="1" applyAlignment="1">
      <alignment horizontal="center" vertical="center" wrapText="1"/>
    </xf>
    <xf numFmtId="2" fontId="29" fillId="0" borderId="3" xfId="0" applyNumberFormat="1" applyFont="1" applyFill="1" applyBorder="1" applyAlignment="1">
      <alignment horizontal="center" vertical="center"/>
    </xf>
    <xf numFmtId="0" fontId="14" fillId="0" borderId="3" xfId="0" applyFont="1" applyFill="1" applyBorder="1" applyAlignment="1">
      <alignment horizontal="center" vertical="center"/>
    </xf>
    <xf numFmtId="0" fontId="14" fillId="0" borderId="8" xfId="0" applyFont="1" applyFill="1" applyBorder="1" applyAlignment="1">
      <alignment horizontal="center" vertical="center"/>
    </xf>
    <xf numFmtId="0" fontId="29" fillId="17" borderId="1" xfId="0" applyFont="1" applyFill="1" applyBorder="1" applyAlignment="1">
      <alignment vertical="top"/>
    </xf>
    <xf numFmtId="0" fontId="29" fillId="0" borderId="1" xfId="0" applyFont="1" applyFill="1" applyBorder="1" applyAlignment="1">
      <alignment vertical="top"/>
    </xf>
    <xf numFmtId="167" fontId="29" fillId="0" borderId="1" xfId="0" applyNumberFormat="1" applyFont="1" applyFill="1" applyBorder="1" applyAlignment="1">
      <alignment horizontal="center" vertical="top"/>
    </xf>
    <xf numFmtId="0" fontId="68" fillId="0" borderId="4" xfId="0" applyFont="1" applyFill="1" applyBorder="1" applyAlignment="1">
      <alignment vertical="center" wrapText="1"/>
    </xf>
    <xf numFmtId="0" fontId="68" fillId="0" borderId="4" xfId="0" applyFont="1" applyFill="1" applyBorder="1" applyAlignment="1">
      <alignment horizontal="center" vertical="center" wrapText="1"/>
    </xf>
    <xf numFmtId="2" fontId="29" fillId="0" borderId="4" xfId="0" applyNumberFormat="1" applyFont="1" applyFill="1" applyBorder="1" applyAlignment="1">
      <alignment horizontal="center" vertical="center"/>
    </xf>
    <xf numFmtId="0" fontId="14" fillId="0" borderId="4" xfId="0" applyFont="1" applyFill="1" applyBorder="1" applyAlignment="1">
      <alignment horizontal="center" vertical="center"/>
    </xf>
    <xf numFmtId="0" fontId="68" fillId="0" borderId="4" xfId="0" applyFont="1" applyFill="1" applyBorder="1" applyAlignment="1">
      <alignment horizontal="center" vertical="center"/>
    </xf>
    <xf numFmtId="0" fontId="14" fillId="0" borderId="9" xfId="0" applyFont="1" applyFill="1" applyBorder="1" applyAlignment="1">
      <alignment horizontal="center" vertical="center"/>
    </xf>
    <xf numFmtId="49" fontId="68" fillId="18" borderId="1" xfId="0" applyNumberFormat="1" applyFont="1" applyFill="1" applyBorder="1" applyAlignment="1">
      <alignment horizontal="left" vertical="center" wrapText="1"/>
    </xf>
    <xf numFmtId="2" fontId="0" fillId="0" borderId="1" xfId="0" applyNumberFormat="1" applyFont="1" applyFill="1" applyBorder="1" applyAlignment="1">
      <alignment horizontal="center" vertical="center"/>
    </xf>
    <xf numFmtId="0" fontId="87" fillId="0" borderId="1" xfId="0" applyFont="1" applyFill="1" applyBorder="1" applyAlignment="1">
      <alignment horizontal="center" vertical="center"/>
    </xf>
    <xf numFmtId="167" fontId="87" fillId="0" borderId="1" xfId="0" applyNumberFormat="1" applyFont="1" applyFill="1" applyBorder="1" applyAlignment="1">
      <alignment horizontal="center" vertical="center"/>
    </xf>
    <xf numFmtId="49" fontId="68" fillId="0" borderId="0" xfId="0" applyNumberFormat="1" applyFont="1" applyFill="1" applyBorder="1" applyAlignment="1">
      <alignment horizontal="left" vertical="center" wrapText="1"/>
    </xf>
    <xf numFmtId="0" fontId="68" fillId="0" borderId="0" xfId="0" applyFont="1" applyFill="1" applyBorder="1" applyAlignment="1">
      <alignment vertical="center" wrapText="1"/>
    </xf>
    <xf numFmtId="2" fontId="29" fillId="2" borderId="0" xfId="0" applyNumberFormat="1" applyFont="1" applyFill="1" applyBorder="1" applyAlignment="1">
      <alignment horizontal="center" vertical="center"/>
    </xf>
    <xf numFmtId="2" fontId="68" fillId="0" borderId="0" xfId="0" applyNumberFormat="1" applyFont="1" applyFill="1" applyBorder="1" applyAlignment="1">
      <alignment horizontal="center" vertical="center"/>
    </xf>
    <xf numFmtId="0" fontId="70" fillId="2" borderId="1" xfId="0" applyFont="1" applyFill="1" applyBorder="1" applyAlignment="1">
      <alignment vertical="center"/>
    </xf>
    <xf numFmtId="0" fontId="70" fillId="2" borderId="5" xfId="0" applyFont="1" applyFill="1" applyBorder="1" applyAlignment="1">
      <alignment vertical="center"/>
    </xf>
    <xf numFmtId="0" fontId="70" fillId="2" borderId="5" xfId="0" applyFont="1" applyFill="1" applyBorder="1" applyAlignment="1">
      <alignment horizontal="center" vertical="center"/>
    </xf>
    <xf numFmtId="0" fontId="70" fillId="2" borderId="1" xfId="0" applyFont="1" applyFill="1" applyBorder="1" applyAlignment="1">
      <alignment horizontal="center" vertical="center"/>
    </xf>
    <xf numFmtId="49" fontId="68" fillId="19" borderId="1" xfId="0" applyNumberFormat="1" applyFont="1" applyFill="1" applyBorder="1" applyAlignment="1">
      <alignment horizontal="left" vertical="center" wrapText="1"/>
    </xf>
    <xf numFmtId="0" fontId="70" fillId="0" borderId="1" xfId="0" applyFont="1" applyFill="1" applyBorder="1" applyAlignment="1">
      <alignment horizontal="center" vertical="center" wrapText="1"/>
    </xf>
    <xf numFmtId="0" fontId="68" fillId="19" borderId="1" xfId="0" applyFont="1" applyFill="1" applyBorder="1" applyAlignment="1">
      <alignment horizontal="left" vertical="center"/>
    </xf>
    <xf numFmtId="0" fontId="14" fillId="19" borderId="1" xfId="0" applyFont="1" applyFill="1" applyBorder="1" applyAlignment="1">
      <alignment horizontal="left" vertical="center"/>
    </xf>
    <xf numFmtId="0" fontId="14" fillId="19" borderId="1"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10" fillId="0" borderId="0" xfId="0" applyFont="1" applyFill="1" applyBorder="1" applyAlignment="1">
      <alignment horizontal="center" vertical="center"/>
    </xf>
    <xf numFmtId="0" fontId="10" fillId="0" borderId="0" xfId="0" applyFont="1" applyFill="1" applyAlignment="1">
      <alignment horizontal="center" vertical="center"/>
    </xf>
    <xf numFmtId="0" fontId="0" fillId="0" borderId="0" xfId="0" applyFont="1" applyFill="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xf>
    <xf numFmtId="14" fontId="4" fillId="0" borderId="0" xfId="0" applyNumberFormat="1" applyFont="1" applyAlignment="1">
      <alignment vertical="center"/>
    </xf>
    <xf numFmtId="0" fontId="4" fillId="0" borderId="0" xfId="0" applyFont="1" applyAlignment="1">
      <alignment horizontal="left" vertical="center" wrapText="1"/>
    </xf>
    <xf numFmtId="0" fontId="29" fillId="0" borderId="1" xfId="0" applyFont="1" applyBorder="1" applyAlignment="1">
      <alignment horizontal="center" vertical="center" wrapText="1"/>
    </xf>
    <xf numFmtId="0" fontId="83" fillId="0" borderId="1" xfId="0" applyFont="1" applyBorder="1" applyAlignment="1">
      <alignment horizontal="left" vertical="center" wrapText="1"/>
    </xf>
    <xf numFmtId="0" fontId="29" fillId="3" borderId="1" xfId="0" applyFont="1" applyFill="1" applyBorder="1" applyAlignment="1">
      <alignment horizontal="left" vertical="center"/>
    </xf>
    <xf numFmtId="0" fontId="83" fillId="0" borderId="1" xfId="0" applyFont="1" applyBorder="1" applyAlignment="1">
      <alignment horizontal="left" vertical="center"/>
    </xf>
    <xf numFmtId="2" fontId="10" fillId="0" borderId="1" xfId="0" applyNumberFormat="1" applyFont="1" applyBorder="1" applyAlignment="1">
      <alignment horizontal="left" vertical="center"/>
    </xf>
    <xf numFmtId="0" fontId="83" fillId="2" borderId="1" xfId="0" applyFont="1" applyFill="1" applyBorder="1" applyAlignment="1">
      <alignment horizontal="left" vertical="center" wrapText="1"/>
    </xf>
    <xf numFmtId="0" fontId="83" fillId="2" borderId="1" xfId="0" applyFont="1" applyFill="1" applyBorder="1" applyAlignment="1">
      <alignment horizontal="left" vertical="center"/>
    </xf>
    <xf numFmtId="0" fontId="29" fillId="0" borderId="1" xfId="0" applyFont="1" applyBorder="1" applyAlignment="1">
      <alignment horizontal="left" vertical="center" wrapText="1"/>
    </xf>
    <xf numFmtId="2" fontId="4" fillId="0" borderId="1" xfId="0" applyNumberFormat="1" applyFont="1" applyBorder="1" applyAlignment="1">
      <alignment horizontal="left" vertical="center"/>
    </xf>
    <xf numFmtId="0" fontId="29" fillId="2" borderId="1" xfId="0" applyFont="1" applyFill="1" applyBorder="1" applyAlignment="1">
      <alignment horizontal="left" vertical="center" wrapText="1"/>
    </xf>
    <xf numFmtId="0" fontId="10" fillId="3" borderId="1" xfId="0" applyFont="1" applyFill="1" applyBorder="1" applyAlignment="1">
      <alignment horizontal="left" vertical="center"/>
    </xf>
    <xf numFmtId="0" fontId="29" fillId="2" borderId="1" xfId="0" applyFont="1" applyFill="1" applyBorder="1" applyAlignment="1">
      <alignment horizontal="left" vertical="center"/>
    </xf>
    <xf numFmtId="0" fontId="29" fillId="3" borderId="1" xfId="0" applyFont="1" applyFill="1" applyBorder="1" applyAlignment="1">
      <alignment horizontal="left" vertical="center" wrapText="1"/>
    </xf>
    <xf numFmtId="0" fontId="68" fillId="2" borderId="1" xfId="0" applyFont="1" applyFill="1" applyBorder="1" applyAlignment="1">
      <alignment horizontal="left" vertical="center" wrapText="1"/>
    </xf>
    <xf numFmtId="1" fontId="68" fillId="3" borderId="1" xfId="0" applyNumberFormat="1" applyFont="1" applyFill="1" applyBorder="1" applyAlignment="1">
      <alignment horizontal="left" vertical="center" wrapText="1"/>
    </xf>
    <xf numFmtId="0" fontId="68" fillId="2" borderId="1" xfId="0" applyFont="1" applyFill="1" applyBorder="1" applyAlignment="1">
      <alignment horizontal="left" vertical="center"/>
    </xf>
    <xf numFmtId="2" fontId="68" fillId="3" borderId="1" xfId="0" applyNumberFormat="1" applyFont="1" applyFill="1" applyBorder="1" applyAlignment="1">
      <alignment horizontal="left" vertical="center" wrapText="1"/>
    </xf>
    <xf numFmtId="0" fontId="26" fillId="2"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2" borderId="1" xfId="0" applyFont="1" applyFill="1" applyBorder="1" applyAlignment="1">
      <alignment horizontal="center" vertical="center" wrapText="1"/>
    </xf>
    <xf numFmtId="0" fontId="83" fillId="2" borderId="1" xfId="0" applyFont="1" applyFill="1" applyBorder="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8" fillId="0" borderId="0" xfId="0" applyFont="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left"/>
    </xf>
    <xf numFmtId="0" fontId="93" fillId="2" borderId="1" xfId="0" applyFont="1" applyFill="1" applyBorder="1" applyAlignment="1">
      <alignment horizontal="left" vertical="center" wrapText="1"/>
    </xf>
    <xf numFmtId="0" fontId="93" fillId="2" borderId="1" xfId="0" applyFont="1" applyFill="1" applyBorder="1" applyAlignment="1">
      <alignment horizontal="center" vertical="center" wrapText="1"/>
    </xf>
    <xf numFmtId="2" fontId="93" fillId="2" borderId="1" xfId="0" applyNumberFormat="1" applyFont="1" applyFill="1" applyBorder="1" applyAlignment="1">
      <alignment horizontal="center" vertical="center" wrapText="1"/>
    </xf>
    <xf numFmtId="0" fontId="94" fillId="2" borderId="1" xfId="4" applyFont="1" applyFill="1" applyBorder="1" applyAlignment="1">
      <alignment horizontal="center" vertical="center" wrapText="1"/>
    </xf>
    <xf numFmtId="0" fontId="10" fillId="0" borderId="1" xfId="0" applyFont="1" applyBorder="1"/>
    <xf numFmtId="0" fontId="94" fillId="2" borderId="6" xfId="4" applyFont="1" applyFill="1" applyBorder="1" applyAlignment="1">
      <alignment horizontal="center" vertical="center" wrapText="1"/>
    </xf>
    <xf numFmtId="0" fontId="94" fillId="2" borderId="1" xfId="4" applyFont="1" applyFill="1" applyBorder="1" applyAlignment="1">
      <alignment horizontal="right" vertical="center" wrapText="1"/>
    </xf>
    <xf numFmtId="2" fontId="93" fillId="2" borderId="1" xfId="4" applyNumberFormat="1" applyFont="1" applyFill="1" applyBorder="1" applyAlignment="1">
      <alignment horizontal="center" vertical="center" wrapText="1"/>
    </xf>
    <xf numFmtId="0" fontId="93" fillId="2" borderId="1" xfId="4" applyFont="1" applyFill="1" applyBorder="1" applyAlignment="1">
      <alignment horizontal="center" vertical="center" wrapText="1"/>
    </xf>
    <xf numFmtId="0" fontId="95" fillId="2" borderId="1" xfId="4" applyFont="1" applyFill="1" applyBorder="1" applyAlignment="1">
      <alignment horizontal="center" vertical="center" wrapText="1"/>
    </xf>
    <xf numFmtId="0" fontId="95" fillId="2" borderId="7" xfId="4" applyFont="1" applyFill="1" applyBorder="1" applyAlignment="1">
      <alignment horizontal="left" wrapText="1"/>
    </xf>
    <xf numFmtId="0" fontId="95" fillId="2" borderId="1" xfId="4" applyFont="1" applyFill="1" applyBorder="1" applyAlignment="1">
      <alignment horizontal="right" vertical="center" wrapText="1"/>
    </xf>
    <xf numFmtId="2" fontId="96" fillId="2" borderId="1" xfId="4" applyNumberFormat="1" applyFont="1" applyFill="1" applyBorder="1" applyAlignment="1">
      <alignment horizontal="center" vertical="center" wrapText="1"/>
    </xf>
    <xf numFmtId="49" fontId="96" fillId="2" borderId="1" xfId="4" applyNumberFormat="1" applyFont="1" applyFill="1" applyBorder="1" applyAlignment="1">
      <alignment horizontal="center" vertical="center" wrapText="1"/>
    </xf>
    <xf numFmtId="0" fontId="95" fillId="2" borderId="7" xfId="4" applyFont="1" applyFill="1" applyBorder="1" applyAlignment="1">
      <alignment wrapText="1"/>
    </xf>
    <xf numFmtId="0" fontId="96" fillId="2" borderId="1" xfId="4" applyNumberFormat="1" applyFont="1" applyFill="1" applyBorder="1" applyAlignment="1">
      <alignment horizontal="center" vertical="center" wrapText="1"/>
    </xf>
    <xf numFmtId="0" fontId="97" fillId="2" borderId="7" xfId="4" applyFont="1" applyFill="1" applyBorder="1" applyAlignment="1">
      <alignment horizontal="center" vertical="center" wrapText="1"/>
    </xf>
    <xf numFmtId="0" fontId="95" fillId="2" borderId="7" xfId="4" applyFont="1" applyFill="1" applyBorder="1" applyAlignment="1">
      <alignment vertical="center" wrapText="1"/>
    </xf>
    <xf numFmtId="0" fontId="95" fillId="2" borderId="7" xfId="4" applyFont="1" applyFill="1" applyBorder="1" applyAlignment="1">
      <alignment horizontal="left" vertical="center" wrapText="1"/>
    </xf>
    <xf numFmtId="0" fontId="95" fillId="2" borderId="1" xfId="4" applyFont="1" applyFill="1" applyBorder="1" applyAlignment="1">
      <alignment horizontal="right" wrapText="1"/>
    </xf>
    <xf numFmtId="0" fontId="95" fillId="2" borderId="7" xfId="4" applyFont="1" applyFill="1" applyBorder="1" applyAlignment="1">
      <alignment horizontal="left" vertical="top" wrapText="1"/>
    </xf>
    <xf numFmtId="0" fontId="95" fillId="2" borderId="1" xfId="4" applyFont="1" applyFill="1" applyBorder="1" applyAlignment="1">
      <alignment horizontal="right" vertical="top" wrapText="1"/>
    </xf>
    <xf numFmtId="0" fontId="97" fillId="2" borderId="0" xfId="4" applyFont="1" applyFill="1" applyBorder="1" applyAlignment="1">
      <alignment horizontal="center" vertical="center" wrapText="1"/>
    </xf>
    <xf numFmtId="0" fontId="29" fillId="2" borderId="7" xfId="4" applyFont="1" applyFill="1" applyBorder="1" applyAlignment="1">
      <alignment wrapText="1"/>
    </xf>
    <xf numFmtId="2" fontId="95" fillId="2" borderId="1" xfId="4" applyNumberFormat="1" applyFont="1" applyFill="1" applyBorder="1" applyAlignment="1">
      <alignment horizontal="center" vertical="center" wrapText="1"/>
    </xf>
    <xf numFmtId="0" fontId="95" fillId="21" borderId="1" xfId="4" applyFont="1" applyFill="1" applyBorder="1" applyAlignment="1">
      <alignment horizontal="center" vertical="center" wrapText="1"/>
    </xf>
    <xf numFmtId="0" fontId="95" fillId="21" borderId="7" xfId="4" applyFont="1" applyFill="1" applyBorder="1" applyAlignment="1">
      <alignment horizontal="left" wrapText="1"/>
    </xf>
    <xf numFmtId="0" fontId="95" fillId="21" borderId="1" xfId="4" applyFont="1" applyFill="1" applyBorder="1" applyAlignment="1">
      <alignment horizontal="right" vertical="center" wrapText="1"/>
    </xf>
    <xf numFmtId="2" fontId="96" fillId="21" borderId="1" xfId="4" applyNumberFormat="1" applyFont="1" applyFill="1" applyBorder="1" applyAlignment="1">
      <alignment horizontal="center" vertical="center" wrapText="1"/>
    </xf>
    <xf numFmtId="49" fontId="96" fillId="21" borderId="1" xfId="4" applyNumberFormat="1" applyFont="1" applyFill="1" applyBorder="1" applyAlignment="1">
      <alignment horizontal="center" vertical="center" wrapText="1"/>
    </xf>
    <xf numFmtId="0" fontId="95" fillId="2" borderId="0" xfId="4" applyFont="1" applyFill="1" applyBorder="1" applyAlignment="1">
      <alignment horizontal="center" vertical="center" wrapText="1"/>
    </xf>
    <xf numFmtId="0" fontId="95" fillId="2" borderId="0" xfId="4" applyFont="1" applyFill="1" applyBorder="1" applyAlignment="1">
      <alignment horizontal="left" wrapText="1"/>
    </xf>
    <xf numFmtId="0" fontId="95" fillId="2" borderId="0" xfId="4" applyFont="1" applyFill="1" applyBorder="1" applyAlignment="1">
      <alignment horizontal="right" vertical="center" wrapText="1"/>
    </xf>
    <xf numFmtId="2" fontId="96" fillId="2" borderId="0" xfId="4" applyNumberFormat="1" applyFont="1" applyFill="1" applyBorder="1" applyAlignment="1">
      <alignment horizontal="center" vertical="center" wrapText="1"/>
    </xf>
    <xf numFmtId="49" fontId="96" fillId="2" borderId="0" xfId="4"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95" fillId="2" borderId="1" xfId="4" applyFont="1" applyFill="1" applyBorder="1" applyAlignment="1">
      <alignment horizontal="left" wrapText="1"/>
    </xf>
    <xf numFmtId="0" fontId="95" fillId="2" borderId="1" xfId="4" applyFont="1" applyFill="1" applyBorder="1" applyAlignment="1">
      <alignment horizontal="left" vertical="top" wrapText="1"/>
    </xf>
    <xf numFmtId="0" fontId="95" fillId="2" borderId="1" xfId="4" applyFont="1" applyFill="1" applyBorder="1" applyAlignment="1">
      <alignment wrapText="1"/>
    </xf>
    <xf numFmtId="0" fontId="95" fillId="2" borderId="1" xfId="4" applyFont="1" applyFill="1" applyBorder="1" applyAlignment="1">
      <alignment horizontal="left" vertical="center" wrapText="1"/>
    </xf>
    <xf numFmtId="0" fontId="29" fillId="2" borderId="1" xfId="4" applyFont="1" applyFill="1" applyBorder="1" applyAlignment="1">
      <alignment horizontal="right" wrapText="1"/>
    </xf>
    <xf numFmtId="0" fontId="4" fillId="0" borderId="0" xfId="0" applyFont="1"/>
    <xf numFmtId="2" fontId="4" fillId="0" borderId="0" xfId="0" applyNumberFormat="1" applyFont="1"/>
    <xf numFmtId="0" fontId="95" fillId="2" borderId="0" xfId="0" applyFont="1" applyFill="1" applyAlignment="1">
      <alignment horizontal="right"/>
    </xf>
    <xf numFmtId="2" fontId="95" fillId="2" borderId="0" xfId="0" applyNumberFormat="1" applyFont="1" applyFill="1" applyAlignment="1">
      <alignment horizontal="right"/>
    </xf>
    <xf numFmtId="0" fontId="95" fillId="2" borderId="0" xfId="0" applyFont="1" applyFill="1"/>
    <xf numFmtId="0" fontId="0" fillId="0" borderId="1" xfId="0" applyFont="1" applyBorder="1"/>
    <xf numFmtId="0" fontId="26" fillId="0" borderId="0" xfId="0" applyFont="1"/>
    <xf numFmtId="0" fontId="101" fillId="0" borderId="0" xfId="0" applyFont="1"/>
    <xf numFmtId="0" fontId="26" fillId="0" borderId="0" xfId="0" applyFont="1" applyAlignment="1">
      <alignment horizontal="left"/>
    </xf>
    <xf numFmtId="0" fontId="53" fillId="0" borderId="22" xfId="0" applyFont="1" applyBorder="1" applyAlignment="1">
      <alignment horizontal="center" vertical="center"/>
    </xf>
    <xf numFmtId="0" fontId="53" fillId="0" borderId="22" xfId="0" applyFont="1" applyBorder="1" applyAlignment="1">
      <alignment horizontal="center" vertical="center" wrapText="1"/>
    </xf>
    <xf numFmtId="0" fontId="26" fillId="0" borderId="22" xfId="0" applyFont="1" applyBorder="1"/>
    <xf numFmtId="0" fontId="26" fillId="0" borderId="22" xfId="0" applyFont="1" applyBorder="1" applyAlignment="1">
      <alignment horizontal="center" vertical="center"/>
    </xf>
    <xf numFmtId="0" fontId="102" fillId="0" borderId="22" xfId="0" applyFont="1" applyBorder="1" applyAlignment="1">
      <alignment horizontal="left" vertical="top" wrapText="1"/>
    </xf>
    <xf numFmtId="0" fontId="64" fillId="0" borderId="22" xfId="0" applyFont="1" applyBorder="1" applyAlignment="1">
      <alignment vertical="top"/>
    </xf>
    <xf numFmtId="0" fontId="64" fillId="0" borderId="22" xfId="0" applyFont="1" applyBorder="1" applyAlignment="1">
      <alignment horizontal="left" vertical="top"/>
    </xf>
    <xf numFmtId="0" fontId="64" fillId="0" borderId="22" xfId="0" applyFont="1" applyBorder="1" applyAlignment="1">
      <alignment horizontal="center" vertical="center"/>
    </xf>
    <xf numFmtId="2" fontId="64" fillId="0" borderId="22" xfId="0" applyNumberFormat="1" applyFont="1" applyBorder="1" applyAlignment="1">
      <alignment horizontal="left"/>
    </xf>
    <xf numFmtId="0" fontId="64" fillId="0" borderId="22" xfId="0" applyFont="1" applyBorder="1" applyAlignment="1">
      <alignment horizontal="left" vertical="center"/>
    </xf>
    <xf numFmtId="168" fontId="64" fillId="0" borderId="22" xfId="0" applyNumberFormat="1" applyFont="1" applyBorder="1" applyAlignment="1">
      <alignment horizontal="left" vertical="center"/>
    </xf>
    <xf numFmtId="0" fontId="26" fillId="0" borderId="22" xfId="0" applyFont="1" applyBorder="1" applyAlignment="1">
      <alignment horizontal="center"/>
    </xf>
    <xf numFmtId="2" fontId="64" fillId="0" borderId="22" xfId="0" applyNumberFormat="1" applyFont="1" applyBorder="1" applyAlignment="1">
      <alignment horizontal="left" vertical="center"/>
    </xf>
    <xf numFmtId="0" fontId="64" fillId="0" borderId="22" xfId="0" applyFont="1" applyBorder="1" applyAlignment="1">
      <alignment vertical="top" wrapText="1"/>
    </xf>
    <xf numFmtId="2" fontId="64" fillId="0" borderId="22" xfId="0" applyNumberFormat="1" applyFont="1" applyBorder="1" applyAlignment="1">
      <alignment horizontal="left" vertical="top" wrapText="1"/>
    </xf>
    <xf numFmtId="2" fontId="64" fillId="0" borderId="22" xfId="0" applyNumberFormat="1" applyFont="1" applyBorder="1" applyAlignment="1">
      <alignment horizontal="left" vertical="top"/>
    </xf>
    <xf numFmtId="164" fontId="64" fillId="0" borderId="22" xfId="0" applyNumberFormat="1" applyFont="1" applyBorder="1" applyAlignment="1">
      <alignment horizontal="left"/>
    </xf>
    <xf numFmtId="169" fontId="64" fillId="0" borderId="22" xfId="0" applyNumberFormat="1" applyFont="1" applyBorder="1" applyAlignment="1">
      <alignment horizontal="left" wrapText="1"/>
    </xf>
    <xf numFmtId="0" fontId="102" fillId="0" borderId="22" xfId="0" applyFont="1" applyBorder="1" applyAlignment="1">
      <alignment horizontal="left" vertical="center" wrapText="1"/>
    </xf>
    <xf numFmtId="2" fontId="64" fillId="0" borderId="22" xfId="0" applyNumberFormat="1" applyFont="1" applyBorder="1" applyAlignment="1">
      <alignment horizontal="left" vertical="center" wrapText="1"/>
    </xf>
    <xf numFmtId="168" fontId="64" fillId="0" borderId="22" xfId="0" applyNumberFormat="1" applyFont="1" applyBorder="1" applyAlignment="1">
      <alignment horizontal="left" vertical="top"/>
    </xf>
    <xf numFmtId="168" fontId="64" fillId="0" borderId="22" xfId="0" applyNumberFormat="1" applyFont="1" applyBorder="1" applyAlignment="1">
      <alignment horizontal="left"/>
    </xf>
    <xf numFmtId="2" fontId="64" fillId="0" borderId="22" xfId="0" applyNumberFormat="1" applyFont="1" applyBorder="1" applyAlignment="1">
      <alignment horizontal="left" wrapText="1"/>
    </xf>
    <xf numFmtId="166" fontId="26" fillId="0" borderId="22" xfId="0" applyNumberFormat="1" applyFont="1" applyBorder="1"/>
    <xf numFmtId="0" fontId="102" fillId="0" borderId="22" xfId="0" applyFont="1" applyBorder="1" applyAlignment="1">
      <alignment horizontal="center" vertical="center" wrapText="1"/>
    </xf>
    <xf numFmtId="168" fontId="64" fillId="0" borderId="22" xfId="0" applyNumberFormat="1" applyFont="1" applyBorder="1" applyAlignment="1">
      <alignment horizontal="left" vertical="top" wrapText="1"/>
    </xf>
    <xf numFmtId="164" fontId="64" fillId="0" borderId="22" xfId="0" applyNumberFormat="1" applyFont="1" applyBorder="1" applyAlignment="1">
      <alignment horizontal="left" vertical="top" wrapText="1"/>
    </xf>
    <xf numFmtId="0" fontId="102" fillId="0" borderId="22" xfId="0" applyFont="1" applyBorder="1" applyAlignment="1">
      <alignment wrapText="1"/>
    </xf>
    <xf numFmtId="0" fontId="64" fillId="0" borderId="21" xfId="0" applyFont="1" applyBorder="1" applyAlignment="1">
      <alignment horizontal="center" vertical="center"/>
    </xf>
    <xf numFmtId="0" fontId="64" fillId="0" borderId="22" xfId="0" applyFont="1" applyBorder="1" applyAlignment="1">
      <alignment wrapText="1"/>
    </xf>
    <xf numFmtId="0" fontId="64" fillId="0" borderId="22" xfId="0" applyFont="1" applyBorder="1" applyAlignment="1">
      <alignment horizontal="left"/>
    </xf>
    <xf numFmtId="0" fontId="102" fillId="0" borderId="20" xfId="0" applyFont="1" applyBorder="1" applyAlignment="1">
      <alignment wrapText="1"/>
    </xf>
    <xf numFmtId="2" fontId="26" fillId="0" borderId="22" xfId="0" applyNumberFormat="1" applyFont="1" applyBorder="1"/>
    <xf numFmtId="2" fontId="0" fillId="0" borderId="1" xfId="0" applyNumberFormat="1" applyFont="1" applyFill="1" applyBorder="1" applyAlignment="1">
      <alignment horizontal="left" vertical="center"/>
    </xf>
    <xf numFmtId="0" fontId="26" fillId="0" borderId="18" xfId="0" applyFont="1" applyBorder="1"/>
    <xf numFmtId="2" fontId="26" fillId="0" borderId="20" xfId="0" applyNumberFormat="1" applyFont="1" applyBorder="1"/>
    <xf numFmtId="0" fontId="47" fillId="0" borderId="1" xfId="0" applyFont="1" applyFill="1" applyBorder="1" applyAlignment="1">
      <alignment wrapText="1"/>
    </xf>
    <xf numFmtId="0" fontId="26" fillId="22" borderId="22" xfId="0" applyFont="1" applyFill="1" applyBorder="1" applyAlignment="1">
      <alignment horizontal="center" vertical="center"/>
    </xf>
    <xf numFmtId="0" fontId="102" fillId="22" borderId="22" xfId="0" applyFont="1" applyFill="1" applyBorder="1" applyAlignment="1">
      <alignment horizontal="left" vertical="top" wrapText="1"/>
    </xf>
    <xf numFmtId="0" fontId="64" fillId="23" borderId="22" xfId="0" applyFont="1" applyFill="1" applyBorder="1" applyAlignment="1">
      <alignment horizontal="left" vertical="top"/>
    </xf>
    <xf numFmtId="2" fontId="64" fillId="23" borderId="21" xfId="0" applyNumberFormat="1" applyFont="1" applyFill="1" applyBorder="1" applyAlignment="1">
      <alignment horizontal="left"/>
    </xf>
    <xf numFmtId="0" fontId="26" fillId="0" borderId="22" xfId="0" applyFont="1" applyBorder="1" applyAlignment="1">
      <alignment horizontal="left"/>
    </xf>
    <xf numFmtId="2" fontId="64" fillId="23" borderId="22" xfId="0" applyNumberFormat="1" applyFont="1" applyFill="1" applyBorder="1" applyAlignment="1">
      <alignment horizontal="left"/>
    </xf>
    <xf numFmtId="2" fontId="64" fillId="23" borderId="22" xfId="0" applyNumberFormat="1" applyFont="1" applyFill="1" applyBorder="1" applyAlignment="1">
      <alignment horizontal="left" wrapText="1"/>
    </xf>
    <xf numFmtId="2" fontId="64" fillId="23" borderId="22" xfId="0" applyNumberFormat="1" applyFont="1" applyFill="1" applyBorder="1" applyAlignment="1">
      <alignment horizontal="left" vertical="top"/>
    </xf>
    <xf numFmtId="2" fontId="64" fillId="23" borderId="22" xfId="0" applyNumberFormat="1" applyFont="1" applyFill="1" applyBorder="1" applyAlignment="1">
      <alignment horizontal="left" vertical="center"/>
    </xf>
    <xf numFmtId="0" fontId="64" fillId="23" borderId="22" xfId="0" applyFont="1" applyFill="1" applyBorder="1" applyAlignment="1">
      <alignment horizontal="left"/>
    </xf>
    <xf numFmtId="0" fontId="26" fillId="0" borderId="22" xfId="0" applyFont="1" applyBorder="1" applyAlignment="1">
      <alignment horizontal="left" vertical="center"/>
    </xf>
    <xf numFmtId="0" fontId="26" fillId="22" borderId="17" xfId="0" applyFont="1" applyFill="1" applyBorder="1" applyAlignment="1">
      <alignment horizontal="center" vertical="center"/>
    </xf>
    <xf numFmtId="0" fontId="102" fillId="22" borderId="17" xfId="0" applyFont="1" applyFill="1" applyBorder="1" applyAlignment="1">
      <alignment horizontal="left" vertical="top" wrapText="1"/>
    </xf>
    <xf numFmtId="0" fontId="64" fillId="0" borderId="17" xfId="0" applyFont="1" applyBorder="1" applyAlignment="1">
      <alignment vertical="top"/>
    </xf>
    <xf numFmtId="2" fontId="64" fillId="0" borderId="17" xfId="0" applyNumberFormat="1" applyFont="1" applyBorder="1" applyAlignment="1">
      <alignment horizontal="left" vertical="center"/>
    </xf>
    <xf numFmtId="0" fontId="26" fillId="0" borderId="17" xfId="0" applyFont="1" applyBorder="1"/>
    <xf numFmtId="0" fontId="64" fillId="23" borderId="17" xfId="0" applyFont="1" applyFill="1" applyBorder="1" applyAlignment="1">
      <alignment horizontal="left"/>
    </xf>
    <xf numFmtId="2" fontId="64" fillId="23" borderId="17" xfId="0" applyNumberFormat="1" applyFont="1" applyFill="1" applyBorder="1" applyAlignment="1">
      <alignment horizontal="left" vertical="center"/>
    </xf>
    <xf numFmtId="0" fontId="26" fillId="0" borderId="17" xfId="0" applyFont="1" applyBorder="1" applyAlignment="1">
      <alignment horizontal="left" vertical="center"/>
    </xf>
    <xf numFmtId="0" fontId="26" fillId="22" borderId="1" xfId="0" applyFont="1" applyFill="1" applyBorder="1" applyAlignment="1">
      <alignment horizontal="center" vertical="center"/>
    </xf>
    <xf numFmtId="0" fontId="102" fillId="22" borderId="1" xfId="0" applyFont="1" applyFill="1" applyBorder="1" applyAlignment="1">
      <alignment horizontal="left" vertical="top" wrapText="1"/>
    </xf>
    <xf numFmtId="0" fontId="64" fillId="0" borderId="1" xfId="0" applyFont="1" applyBorder="1" applyAlignment="1">
      <alignment vertical="top"/>
    </xf>
    <xf numFmtId="2" fontId="64" fillId="0" borderId="1" xfId="0" applyNumberFormat="1" applyFont="1" applyBorder="1" applyAlignment="1">
      <alignment horizontal="left" vertical="center"/>
    </xf>
    <xf numFmtId="0" fontId="26" fillId="0" borderId="1" xfId="0" applyFont="1" applyBorder="1"/>
    <xf numFmtId="0" fontId="64" fillId="23" borderId="1" xfId="0" applyFont="1" applyFill="1" applyBorder="1" applyAlignment="1">
      <alignment horizontal="left"/>
    </xf>
    <xf numFmtId="2" fontId="64" fillId="23" borderId="1" xfId="0" applyNumberFormat="1" applyFont="1" applyFill="1" applyBorder="1" applyAlignment="1">
      <alignment horizontal="left" vertical="center"/>
    </xf>
    <xf numFmtId="0" fontId="26" fillId="0" borderId="1" xfId="0" applyFont="1" applyBorder="1" applyAlignment="1">
      <alignment horizontal="left" vertical="center"/>
    </xf>
    <xf numFmtId="0" fontId="0" fillId="0" borderId="0" xfId="0" applyFont="1" applyAlignment="1"/>
    <xf numFmtId="0" fontId="103" fillId="2" borderId="1" xfId="0" applyFont="1" applyFill="1" applyBorder="1" applyAlignment="1">
      <alignment vertical="center"/>
    </xf>
    <xf numFmtId="0" fontId="47" fillId="2" borderId="1" xfId="0" applyFont="1" applyFill="1" applyBorder="1" applyAlignment="1">
      <alignment horizontal="center" vertical="center"/>
    </xf>
    <xf numFmtId="2" fontId="104" fillId="0" borderId="1" xfId="0" applyNumberFormat="1" applyFont="1" applyBorder="1" applyAlignment="1">
      <alignment horizontal="right" vertical="center" wrapText="1"/>
    </xf>
    <xf numFmtId="0" fontId="59" fillId="0" borderId="1" xfId="0" applyFont="1" applyFill="1" applyBorder="1" applyAlignment="1">
      <alignment vertical="center"/>
    </xf>
    <xf numFmtId="0" fontId="59" fillId="0" borderId="1" xfId="0" applyFont="1" applyFill="1" applyBorder="1" applyAlignment="1">
      <alignment horizontal="center" vertical="center"/>
    </xf>
    <xf numFmtId="0" fontId="59" fillId="2" borderId="1" xfId="0" applyFont="1" applyFill="1" applyBorder="1" applyAlignment="1">
      <alignment vertical="center" wrapText="1"/>
    </xf>
    <xf numFmtId="2" fontId="104" fillId="0" borderId="1" xfId="0" applyNumberFormat="1" applyFont="1" applyBorder="1" applyAlignment="1">
      <alignment horizontal="right" vertical="center"/>
    </xf>
    <xf numFmtId="2" fontId="104" fillId="0" borderId="1" xfId="0" applyNumberFormat="1" applyFont="1" applyBorder="1" applyAlignment="1">
      <alignment horizontal="right" vertical="top"/>
    </xf>
    <xf numFmtId="0" fontId="25" fillId="2" borderId="1" xfId="0" applyFont="1" applyFill="1" applyBorder="1" applyAlignment="1">
      <alignment horizontal="left" wrapText="1"/>
    </xf>
    <xf numFmtId="0" fontId="104" fillId="0" borderId="1" xfId="0" applyFont="1" applyBorder="1" applyAlignment="1">
      <alignment horizontal="center" vertical="center"/>
    </xf>
    <xf numFmtId="0" fontId="60" fillId="0" borderId="1" xfId="0" applyFont="1" applyFill="1" applyBorder="1" applyAlignment="1">
      <alignment vertical="center"/>
    </xf>
    <xf numFmtId="0" fontId="60" fillId="0" borderId="1" xfId="0" applyFont="1" applyFill="1" applyBorder="1" applyAlignment="1">
      <alignment horizontal="center" vertical="center"/>
    </xf>
    <xf numFmtId="0" fontId="14" fillId="0" borderId="1" xfId="0" applyFont="1" applyFill="1" applyBorder="1" applyAlignment="1">
      <alignment horizontal="left" wrapText="1"/>
    </xf>
    <xf numFmtId="0" fontId="14" fillId="0" borderId="1" xfId="0" applyFont="1" applyFill="1" applyBorder="1" applyAlignment="1">
      <alignment horizontal="left" vertical="top" wrapText="1"/>
    </xf>
    <xf numFmtId="0" fontId="106" fillId="0" borderId="5" xfId="0" applyFont="1" applyBorder="1" applyAlignment="1">
      <alignment horizontal="left" vertical="center" wrapText="1"/>
    </xf>
    <xf numFmtId="0" fontId="26" fillId="0" borderId="1" xfId="0" applyFont="1" applyBorder="1" applyAlignment="1">
      <alignment horizontal="left" vertical="center" wrapText="1"/>
    </xf>
    <xf numFmtId="0" fontId="47" fillId="0" borderId="1" xfId="0" applyFont="1" applyBorder="1" applyAlignment="1">
      <alignment horizontal="center"/>
    </xf>
    <xf numFmtId="0" fontId="14" fillId="0" borderId="1" xfId="0" applyFont="1" applyBorder="1" applyAlignment="1">
      <alignment horizontal="left" wrapText="1"/>
    </xf>
    <xf numFmtId="1" fontId="0" fillId="0" borderId="1" xfId="0" applyNumberFormat="1" applyBorder="1" applyAlignment="1">
      <alignment horizontal="center" vertical="center" wrapText="1"/>
    </xf>
    <xf numFmtId="2" fontId="10" fillId="0" borderId="1" xfId="0" applyNumberFormat="1" applyFont="1" applyBorder="1" applyAlignment="1">
      <alignment horizontal="center" vertical="center" wrapText="1"/>
    </xf>
    <xf numFmtId="0" fontId="104" fillId="0" borderId="1" xfId="0" applyFont="1" applyBorder="1" applyAlignment="1">
      <alignment horizontal="center" vertical="center" wrapText="1"/>
    </xf>
    <xf numFmtId="0" fontId="60" fillId="2" borderId="1" xfId="0" applyFont="1" applyFill="1" applyBorder="1" applyAlignment="1">
      <alignment vertical="top"/>
    </xf>
    <xf numFmtId="0" fontId="60" fillId="2" borderId="1" xfId="0" applyFont="1" applyFill="1" applyBorder="1"/>
    <xf numFmtId="0" fontId="10" fillId="0" borderId="1" xfId="0" applyFont="1" applyBorder="1" applyAlignment="1">
      <alignment horizontal="center"/>
    </xf>
    <xf numFmtId="164" fontId="0" fillId="0" borderId="1" xfId="0" applyNumberFormat="1" applyBorder="1" applyAlignment="1">
      <alignment horizontal="center" vertical="center" wrapText="1"/>
    </xf>
    <xf numFmtId="164" fontId="60" fillId="2" borderId="1" xfId="0" applyNumberFormat="1" applyFont="1" applyFill="1" applyBorder="1" applyAlignment="1">
      <alignment horizontal="center" vertical="center"/>
    </xf>
    <xf numFmtId="0" fontId="26" fillId="0" borderId="5" xfId="0" applyFont="1" applyBorder="1" applyAlignment="1">
      <alignment horizontal="left" vertical="center" wrapText="1"/>
    </xf>
    <xf numFmtId="0" fontId="60" fillId="2" borderId="1" xfId="0" applyFont="1" applyFill="1" applyBorder="1" applyAlignment="1">
      <alignment horizontal="left" wrapText="1"/>
    </xf>
    <xf numFmtId="0" fontId="104" fillId="0" borderId="1" xfId="0" applyFont="1" applyBorder="1" applyAlignment="1">
      <alignment horizontal="center"/>
    </xf>
    <xf numFmtId="1" fontId="0" fillId="0" borderId="1" xfId="0" applyNumberFormat="1" applyBorder="1" applyAlignment="1">
      <alignment horizontal="center" wrapText="1"/>
    </xf>
    <xf numFmtId="2" fontId="104" fillId="0" borderId="1" xfId="0" applyNumberFormat="1" applyFont="1" applyBorder="1" applyAlignment="1">
      <alignment horizontal="right"/>
    </xf>
    <xf numFmtId="0" fontId="0" fillId="0" borderId="1" xfId="0" applyFont="1" applyBorder="1" applyAlignment="1">
      <alignment horizontal="left" wrapText="1"/>
    </xf>
    <xf numFmtId="0" fontId="17" fillId="2" borderId="5" xfId="0" applyFont="1" applyFill="1" applyBorder="1" applyAlignment="1">
      <alignment wrapText="1"/>
    </xf>
    <xf numFmtId="0" fontId="14" fillId="0" borderId="5" xfId="0" applyFont="1" applyFill="1" applyBorder="1" applyAlignment="1">
      <alignment horizontal="center" wrapText="1"/>
    </xf>
    <xf numFmtId="0" fontId="17" fillId="2" borderId="1" xfId="0" applyFont="1" applyFill="1" applyBorder="1" applyAlignment="1">
      <alignment wrapText="1"/>
    </xf>
    <xf numFmtId="0" fontId="14" fillId="0" borderId="1" xfId="0" applyFont="1" applyFill="1" applyBorder="1" applyAlignment="1">
      <alignment horizontal="center" wrapText="1"/>
    </xf>
    <xf numFmtId="0" fontId="9" fillId="2" borderId="1" xfId="5" applyFont="1" applyFill="1" applyBorder="1" applyAlignment="1">
      <alignment horizontal="justify" vertical="center" wrapText="1"/>
    </xf>
    <xf numFmtId="0" fontId="9" fillId="0" borderId="1" xfId="5" applyFont="1" applyBorder="1" applyAlignment="1">
      <alignment horizontal="center" vertical="center"/>
    </xf>
    <xf numFmtId="43" fontId="9" fillId="0" borderId="1" xfId="6" applyNumberFormat="1" applyFont="1" applyBorder="1" applyAlignment="1">
      <alignment horizontal="center" vertical="center" wrapText="1"/>
    </xf>
    <xf numFmtId="0" fontId="9" fillId="0" borderId="1" xfId="5" applyFont="1" applyFill="1" applyBorder="1" applyAlignment="1">
      <alignment horizontal="center" vertical="center"/>
    </xf>
    <xf numFmtId="170" fontId="9" fillId="0" borderId="1" xfId="6" applyNumberFormat="1" applyFont="1" applyBorder="1" applyAlignment="1">
      <alignment horizontal="center" vertical="center" wrapText="1"/>
    </xf>
    <xf numFmtId="0" fontId="10" fillId="2" borderId="1" xfId="0" applyFont="1" applyFill="1" applyBorder="1" applyAlignment="1">
      <alignment horizontal="left" vertical="center" wrapText="1"/>
    </xf>
    <xf numFmtId="0" fontId="59" fillId="2" borderId="1" xfId="0" applyFont="1" applyFill="1" applyBorder="1" applyAlignment="1">
      <alignment horizontal="center"/>
    </xf>
    <xf numFmtId="0" fontId="24" fillId="0" borderId="1" xfId="0" applyFont="1" applyBorder="1"/>
    <xf numFmtId="0" fontId="60" fillId="2" borderId="1" xfId="0" applyFont="1" applyFill="1" applyBorder="1" applyAlignment="1">
      <alignment horizontal="center"/>
    </xf>
    <xf numFmtId="0" fontId="105" fillId="2" borderId="1" xfId="7" applyFont="1" applyFill="1" applyBorder="1" applyAlignment="1">
      <alignment vertical="center" wrapText="1"/>
    </xf>
    <xf numFmtId="0" fontId="24" fillId="2" borderId="6" xfId="0" applyFont="1" applyFill="1" applyBorder="1" applyAlignment="1">
      <alignment horizontal="center"/>
    </xf>
    <xf numFmtId="0" fontId="0" fillId="0" borderId="1" xfId="0" applyFont="1" applyBorder="1" applyAlignment="1">
      <alignment wrapText="1"/>
    </xf>
    <xf numFmtId="1" fontId="10" fillId="0" borderId="1" xfId="0" applyNumberFormat="1" applyFont="1" applyBorder="1" applyAlignment="1">
      <alignment horizontal="center" wrapText="1"/>
    </xf>
    <xf numFmtId="0" fontId="25" fillId="0" borderId="1" xfId="0" applyFont="1" applyFill="1" applyBorder="1" applyAlignment="1">
      <alignment horizontal="left" wrapText="1"/>
    </xf>
    <xf numFmtId="1" fontId="104" fillId="0" borderId="1" xfId="0" applyNumberFormat="1" applyFont="1" applyBorder="1" applyAlignment="1">
      <alignment horizontal="right" vertical="center" wrapText="1"/>
    </xf>
    <xf numFmtId="1" fontId="104" fillId="0" borderId="1" xfId="0" applyNumberFormat="1" applyFont="1" applyBorder="1" applyAlignment="1">
      <alignment horizontal="center" vertical="center"/>
    </xf>
    <xf numFmtId="0" fontId="77" fillId="0" borderId="1" xfId="0" applyFont="1" applyBorder="1" applyAlignment="1">
      <alignment horizontal="left" vertical="center" wrapText="1"/>
    </xf>
    <xf numFmtId="0" fontId="107" fillId="0" borderId="1" xfId="0" applyFont="1" applyBorder="1" applyAlignment="1">
      <alignment horizontal="left" wrapText="1"/>
    </xf>
    <xf numFmtId="0" fontId="104" fillId="0" borderId="1" xfId="0" applyFont="1" applyBorder="1"/>
    <xf numFmtId="0" fontId="25"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60" fillId="3" borderId="1" xfId="0" applyFont="1" applyFill="1" applyBorder="1" applyAlignment="1">
      <alignment horizontal="center" vertical="center"/>
    </xf>
    <xf numFmtId="0" fontId="10" fillId="3" borderId="1" xfId="0" applyFont="1" applyFill="1" applyBorder="1" applyAlignment="1">
      <alignment horizontal="center"/>
    </xf>
    <xf numFmtId="0" fontId="24" fillId="3" borderId="1" xfId="0" applyFont="1" applyFill="1" applyBorder="1" applyAlignment="1">
      <alignment horizontal="left" vertical="center" wrapText="1"/>
    </xf>
    <xf numFmtId="1" fontId="0" fillId="0" borderId="1" xfId="0" applyNumberFormat="1" applyBorder="1" applyAlignment="1"/>
    <xf numFmtId="0" fontId="58" fillId="0" borderId="1" xfId="0" applyFont="1" applyBorder="1" applyAlignment="1">
      <alignment horizontal="left" vertical="center" wrapText="1"/>
    </xf>
    <xf numFmtId="0" fontId="58" fillId="0" borderId="1" xfId="0" applyFont="1" applyFill="1" applyBorder="1" applyAlignment="1">
      <alignment horizontal="left" vertical="center"/>
    </xf>
    <xf numFmtId="1" fontId="58" fillId="0" borderId="1" xfId="0" applyNumberFormat="1" applyFont="1" applyBorder="1" applyAlignment="1">
      <alignment horizontal="center" vertical="center"/>
    </xf>
    <xf numFmtId="0" fontId="58" fillId="0" borderId="5" xfId="0" applyFont="1" applyBorder="1" applyAlignment="1">
      <alignment horizontal="left" vertical="center" wrapText="1"/>
    </xf>
    <xf numFmtId="0" fontId="109" fillId="0" borderId="1" xfId="0" applyFont="1" applyBorder="1" applyAlignment="1">
      <alignment horizontal="center" vertical="center"/>
    </xf>
    <xf numFmtId="0" fontId="110" fillId="0" borderId="1" xfId="0" applyFont="1" applyBorder="1" applyAlignment="1">
      <alignment horizontal="center" vertical="center"/>
    </xf>
    <xf numFmtId="0" fontId="29" fillId="0" borderId="5" xfId="0" applyFont="1" applyBorder="1" applyAlignment="1">
      <alignment horizontal="left" vertical="center"/>
    </xf>
    <xf numFmtId="0" fontId="58" fillId="0" borderId="1" xfId="0" applyFont="1" applyBorder="1" applyAlignment="1">
      <alignment horizontal="center" vertical="center"/>
    </xf>
    <xf numFmtId="0" fontId="24" fillId="0" borderId="5" xfId="0" applyFont="1" applyBorder="1" applyAlignment="1">
      <alignment horizontal="left" vertical="center"/>
    </xf>
    <xf numFmtId="0" fontId="24" fillId="0" borderId="5" xfId="0" applyFont="1" applyBorder="1" applyAlignment="1">
      <alignment horizontal="left" vertical="center" wrapText="1"/>
    </xf>
    <xf numFmtId="2" fontId="56" fillId="0" borderId="1" xfId="0" applyNumberFormat="1" applyFont="1" applyBorder="1" applyAlignment="1">
      <alignment horizontal="center" vertical="center"/>
    </xf>
    <xf numFmtId="0" fontId="0" fillId="0" borderId="22" xfId="0" applyBorder="1"/>
    <xf numFmtId="0" fontId="0" fillId="0" borderId="22" xfId="0" applyBorder="1" applyAlignment="1">
      <alignment horizontal="center"/>
    </xf>
    <xf numFmtId="1" fontId="60" fillId="2" borderId="1" xfId="0" applyNumberFormat="1" applyFont="1" applyFill="1" applyBorder="1" applyAlignment="1">
      <alignment vertical="center"/>
    </xf>
    <xf numFmtId="0" fontId="58" fillId="0" borderId="1" xfId="0" applyNumberFormat="1" applyFont="1" applyBorder="1" applyAlignment="1">
      <alignment horizontal="center" vertical="center"/>
    </xf>
    <xf numFmtId="0" fontId="104" fillId="0" borderId="1" xfId="0" applyFont="1" applyBorder="1" applyAlignment="1">
      <alignment horizontal="left" wrapText="1"/>
    </xf>
    <xf numFmtId="49" fontId="104" fillId="0" borderId="1" xfId="0" applyNumberFormat="1" applyFont="1" applyFill="1" applyBorder="1" applyAlignment="1">
      <alignment horizontal="center" vertical="center" wrapText="1"/>
    </xf>
    <xf numFmtId="49" fontId="60" fillId="2" borderId="1" xfId="0" applyNumberFormat="1" applyFont="1" applyFill="1" applyBorder="1" applyAlignment="1">
      <alignment horizontal="center" vertical="center"/>
    </xf>
    <xf numFmtId="0" fontId="71" fillId="0" borderId="1" xfId="0" applyFont="1" applyBorder="1" applyAlignment="1">
      <alignment horizontal="left" wrapText="1"/>
    </xf>
    <xf numFmtId="49" fontId="104" fillId="0" borderId="1" xfId="0" applyNumberFormat="1" applyFont="1" applyBorder="1" applyAlignment="1">
      <alignment horizontal="center" vertical="center" wrapText="1"/>
    </xf>
    <xf numFmtId="0" fontId="71" fillId="0" borderId="1" xfId="0" applyFont="1" applyFill="1" applyBorder="1" applyAlignment="1">
      <alignment horizontal="left" wrapText="1"/>
    </xf>
    <xf numFmtId="0" fontId="71" fillId="2" borderId="1" xfId="0" applyFont="1" applyFill="1" applyBorder="1" applyAlignment="1">
      <alignment horizontal="left" wrapText="1"/>
    </xf>
    <xf numFmtId="164" fontId="104" fillId="0" borderId="1" xfId="0" applyNumberFormat="1" applyFont="1" applyBorder="1" applyAlignment="1">
      <alignment horizontal="right" vertical="center" wrapText="1"/>
    </xf>
    <xf numFmtId="49" fontId="104" fillId="2" borderId="1" xfId="0" applyNumberFormat="1" applyFont="1" applyFill="1" applyBorder="1" applyAlignment="1">
      <alignment horizontal="center" vertical="center" wrapText="1"/>
    </xf>
    <xf numFmtId="0" fontId="104" fillId="0" borderId="1" xfId="0" applyFont="1" applyFill="1" applyBorder="1" applyAlignment="1">
      <alignment horizontal="center" vertical="center" wrapText="1"/>
    </xf>
    <xf numFmtId="2" fontId="104" fillId="0" borderId="1" xfId="0" applyNumberFormat="1" applyFont="1" applyFill="1" applyBorder="1" applyAlignment="1">
      <alignment horizontal="right" vertical="center" wrapText="1"/>
    </xf>
    <xf numFmtId="0" fontId="47" fillId="2" borderId="1" xfId="0" applyFont="1" applyFill="1" applyBorder="1"/>
    <xf numFmtId="0" fontId="24" fillId="0" borderId="1" xfId="0" applyFont="1" applyFill="1" applyBorder="1" applyAlignment="1">
      <alignment horizontal="center"/>
    </xf>
    <xf numFmtId="0" fontId="24" fillId="2" borderId="1" xfId="0" applyFont="1" applyFill="1" applyBorder="1"/>
    <xf numFmtId="0" fontId="104" fillId="0" borderId="4" xfId="0" applyFont="1" applyBorder="1" applyAlignment="1">
      <alignment wrapText="1"/>
    </xf>
    <xf numFmtId="0" fontId="104" fillId="0" borderId="4" xfId="0" applyFont="1" applyBorder="1" applyAlignment="1"/>
    <xf numFmtId="0" fontId="104" fillId="0" borderId="1" xfId="0" applyFont="1" applyFill="1" applyBorder="1" applyAlignment="1">
      <alignment wrapText="1"/>
    </xf>
    <xf numFmtId="0" fontId="104" fillId="0" borderId="1" xfId="0" applyFont="1" applyBorder="1" applyAlignment="1">
      <alignment wrapText="1"/>
    </xf>
    <xf numFmtId="0" fontId="104" fillId="0" borderId="4" xfId="0" applyFont="1" applyBorder="1" applyAlignment="1">
      <alignment vertical="center" wrapText="1"/>
    </xf>
    <xf numFmtId="1" fontId="0" fillId="0" borderId="1" xfId="0" applyNumberFormat="1" applyBorder="1" applyAlignment="1">
      <alignment horizontal="center"/>
    </xf>
    <xf numFmtId="0" fontId="10" fillId="0" borderId="0" xfId="0" applyFont="1" applyAlignment="1">
      <alignment horizontal="left"/>
    </xf>
    <xf numFmtId="49" fontId="105" fillId="2" borderId="5" xfId="0" applyNumberFormat="1" applyFont="1" applyFill="1" applyBorder="1" applyAlignment="1">
      <alignment horizontal="center" vertical="center" wrapText="1"/>
    </xf>
    <xf numFmtId="49" fontId="105" fillId="2" borderId="5" xfId="0" applyNumberFormat="1" applyFont="1" applyFill="1" applyBorder="1" applyAlignment="1">
      <alignment horizontal="center" vertical="top" wrapText="1"/>
    </xf>
    <xf numFmtId="0" fontId="17" fillId="2" borderId="5" xfId="0" applyFont="1" applyFill="1" applyBorder="1" applyAlignment="1">
      <alignment horizontal="center" wrapText="1"/>
    </xf>
    <xf numFmtId="0" fontId="59" fillId="0" borderId="5" xfId="0" applyFont="1" applyFill="1" applyBorder="1" applyAlignment="1">
      <alignment horizontal="center" vertical="center"/>
    </xf>
    <xf numFmtId="0" fontId="0" fillId="0" borderId="5" xfId="0" applyBorder="1" applyAlignment="1">
      <alignment horizontal="center"/>
    </xf>
    <xf numFmtId="0" fontId="0" fillId="0" borderId="24" xfId="0" applyBorder="1" applyAlignment="1">
      <alignment horizontal="center"/>
    </xf>
    <xf numFmtId="0" fontId="20" fillId="2" borderId="5" xfId="0" applyFont="1" applyFill="1" applyBorder="1" applyAlignment="1">
      <alignment horizontal="center" vertical="center"/>
    </xf>
    <xf numFmtId="0" fontId="20" fillId="0" borderId="5" xfId="0" applyFont="1" applyBorder="1" applyAlignment="1">
      <alignment horizontal="center" vertical="center"/>
    </xf>
    <xf numFmtId="0" fontId="20" fillId="2" borderId="5" xfId="0" applyFont="1" applyFill="1" applyBorder="1" applyAlignment="1">
      <alignment horizontal="center"/>
    </xf>
    <xf numFmtId="0" fontId="0" fillId="0" borderId="1" xfId="0" applyNumberFormat="1" applyFont="1" applyFill="1" applyBorder="1" applyAlignment="1" applyProtection="1">
      <alignment horizontal="center"/>
    </xf>
    <xf numFmtId="0" fontId="0" fillId="0" borderId="1" xfId="0" applyNumberFormat="1" applyFill="1" applyBorder="1" applyAlignment="1" applyProtection="1">
      <alignment horizontal="left" vertical="top"/>
    </xf>
    <xf numFmtId="0" fontId="0" fillId="0" borderId="1" xfId="0" applyFill="1" applyBorder="1" applyAlignment="1">
      <alignment horizontal="left" vertical="top" wrapText="1"/>
    </xf>
    <xf numFmtId="0" fontId="0" fillId="0" borderId="1" xfId="0" applyFill="1" applyBorder="1" applyAlignment="1">
      <alignment vertical="top"/>
    </xf>
    <xf numFmtId="166" fontId="0" fillId="0" borderId="1" xfId="0" applyNumberFormat="1" applyFont="1" applyFill="1" applyBorder="1" applyAlignment="1">
      <alignment horizontal="left"/>
    </xf>
    <xf numFmtId="2" fontId="24" fillId="0" borderId="1" xfId="0" applyNumberFormat="1" applyFont="1" applyBorder="1"/>
    <xf numFmtId="0" fontId="0" fillId="0" borderId="5" xfId="0" applyNumberFormat="1" applyFont="1" applyFill="1" applyBorder="1" applyAlignment="1" applyProtection="1">
      <alignment horizontal="center"/>
    </xf>
    <xf numFmtId="0" fontId="0" fillId="0" borderId="6" xfId="0" applyNumberFormat="1" applyFill="1" applyBorder="1" applyAlignment="1" applyProtection="1">
      <alignment horizontal="left" vertical="top"/>
    </xf>
    <xf numFmtId="0" fontId="0" fillId="0" borderId="1" xfId="0" applyFont="1" applyFill="1" applyBorder="1" applyAlignment="1">
      <alignment horizontal="center"/>
    </xf>
    <xf numFmtId="0" fontId="24" fillId="0" borderId="6" xfId="0" applyFont="1" applyBorder="1"/>
    <xf numFmtId="14" fontId="111" fillId="0" borderId="1" xfId="0" applyNumberFormat="1" applyFont="1" applyBorder="1" applyAlignment="1">
      <alignment horizontal="center" vertical="center" wrapText="1"/>
    </xf>
    <xf numFmtId="14" fontId="111" fillId="0" borderId="1" xfId="0" applyNumberFormat="1" applyFont="1" applyBorder="1" applyAlignment="1">
      <alignment horizontal="center" vertical="center"/>
    </xf>
    <xf numFmtId="0" fontId="0" fillId="0" borderId="6" xfId="0" applyFont="1" applyFill="1" applyBorder="1" applyAlignment="1">
      <alignment horizontal="center"/>
    </xf>
    <xf numFmtId="0" fontId="0" fillId="0" borderId="6" xfId="0" applyBorder="1" applyAlignment="1">
      <alignment horizontal="center" vertical="center"/>
    </xf>
    <xf numFmtId="0" fontId="49" fillId="0" borderId="1" xfId="0" applyFont="1" applyFill="1" applyBorder="1" applyAlignment="1">
      <alignment horizontal="left" vertical="center" wrapText="1"/>
    </xf>
    <xf numFmtId="0" fontId="1" fillId="0" borderId="1" xfId="0" applyFont="1" applyFill="1" applyBorder="1" applyAlignment="1">
      <alignment vertical="top"/>
    </xf>
    <xf numFmtId="2" fontId="24" fillId="0" borderId="7" xfId="0" applyNumberFormat="1" applyFont="1" applyBorder="1"/>
    <xf numFmtId="0" fontId="53"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1" fillId="0" borderId="1" xfId="0" applyFont="1" applyBorder="1" applyAlignment="1">
      <alignment horizontal="left" vertical="top" wrapText="1"/>
    </xf>
    <xf numFmtId="2" fontId="60" fillId="2" borderId="1" xfId="0" applyNumberFormat="1" applyFont="1" applyFill="1" applyBorder="1" applyAlignment="1">
      <alignment horizontal="center" vertical="center"/>
    </xf>
    <xf numFmtId="0" fontId="17" fillId="0" borderId="1" xfId="0" applyFont="1" applyBorder="1" applyAlignment="1">
      <alignment horizontal="left" vertical="center" wrapText="1"/>
    </xf>
    <xf numFmtId="2" fontId="0" fillId="0" borderId="1" xfId="0" applyNumberFormat="1" applyBorder="1"/>
    <xf numFmtId="0" fontId="1" fillId="0" borderId="1" xfId="0" applyFont="1" applyBorder="1" applyAlignment="1">
      <alignment vertical="center" wrapText="1"/>
    </xf>
    <xf numFmtId="0" fontId="107" fillId="0" borderId="1" xfId="0" applyFont="1" applyBorder="1" applyAlignment="1">
      <alignment vertical="center" wrapText="1"/>
    </xf>
    <xf numFmtId="0" fontId="112" fillId="0" borderId="1" xfId="0" applyFont="1" applyFill="1" applyBorder="1" applyAlignment="1">
      <alignment horizontal="left" vertical="center" wrapText="1"/>
    </xf>
    <xf numFmtId="0" fontId="113" fillId="0" borderId="1" xfId="0" applyFont="1" applyFill="1" applyBorder="1" applyAlignment="1">
      <alignment horizontal="left" vertical="top"/>
    </xf>
    <xf numFmtId="2" fontId="0" fillId="0" borderId="1" xfId="0" applyNumberFormat="1" applyFont="1" applyFill="1" applyBorder="1" applyAlignment="1">
      <alignment horizontal="left"/>
    </xf>
    <xf numFmtId="0" fontId="0" fillId="0" borderId="1" xfId="0" applyBorder="1" applyAlignment="1"/>
    <xf numFmtId="0" fontId="0" fillId="0" borderId="1" xfId="0" applyBorder="1" applyAlignment="1">
      <alignment vertical="top"/>
    </xf>
    <xf numFmtId="0" fontId="0" fillId="0" borderId="1" xfId="0" applyFill="1" applyBorder="1" applyAlignment="1">
      <alignment wrapText="1"/>
    </xf>
    <xf numFmtId="0" fontId="111" fillId="0" borderId="3" xfId="0" applyFont="1" applyBorder="1" applyAlignment="1">
      <alignment horizontal="left" vertical="top" wrapText="1"/>
    </xf>
    <xf numFmtId="0" fontId="0" fillId="0" borderId="6" xfId="0" applyNumberFormat="1" applyFont="1" applyFill="1" applyBorder="1" applyAlignment="1" applyProtection="1">
      <alignment horizontal="left" vertical="top"/>
    </xf>
    <xf numFmtId="0" fontId="111" fillId="0" borderId="1" xfId="0" applyFont="1" applyBorder="1" applyAlignment="1">
      <alignment horizontal="left" vertical="top" wrapText="1"/>
    </xf>
    <xf numFmtId="0" fontId="0" fillId="0" borderId="1" xfId="0" applyBorder="1" applyAlignment="1">
      <alignment horizontal="center" vertical="top"/>
    </xf>
    <xf numFmtId="0" fontId="69" fillId="0" borderId="3" xfId="0" applyFont="1" applyBorder="1" applyAlignment="1">
      <alignment horizontal="center" vertical="center" wrapText="1"/>
    </xf>
    <xf numFmtId="0" fontId="1" fillId="0" borderId="1" xfId="0" applyFont="1" applyBorder="1" applyAlignment="1">
      <alignment horizontal="center"/>
    </xf>
    <xf numFmtId="2" fontId="1" fillId="0" borderId="1" xfId="0" applyNumberFormat="1" applyFont="1" applyBorder="1" applyAlignment="1"/>
    <xf numFmtId="0" fontId="10" fillId="0" borderId="1" xfId="0" applyFont="1" applyBorder="1" applyAlignment="1">
      <alignment horizontal="center" wrapText="1"/>
    </xf>
    <xf numFmtId="0" fontId="0" fillId="0" borderId="6" xfId="0" applyBorder="1" applyAlignment="1">
      <alignment horizontal="center" vertical="top"/>
    </xf>
    <xf numFmtId="2" fontId="0" fillId="0" borderId="5" xfId="0" applyNumberFormat="1" applyBorder="1" applyAlignment="1">
      <alignment horizontal="center" vertical="center"/>
    </xf>
    <xf numFmtId="0" fontId="10" fillId="0" borderId="1" xfId="0" applyFont="1" applyBorder="1" applyAlignment="1">
      <alignment horizontal="left" wrapText="1"/>
    </xf>
    <xf numFmtId="0" fontId="0" fillId="0" borderId="7" xfId="0" applyBorder="1" applyAlignment="1">
      <alignment horizontal="center" vertical="top"/>
    </xf>
    <xf numFmtId="0" fontId="10" fillId="0" borderId="1" xfId="0" applyFont="1" applyBorder="1" applyAlignment="1">
      <alignment vertical="top" wrapText="1"/>
    </xf>
    <xf numFmtId="0" fontId="10" fillId="0" borderId="7" xfId="0" applyFont="1" applyBorder="1" applyAlignment="1">
      <alignment horizontal="center" vertical="top"/>
    </xf>
    <xf numFmtId="2" fontId="0" fillId="0" borderId="1" xfId="0" applyNumberFormat="1" applyBorder="1" applyAlignment="1">
      <alignment horizontal="center"/>
    </xf>
    <xf numFmtId="0" fontId="10" fillId="0" borderId="1" xfId="0" applyFont="1" applyBorder="1" applyAlignment="1">
      <alignment horizontal="center" vertical="top"/>
    </xf>
    <xf numFmtId="0" fontId="10" fillId="0" borderId="1" xfId="0" applyFont="1" applyFill="1" applyBorder="1" applyAlignment="1">
      <alignment horizontal="center" vertical="center"/>
    </xf>
    <xf numFmtId="2" fontId="29" fillId="0" borderId="1" xfId="0" applyNumberFormat="1" applyFont="1" applyBorder="1"/>
    <xf numFmtId="2" fontId="10" fillId="0" borderId="0" xfId="0" applyNumberFormat="1" applyFont="1"/>
    <xf numFmtId="0" fontId="29" fillId="0" borderId="1" xfId="0" applyFont="1" applyBorder="1" applyAlignment="1">
      <alignment vertical="center" wrapText="1"/>
    </xf>
    <xf numFmtId="0" fontId="10" fillId="0" borderId="1" xfId="0" applyFont="1" applyBorder="1" applyAlignment="1">
      <alignment horizontal="left"/>
    </xf>
    <xf numFmtId="0" fontId="29" fillId="0" borderId="7" xfId="0" applyFont="1" applyBorder="1" applyAlignment="1">
      <alignment horizontal="center" vertical="center" wrapText="1"/>
    </xf>
    <xf numFmtId="0" fontId="25" fillId="0" borderId="1" xfId="0" applyFont="1" applyBorder="1" applyAlignment="1">
      <alignment vertical="center"/>
    </xf>
    <xf numFmtId="0" fontId="25" fillId="0" borderId="1" xfId="0" applyFont="1" applyBorder="1" applyAlignment="1">
      <alignment vertical="center" wrapText="1"/>
    </xf>
    <xf numFmtId="0" fontId="25" fillId="0" borderId="1" xfId="0" applyFont="1" applyBorder="1" applyAlignment="1">
      <alignment horizontal="center" wrapText="1"/>
    </xf>
    <xf numFmtId="0" fontId="10" fillId="0" borderId="1" xfId="0" applyFont="1" applyBorder="1" applyAlignment="1">
      <alignment vertical="center" wrapText="1"/>
    </xf>
    <xf numFmtId="2" fontId="29"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29" fillId="0" borderId="1" xfId="0" applyFont="1" applyBorder="1" applyAlignment="1">
      <alignment wrapText="1"/>
    </xf>
    <xf numFmtId="0" fontId="25" fillId="2" borderId="1" xfId="0" applyFont="1" applyFill="1" applyBorder="1" applyAlignment="1">
      <alignment vertical="center" wrapText="1"/>
    </xf>
    <xf numFmtId="0" fontId="25" fillId="2" borderId="1" xfId="0" applyFont="1" applyFill="1" applyBorder="1"/>
    <xf numFmtId="2" fontId="25" fillId="2" borderId="1" xfId="0" applyNumberFormat="1" applyFont="1" applyFill="1" applyBorder="1" applyAlignment="1">
      <alignment horizontal="center" vertical="center" wrapText="1"/>
    </xf>
    <xf numFmtId="0" fontId="25" fillId="2" borderId="1" xfId="0" applyFont="1" applyFill="1" applyBorder="1" applyAlignment="1">
      <alignment horizontal="center" vertical="center" wrapText="1"/>
    </xf>
    <xf numFmtId="2" fontId="29" fillId="0" borderId="7" xfId="0" applyNumberFormat="1" applyFont="1" applyBorder="1" applyAlignment="1">
      <alignment horizontal="center" vertical="center"/>
    </xf>
    <xf numFmtId="0" fontId="25" fillId="2" borderId="1" xfId="0" applyFont="1" applyFill="1" applyBorder="1" applyAlignment="1">
      <alignment horizontal="center" wrapText="1"/>
    </xf>
    <xf numFmtId="0" fontId="25" fillId="2" borderId="1" xfId="0" applyFont="1" applyFill="1" applyBorder="1" applyAlignment="1">
      <alignment horizontal="left" vertical="center"/>
    </xf>
    <xf numFmtId="0" fontId="10" fillId="2" borderId="1" xfId="0" applyFont="1" applyFill="1" applyBorder="1" applyAlignment="1">
      <alignment vertical="top" wrapText="1"/>
    </xf>
    <xf numFmtId="0" fontId="25" fillId="2" borderId="1" xfId="0" applyFont="1" applyFill="1" applyBorder="1" applyAlignment="1">
      <alignment vertical="center"/>
    </xf>
    <xf numFmtId="0" fontId="10" fillId="2" borderId="1" xfId="0" applyFont="1" applyFill="1" applyBorder="1"/>
    <xf numFmtId="0" fontId="29" fillId="0" borderId="15" xfId="0" applyFont="1" applyBorder="1" applyAlignment="1">
      <alignment horizontal="center" vertical="center"/>
    </xf>
    <xf numFmtId="0" fontId="29" fillId="0" borderId="1" xfId="0" applyFont="1" applyBorder="1" applyAlignment="1">
      <alignment horizontal="justify" vertical="justify" wrapText="1"/>
    </xf>
    <xf numFmtId="0" fontId="29" fillId="0" borderId="1" xfId="0" applyFont="1" applyBorder="1" applyAlignment="1">
      <alignment horizontal="center" vertical="justify"/>
    </xf>
    <xf numFmtId="0" fontId="29" fillId="0" borderId="1" xfId="0" applyFont="1" applyBorder="1" applyAlignment="1">
      <alignment vertical="top" wrapText="1"/>
    </xf>
    <xf numFmtId="0" fontId="15" fillId="0" borderId="1" xfId="0" applyFont="1" applyBorder="1" applyAlignment="1">
      <alignment horizontal="justify" vertical="center"/>
    </xf>
    <xf numFmtId="166" fontId="29" fillId="0" borderId="1" xfId="0" applyNumberFormat="1" applyFont="1" applyBorder="1" applyAlignment="1">
      <alignment horizontal="center" vertical="center" wrapText="1"/>
    </xf>
    <xf numFmtId="0" fontId="15" fillId="0" borderId="1" xfId="0" applyFont="1" applyBorder="1" applyAlignment="1">
      <alignment horizontal="justify" vertical="center" wrapText="1"/>
    </xf>
    <xf numFmtId="0" fontId="114" fillId="0" borderId="1" xfId="0" applyFont="1" applyBorder="1" applyAlignment="1">
      <alignment horizontal="justify" vertical="top" wrapText="1"/>
    </xf>
    <xf numFmtId="0" fontId="10" fillId="0" borderId="1" xfId="0" applyFont="1" applyFill="1" applyBorder="1" applyAlignment="1">
      <alignment vertical="center" wrapText="1"/>
    </xf>
    <xf numFmtId="0" fontId="25" fillId="0" borderId="1" xfId="0" applyFont="1" applyBorder="1" applyAlignment="1">
      <alignment horizontal="left" vertical="center"/>
    </xf>
    <xf numFmtId="0" fontId="25" fillId="0" borderId="1" xfId="0" applyFont="1" applyBorder="1" applyAlignment="1">
      <alignment horizontal="center" vertical="top" wrapText="1"/>
    </xf>
    <xf numFmtId="0" fontId="25" fillId="2" borderId="1" xfId="0" applyFont="1" applyFill="1" applyBorder="1" applyAlignment="1">
      <alignment horizontal="center" vertical="center"/>
    </xf>
    <xf numFmtId="2" fontId="29" fillId="0" borderId="1" xfId="0" applyNumberFormat="1" applyFont="1" applyBorder="1" applyAlignment="1">
      <alignment horizontal="center" vertical="center"/>
    </xf>
    <xf numFmtId="0" fontId="29" fillId="0" borderId="1" xfId="0" applyFont="1" applyBorder="1" applyAlignment="1">
      <alignment horizontal="center" wrapText="1"/>
    </xf>
    <xf numFmtId="0" fontId="68" fillId="2" borderId="1" xfId="0" applyFont="1" applyFill="1" applyBorder="1" applyAlignment="1">
      <alignment horizontal="center" vertical="center" wrapText="1"/>
    </xf>
    <xf numFmtId="0" fontId="29" fillId="0" borderId="7" xfId="0" applyFont="1" applyBorder="1" applyAlignment="1">
      <alignment horizontal="center" wrapText="1"/>
    </xf>
    <xf numFmtId="0" fontId="29" fillId="0" borderId="1" xfId="0" applyFont="1" applyBorder="1"/>
    <xf numFmtId="2" fontId="29" fillId="0" borderId="1" xfId="0" applyNumberFormat="1" applyFont="1" applyBorder="1" applyAlignment="1">
      <alignment horizontal="center"/>
    </xf>
    <xf numFmtId="0" fontId="29" fillId="0" borderId="0" xfId="0" applyFont="1" applyBorder="1"/>
    <xf numFmtId="2" fontId="29" fillId="0" borderId="0" xfId="0" applyNumberFormat="1" applyFont="1" applyBorder="1"/>
    <xf numFmtId="0" fontId="24" fillId="0" borderId="1" xfId="0" applyFont="1" applyBorder="1" applyAlignment="1">
      <alignment horizontal="left"/>
    </xf>
    <xf numFmtId="0" fontId="24" fillId="0" borderId="7" xfId="0" applyFont="1" applyBorder="1"/>
    <xf numFmtId="0" fontId="29" fillId="0" borderId="1" xfId="0" applyFont="1" applyBorder="1" applyAlignment="1">
      <alignment horizontal="left" vertical="top" wrapText="1"/>
    </xf>
    <xf numFmtId="0" fontId="29" fillId="0" borderId="1" xfId="0" applyFont="1" applyBorder="1" applyAlignment="1">
      <alignment horizontal="left" wrapText="1"/>
    </xf>
    <xf numFmtId="0" fontId="24" fillId="0" borderId="1" xfId="0" applyFont="1" applyBorder="1" applyAlignment="1">
      <alignment horizontal="left" vertical="top" wrapText="1"/>
    </xf>
    <xf numFmtId="0" fontId="29" fillId="0" borderId="4" xfId="0" applyFont="1" applyBorder="1" applyAlignment="1">
      <alignment vertical="top" wrapText="1"/>
    </xf>
    <xf numFmtId="0" fontId="10" fillId="0" borderId="4" xfId="0" applyFont="1" applyBorder="1" applyAlignment="1">
      <alignment vertical="top" wrapText="1"/>
    </xf>
    <xf numFmtId="0" fontId="14" fillId="0" borderId="1" xfId="0" applyFont="1" applyBorder="1"/>
    <xf numFmtId="0" fontId="10" fillId="0" borderId="4" xfId="0" applyFont="1" applyBorder="1" applyAlignment="1">
      <alignment vertical="center"/>
    </xf>
    <xf numFmtId="0" fontId="10" fillId="0" borderId="4" xfId="0" applyFont="1" applyBorder="1" applyAlignment="1">
      <alignment vertical="center" wrapText="1"/>
    </xf>
    <xf numFmtId="0" fontId="10" fillId="0" borderId="0" xfId="0" applyFont="1" applyAlignment="1">
      <alignment wrapText="1"/>
    </xf>
    <xf numFmtId="0" fontId="0" fillId="0" borderId="1" xfId="0" applyFont="1" applyBorder="1" applyAlignment="1">
      <alignment horizontal="center" wrapText="1"/>
    </xf>
    <xf numFmtId="2" fontId="0" fillId="0" borderId="1" xfId="0" applyNumberFormat="1" applyFont="1" applyBorder="1" applyAlignment="1">
      <alignment horizontal="center" wrapText="1"/>
    </xf>
    <xf numFmtId="2" fontId="25" fillId="0" borderId="1" xfId="0" applyNumberFormat="1" applyFont="1" applyBorder="1" applyAlignment="1">
      <alignment horizontal="center" wrapText="1"/>
    </xf>
    <xf numFmtId="0" fontId="0" fillId="2" borderId="1" xfId="0" applyFont="1" applyFill="1" applyBorder="1" applyAlignment="1">
      <alignment horizontal="center"/>
    </xf>
    <xf numFmtId="0" fontId="0" fillId="0" borderId="1" xfId="0" applyFont="1" applyBorder="1" applyAlignment="1">
      <alignment vertical="top" wrapText="1"/>
    </xf>
    <xf numFmtId="0" fontId="0" fillId="0" borderId="5" xfId="0" applyFont="1" applyBorder="1" applyAlignment="1">
      <alignment vertical="top" wrapText="1"/>
    </xf>
    <xf numFmtId="0" fontId="0" fillId="0" borderId="1" xfId="0" applyFont="1" applyBorder="1" applyAlignment="1">
      <alignment vertical="center"/>
    </xf>
    <xf numFmtId="0" fontId="0" fillId="0" borderId="5" xfId="0" applyFont="1" applyBorder="1" applyAlignment="1">
      <alignment wrapText="1"/>
    </xf>
    <xf numFmtId="2" fontId="47" fillId="0" borderId="1" xfId="0" applyNumberFormat="1" applyFont="1" applyBorder="1" applyAlignment="1">
      <alignment horizontal="center"/>
    </xf>
    <xf numFmtId="2" fontId="24" fillId="0" borderId="1" xfId="0" applyNumberFormat="1" applyFont="1" applyBorder="1" applyAlignment="1">
      <alignment horizontal="center"/>
    </xf>
    <xf numFmtId="2" fontId="24" fillId="0" borderId="0" xfId="0" applyNumberFormat="1" applyFont="1" applyAlignment="1">
      <alignment horizontal="center"/>
    </xf>
    <xf numFmtId="0" fontId="10" fillId="0" borderId="1" xfId="0" applyFont="1" applyBorder="1" applyAlignment="1">
      <alignment vertical="center"/>
    </xf>
    <xf numFmtId="0" fontId="10" fillId="0" borderId="9" xfId="0" applyFont="1" applyBorder="1" applyAlignment="1">
      <alignment horizontal="center" vertical="center"/>
    </xf>
    <xf numFmtId="0" fontId="10" fillId="0" borderId="7" xfId="0" applyFont="1" applyBorder="1" applyAlignment="1">
      <alignment horizontal="left" vertical="center"/>
    </xf>
    <xf numFmtId="0" fontId="10" fillId="0" borderId="7" xfId="0" applyFont="1" applyBorder="1" applyAlignment="1">
      <alignment horizontal="center" vertical="center"/>
    </xf>
    <xf numFmtId="2" fontId="10" fillId="0" borderId="7" xfId="0" applyNumberFormat="1" applyFont="1" applyBorder="1" applyAlignment="1">
      <alignment horizontal="center" vertical="center"/>
    </xf>
    <xf numFmtId="2" fontId="10" fillId="0" borderId="7" xfId="0" applyNumberFormat="1" applyFont="1" applyBorder="1" applyAlignment="1">
      <alignment horizontal="center" vertical="center" wrapText="1"/>
    </xf>
    <xf numFmtId="0" fontId="10" fillId="0" borderId="7" xfId="0" applyFont="1" applyBorder="1" applyAlignment="1">
      <alignment horizontal="center" vertical="center" wrapText="1"/>
    </xf>
    <xf numFmtId="2" fontId="10" fillId="0" borderId="1" xfId="0" applyNumberFormat="1" applyFont="1" applyBorder="1" applyAlignment="1">
      <alignment horizontal="left" vertical="center" wrapText="1"/>
    </xf>
    <xf numFmtId="2" fontId="10" fillId="0" borderId="7" xfId="0" applyNumberFormat="1" applyFont="1" applyBorder="1" applyAlignment="1">
      <alignment horizontal="left" vertical="center"/>
    </xf>
    <xf numFmtId="0" fontId="25" fillId="0" borderId="1" xfId="8" applyFont="1" applyBorder="1" applyAlignment="1">
      <alignment vertical="center" wrapText="1"/>
    </xf>
    <xf numFmtId="164" fontId="10" fillId="0" borderId="1" xfId="0" applyNumberFormat="1" applyFont="1" applyBorder="1" applyAlignment="1">
      <alignment horizontal="left" vertical="center"/>
    </xf>
    <xf numFmtId="0" fontId="115" fillId="3" borderId="1" xfId="0" applyFont="1" applyFill="1" applyBorder="1" applyAlignment="1">
      <alignment horizontal="left" vertical="center" wrapText="1"/>
    </xf>
    <xf numFmtId="2" fontId="10" fillId="0" borderId="1" xfId="0" applyNumberFormat="1" applyFont="1" applyBorder="1"/>
    <xf numFmtId="0" fontId="10" fillId="0" borderId="4" xfId="0" applyFont="1" applyBorder="1" applyAlignment="1">
      <alignment horizontal="center" vertical="center"/>
    </xf>
    <xf numFmtId="0" fontId="10" fillId="0" borderId="0" xfId="0" applyFont="1" applyAlignment="1">
      <alignment horizontal="left" vertical="center"/>
    </xf>
    <xf numFmtId="14" fontId="10" fillId="0" borderId="0" xfId="0" applyNumberFormat="1" applyFont="1"/>
    <xf numFmtId="17" fontId="10" fillId="0" borderId="0" xfId="0" applyNumberFormat="1" applyFont="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9" fillId="0" borderId="3" xfId="0" applyFont="1" applyBorder="1" applyAlignment="1">
      <alignment horizontal="center" vertical="center"/>
    </xf>
    <xf numFmtId="0" fontId="29" fillId="0" borderId="10" xfId="0" applyFont="1" applyBorder="1" applyAlignment="1">
      <alignment horizontal="center" vertical="center"/>
    </xf>
    <xf numFmtId="0" fontId="29" fillId="0" borderId="4" xfId="0" applyFont="1" applyBorder="1" applyAlignment="1">
      <alignment horizontal="center" vertical="center"/>
    </xf>
    <xf numFmtId="0" fontId="10" fillId="0" borderId="0" xfId="0" applyFont="1" applyAlignment="1">
      <alignment horizontal="left"/>
    </xf>
    <xf numFmtId="0" fontId="10" fillId="0" borderId="0" xfId="0" applyFont="1" applyAlignment="1">
      <alignment horizont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left"/>
    </xf>
    <xf numFmtId="0" fontId="10" fillId="0" borderId="4" xfId="0" applyFont="1" applyBorder="1" applyAlignment="1">
      <alignment horizontal="left"/>
    </xf>
    <xf numFmtId="0" fontId="10" fillId="0" borderId="10" xfId="0" applyFont="1" applyBorder="1" applyAlignment="1">
      <alignment horizontal="center" vertical="center"/>
    </xf>
    <xf numFmtId="0" fontId="10" fillId="0" borderId="10" xfId="0" applyFont="1" applyBorder="1" applyAlignment="1">
      <alignment horizontal="center" vertical="center" wrapText="1"/>
    </xf>
    <xf numFmtId="0" fontId="24" fillId="0" borderId="0" xfId="0" applyFont="1" applyAlignment="1">
      <alignment horizontal="left"/>
    </xf>
    <xf numFmtId="0" fontId="24" fillId="0" borderId="6" xfId="0" applyFont="1" applyBorder="1" applyAlignment="1">
      <alignment horizontal="center" vertical="center"/>
    </xf>
    <xf numFmtId="0" fontId="24" fillId="0" borderId="5" xfId="0" applyFont="1" applyBorder="1" applyAlignment="1">
      <alignment horizontal="center" vertical="center"/>
    </xf>
    <xf numFmtId="0" fontId="24" fillId="0" borderId="7" xfId="0" applyFont="1" applyBorder="1" applyAlignment="1">
      <alignment horizontal="center" vertical="center"/>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xf>
    <xf numFmtId="0" fontId="24" fillId="0" borderId="4" xfId="0" applyFont="1" applyBorder="1" applyAlignment="1">
      <alignment horizontal="center"/>
    </xf>
    <xf numFmtId="0" fontId="24" fillId="0" borderId="3" xfId="0" applyFont="1" applyBorder="1" applyAlignment="1">
      <alignment horizontal="center" wrapText="1"/>
    </xf>
    <xf numFmtId="0" fontId="24" fillId="0" borderId="4" xfId="0" applyFont="1" applyBorder="1" applyAlignment="1">
      <alignment horizontal="center" wrapText="1"/>
    </xf>
    <xf numFmtId="0" fontId="24" fillId="0" borderId="1" xfId="0" applyFont="1" applyBorder="1" applyAlignment="1">
      <alignment horizontal="center" vertical="center"/>
    </xf>
    <xf numFmtId="0" fontId="24" fillId="0" borderId="1" xfId="0" applyFont="1" applyBorder="1" applyAlignment="1">
      <alignment horizontal="left"/>
    </xf>
    <xf numFmtId="0" fontId="24" fillId="0" borderId="5" xfId="0" applyFont="1" applyBorder="1" applyAlignment="1">
      <alignment horizontal="left"/>
    </xf>
    <xf numFmtId="0" fontId="24" fillId="0" borderId="6" xfId="0" applyFont="1" applyBorder="1" applyAlignment="1">
      <alignment horizontal="left"/>
    </xf>
    <xf numFmtId="0" fontId="24" fillId="0" borderId="7" xfId="0" applyFont="1" applyBorder="1" applyAlignment="1">
      <alignment horizontal="left"/>
    </xf>
    <xf numFmtId="0" fontId="24" fillId="0" borderId="1" xfId="0" applyFont="1" applyBorder="1" applyAlignment="1">
      <alignment horizontal="center" vertical="center" wrapText="1"/>
    </xf>
    <xf numFmtId="0" fontId="29" fillId="0" borderId="0" xfId="0" applyFont="1" applyBorder="1" applyAlignment="1">
      <alignment horizontal="left"/>
    </xf>
    <xf numFmtId="0" fontId="29" fillId="0" borderId="0" xfId="0" applyFont="1" applyBorder="1" applyAlignment="1">
      <alignment horizontal="center"/>
    </xf>
    <xf numFmtId="2" fontId="29" fillId="0" borderId="0" xfId="0" applyNumberFormat="1" applyFont="1" applyBorder="1" applyAlignment="1">
      <alignment horizontal="center"/>
    </xf>
    <xf numFmtId="0" fontId="29" fillId="0" borderId="5"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1" xfId="0" applyFont="1" applyBorder="1" applyAlignment="1">
      <alignment horizontal="center" wrapText="1"/>
    </xf>
    <xf numFmtId="0" fontId="29" fillId="0" borderId="1" xfId="0" applyFont="1" applyBorder="1" applyAlignment="1">
      <alignment horizontal="center" vertical="center"/>
    </xf>
    <xf numFmtId="0" fontId="108" fillId="2" borderId="5" xfId="0" applyFont="1" applyFill="1" applyBorder="1" applyAlignment="1">
      <alignment horizontal="left" vertical="center"/>
    </xf>
    <xf numFmtId="0" fontId="108" fillId="2" borderId="6" xfId="0" applyFont="1" applyFill="1" applyBorder="1" applyAlignment="1">
      <alignment horizontal="left" vertical="center"/>
    </xf>
    <xf numFmtId="0" fontId="108" fillId="2" borderId="7" xfId="0" applyFont="1" applyFill="1" applyBorder="1" applyAlignment="1">
      <alignment horizontal="left" vertical="center"/>
    </xf>
    <xf numFmtId="0" fontId="60" fillId="2" borderId="3" xfId="0" applyFont="1" applyFill="1" applyBorder="1" applyAlignment="1">
      <alignment horizontal="center" vertical="center"/>
    </xf>
    <xf numFmtId="0" fontId="60" fillId="2" borderId="4" xfId="0" applyFont="1" applyFill="1" applyBorder="1" applyAlignment="1">
      <alignment horizontal="center" vertical="center"/>
    </xf>
    <xf numFmtId="0" fontId="60" fillId="2" borderId="8" xfId="0" applyFont="1" applyFill="1" applyBorder="1" applyAlignment="1">
      <alignment horizontal="center" vertical="center"/>
    </xf>
    <xf numFmtId="0" fontId="60" fillId="2" borderId="9"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17" fillId="0" borderId="2" xfId="0" applyFont="1" applyBorder="1" applyAlignment="1">
      <alignment horizontal="center" wrapText="1"/>
    </xf>
    <xf numFmtId="0" fontId="12" fillId="0" borderId="2" xfId="0" applyFont="1" applyBorder="1" applyAlignment="1">
      <alignment horizontal="center" vertical="center" wrapText="1"/>
    </xf>
    <xf numFmtId="0" fontId="19" fillId="2" borderId="14" xfId="0" applyFont="1" applyFill="1" applyBorder="1" applyAlignment="1">
      <alignment horizontal="left" vertical="center"/>
    </xf>
    <xf numFmtId="0" fontId="19" fillId="2" borderId="15" xfId="0" applyFont="1" applyFill="1" applyBorder="1" applyAlignment="1">
      <alignment horizontal="left" vertical="center"/>
    </xf>
    <xf numFmtId="0" fontId="19" fillId="2" borderId="2" xfId="0" applyFont="1" applyFill="1" applyBorder="1" applyAlignment="1">
      <alignment horizontal="left" vertical="center"/>
    </xf>
    <xf numFmtId="0" fontId="19" fillId="2" borderId="13" xfId="0" applyFont="1" applyFill="1" applyBorder="1" applyAlignment="1">
      <alignment horizontal="left" vertical="center"/>
    </xf>
    <xf numFmtId="0" fontId="92" fillId="2" borderId="14" xfId="0" applyFont="1" applyFill="1" applyBorder="1" applyAlignment="1">
      <alignment horizontal="center" vertical="center" wrapText="1"/>
    </xf>
    <xf numFmtId="0" fontId="92" fillId="2" borderId="15" xfId="0" applyFont="1" applyFill="1" applyBorder="1" applyAlignment="1">
      <alignment horizontal="center" vertical="center" wrapText="1"/>
    </xf>
    <xf numFmtId="0" fontId="92" fillId="2" borderId="2" xfId="0" applyFont="1" applyFill="1" applyBorder="1" applyAlignment="1">
      <alignment horizontal="center" vertical="center" wrapText="1"/>
    </xf>
    <xf numFmtId="0" fontId="92" fillId="2" borderId="13" xfId="0" applyFont="1" applyFill="1" applyBorder="1" applyAlignment="1">
      <alignment horizontal="center" vertical="center" wrapText="1"/>
    </xf>
    <xf numFmtId="0" fontId="19" fillId="2" borderId="0" xfId="0" applyFont="1" applyFill="1" applyBorder="1" applyAlignment="1">
      <alignment horizontal="left" vertical="center"/>
    </xf>
    <xf numFmtId="0" fontId="19" fillId="2" borderId="23" xfId="0" applyFont="1" applyFill="1" applyBorder="1" applyAlignment="1">
      <alignment horizontal="left" vertical="center"/>
    </xf>
    <xf numFmtId="0" fontId="53" fillId="0" borderId="17" xfId="0" applyFont="1" applyBorder="1" applyAlignment="1">
      <alignment horizontal="center" vertical="center" wrapText="1"/>
    </xf>
    <xf numFmtId="0" fontId="64" fillId="0" borderId="21" xfId="0" applyFont="1" applyBorder="1"/>
    <xf numFmtId="0" fontId="53" fillId="0" borderId="17" xfId="0" applyFont="1" applyBorder="1" applyAlignment="1">
      <alignment horizontal="center" wrapText="1"/>
    </xf>
    <xf numFmtId="0" fontId="26" fillId="0" borderId="0" xfId="0" applyFont="1" applyAlignment="1">
      <alignment horizontal="center"/>
    </xf>
    <xf numFmtId="0" fontId="0" fillId="0" borderId="0" xfId="0" applyFont="1" applyAlignment="1"/>
    <xf numFmtId="0" fontId="101" fillId="0" borderId="17" xfId="0" applyFont="1" applyBorder="1" applyAlignment="1">
      <alignment horizontal="center" vertical="center" wrapText="1"/>
    </xf>
    <xf numFmtId="0" fontId="101" fillId="0" borderId="17" xfId="0" applyFont="1" applyBorder="1" applyAlignment="1">
      <alignment horizontal="center" vertical="center"/>
    </xf>
    <xf numFmtId="0" fontId="101" fillId="0" borderId="18" xfId="0" applyFont="1" applyBorder="1" applyAlignment="1">
      <alignment horizontal="center" vertical="center"/>
    </xf>
    <xf numFmtId="0" fontId="64" fillId="0" borderId="19" xfId="0" applyFont="1" applyBorder="1"/>
    <xf numFmtId="0" fontId="64" fillId="0" borderId="20" xfId="0" applyFont="1" applyBorder="1"/>
    <xf numFmtId="0" fontId="100" fillId="0" borderId="0" xfId="0" applyFont="1" applyAlignment="1">
      <alignment horizontal="center"/>
    </xf>
    <xf numFmtId="0" fontId="26" fillId="0" borderId="0" xfId="0" applyFont="1" applyAlignment="1">
      <alignment horizontal="left"/>
    </xf>
    <xf numFmtId="0" fontId="26" fillId="0" borderId="16" xfId="0" applyFont="1" applyBorder="1" applyAlignment="1">
      <alignment horizontal="left"/>
    </xf>
    <xf numFmtId="0" fontId="64" fillId="0" borderId="16" xfId="0" applyFont="1" applyBorder="1"/>
    <xf numFmtId="0" fontId="97" fillId="2" borderId="0" xfId="0" applyFont="1" applyFill="1" applyBorder="1" applyAlignment="1">
      <alignment horizontal="center"/>
    </xf>
    <xf numFmtId="0" fontId="99" fillId="2" borderId="1" xfId="0" applyFont="1" applyFill="1" applyBorder="1" applyAlignment="1">
      <alignment horizontal="center"/>
    </xf>
    <xf numFmtId="2" fontId="99" fillId="2" borderId="5" xfId="0" applyNumberFormat="1" applyFont="1" applyFill="1" applyBorder="1" applyAlignment="1">
      <alignment horizontal="center"/>
    </xf>
    <xf numFmtId="0" fontId="99" fillId="2" borderId="6" xfId="0" applyFont="1" applyFill="1" applyBorder="1" applyAlignment="1">
      <alignment horizontal="center"/>
    </xf>
    <xf numFmtId="0" fontId="99" fillId="2" borderId="7" xfId="0" applyFont="1" applyFill="1" applyBorder="1" applyAlignment="1">
      <alignment horizontal="center"/>
    </xf>
    <xf numFmtId="2" fontId="99" fillId="2" borderId="6" xfId="0" applyNumberFormat="1" applyFont="1" applyFill="1" applyBorder="1" applyAlignment="1">
      <alignment horizontal="center"/>
    </xf>
    <xf numFmtId="2" fontId="99" fillId="2" borderId="7" xfId="0" applyNumberFormat="1" applyFont="1" applyFill="1" applyBorder="1" applyAlignment="1">
      <alignment horizontal="center"/>
    </xf>
    <xf numFmtId="0" fontId="93" fillId="2" borderId="0" xfId="0" applyFont="1" applyFill="1" applyBorder="1" applyAlignment="1">
      <alignment horizontal="center"/>
    </xf>
    <xf numFmtId="0" fontId="93" fillId="2" borderId="1" xfId="0" applyFont="1" applyFill="1" applyBorder="1" applyAlignment="1">
      <alignment horizontal="center" vertical="center" wrapText="1"/>
    </xf>
    <xf numFmtId="14" fontId="93" fillId="2" borderId="1" xfId="0" applyNumberFormat="1" applyFont="1" applyFill="1" applyBorder="1" applyAlignment="1">
      <alignment horizontal="center" vertical="center" wrapText="1"/>
    </xf>
    <xf numFmtId="0" fontId="94" fillId="2" borderId="1" xfId="0" applyFont="1" applyFill="1" applyBorder="1" applyAlignment="1">
      <alignment horizontal="center" vertical="center"/>
    </xf>
    <xf numFmtId="0" fontId="94" fillId="2" borderId="1" xfId="0" applyFont="1" applyFill="1" applyBorder="1" applyAlignment="1">
      <alignment horizontal="center" vertical="center" wrapText="1"/>
    </xf>
    <xf numFmtId="0" fontId="94" fillId="2" borderId="1" xfId="0" applyFont="1" applyFill="1" applyBorder="1" applyAlignment="1">
      <alignment horizontal="right" vertical="center"/>
    </xf>
    <xf numFmtId="2" fontId="93" fillId="2" borderId="1" xfId="0" applyNumberFormat="1" applyFont="1" applyFill="1" applyBorder="1" applyAlignment="1">
      <alignment horizontal="right" vertical="center" wrapText="1"/>
    </xf>
    <xf numFmtId="0" fontId="8" fillId="0" borderId="0" xfId="0" applyFont="1" applyAlignment="1">
      <alignment horizontal="center" vertical="center" wrapText="1"/>
    </xf>
    <xf numFmtId="17" fontId="4" fillId="0" borderId="0" xfId="0" applyNumberFormat="1" applyFont="1" applyAlignment="1">
      <alignment horizontal="left"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88" fillId="20" borderId="2" xfId="0" applyFont="1" applyFill="1" applyBorder="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87" fillId="0" borderId="5" xfId="0" applyFont="1" applyFill="1" applyBorder="1" applyAlignment="1">
      <alignment horizontal="center" vertical="center"/>
    </xf>
    <xf numFmtId="0" fontId="87" fillId="0" borderId="6" xfId="0" applyFont="1" applyFill="1" applyBorder="1" applyAlignment="1">
      <alignment horizontal="center" vertical="center"/>
    </xf>
    <xf numFmtId="0" fontId="87" fillId="0" borderId="7" xfId="0" applyFont="1" applyFill="1" applyBorder="1" applyAlignment="1">
      <alignment horizontal="center" vertical="center"/>
    </xf>
    <xf numFmtId="2" fontId="29" fillId="2" borderId="0" xfId="0" applyNumberFormat="1" applyFont="1" applyFill="1" applyAlignment="1">
      <alignment horizontal="center" vertical="center"/>
    </xf>
    <xf numFmtId="0" fontId="83" fillId="8" borderId="1" xfId="0" applyFont="1" applyFill="1" applyBorder="1" applyAlignment="1">
      <alignment horizontal="center" vertical="center"/>
    </xf>
    <xf numFmtId="0" fontId="83" fillId="8" borderId="3" xfId="0" applyFont="1" applyFill="1" applyBorder="1" applyAlignment="1">
      <alignment horizontal="center" vertical="center"/>
    </xf>
    <xf numFmtId="0" fontId="83" fillId="8" borderId="4" xfId="0" applyFont="1" applyFill="1" applyBorder="1" applyAlignment="1">
      <alignment horizontal="center" vertical="center"/>
    </xf>
    <xf numFmtId="0" fontId="83" fillId="8" borderId="3" xfId="0" applyFont="1" applyFill="1" applyBorder="1" applyAlignment="1">
      <alignment horizontal="center" vertical="center" wrapText="1"/>
    </xf>
    <xf numFmtId="0" fontId="83" fillId="8" borderId="4" xfId="0" applyFont="1" applyFill="1" applyBorder="1" applyAlignment="1">
      <alignment horizontal="center" vertical="center" wrapText="1"/>
    </xf>
    <xf numFmtId="0" fontId="29" fillId="8" borderId="5" xfId="0" applyFont="1" applyFill="1" applyBorder="1" applyAlignment="1">
      <alignment horizontal="center" vertical="center"/>
    </xf>
    <xf numFmtId="0" fontId="29" fillId="8" borderId="7" xfId="0" applyFont="1" applyFill="1" applyBorder="1" applyAlignment="1">
      <alignment horizontal="center" vertical="center"/>
    </xf>
    <xf numFmtId="0" fontId="29" fillId="8" borderId="5" xfId="0" applyFont="1" applyFill="1" applyBorder="1" applyAlignment="1">
      <alignment horizontal="center" vertical="center" wrapText="1"/>
    </xf>
    <xf numFmtId="0" fontId="29" fillId="8" borderId="7" xfId="0" applyFont="1" applyFill="1" applyBorder="1" applyAlignment="1">
      <alignment horizontal="center" vertical="center" wrapText="1"/>
    </xf>
    <xf numFmtId="0" fontId="29" fillId="8" borderId="6" xfId="0" applyFont="1" applyFill="1" applyBorder="1" applyAlignment="1">
      <alignment horizontal="center" vertical="center"/>
    </xf>
    <xf numFmtId="0" fontId="83" fillId="8" borderId="5" xfId="0" applyFont="1" applyFill="1" applyBorder="1" applyAlignment="1">
      <alignment horizontal="center" vertical="center"/>
    </xf>
    <xf numFmtId="0" fontId="83" fillId="8" borderId="6" xfId="0" applyFont="1" applyFill="1" applyBorder="1" applyAlignment="1">
      <alignment horizontal="center" vertical="center"/>
    </xf>
    <xf numFmtId="0" fontId="68" fillId="0" borderId="3" xfId="0" applyFont="1" applyFill="1" applyBorder="1" applyAlignment="1">
      <alignment horizontal="center" vertical="center"/>
    </xf>
    <xf numFmtId="0" fontId="68" fillId="0" borderId="10" xfId="0" applyFont="1" applyFill="1" applyBorder="1" applyAlignment="1">
      <alignment horizontal="center" vertical="center"/>
    </xf>
    <xf numFmtId="0" fontId="68" fillId="0" borderId="4" xfId="0" applyFont="1" applyFill="1" applyBorder="1" applyAlignment="1">
      <alignment horizontal="center" vertical="center"/>
    </xf>
    <xf numFmtId="0" fontId="68" fillId="17" borderId="3" xfId="0" applyFont="1" applyFill="1" applyBorder="1" applyAlignment="1">
      <alignment horizontal="left" vertical="center"/>
    </xf>
    <xf numFmtId="0" fontId="68" fillId="17" borderId="10" xfId="0" applyFont="1" applyFill="1" applyBorder="1" applyAlignment="1">
      <alignment horizontal="left" vertical="center"/>
    </xf>
    <xf numFmtId="0" fontId="68" fillId="17" borderId="4" xfId="0" applyFont="1" applyFill="1" applyBorder="1" applyAlignment="1">
      <alignment horizontal="left" vertical="center"/>
    </xf>
    <xf numFmtId="0" fontId="68" fillId="0" borderId="3" xfId="0" applyFont="1" applyFill="1" applyBorder="1" applyAlignment="1">
      <alignment horizontal="left" vertical="center" wrapText="1"/>
    </xf>
    <xf numFmtId="0" fontId="68" fillId="0" borderId="10" xfId="0" applyFont="1" applyFill="1" applyBorder="1" applyAlignment="1">
      <alignment horizontal="left" vertical="center" wrapText="1"/>
    </xf>
    <xf numFmtId="0" fontId="68" fillId="0" borderId="4" xfId="0" applyFont="1" applyFill="1" applyBorder="1" applyAlignment="1">
      <alignment horizontal="left" vertical="center" wrapText="1"/>
    </xf>
    <xf numFmtId="0" fontId="68" fillId="0" borderId="1" xfId="0" applyFont="1" applyFill="1" applyBorder="1" applyAlignment="1">
      <alignment horizontal="left" vertical="center" wrapText="1"/>
    </xf>
    <xf numFmtId="0" fontId="29" fillId="0" borderId="3" xfId="0" applyFont="1" applyFill="1" applyBorder="1" applyAlignment="1">
      <alignment horizontal="center" vertical="center"/>
    </xf>
    <xf numFmtId="0" fontId="29" fillId="0" borderId="4" xfId="0" applyFont="1" applyFill="1" applyBorder="1" applyAlignment="1">
      <alignment horizontal="center" vertical="center"/>
    </xf>
    <xf numFmtId="0" fontId="29" fillId="17" borderId="3" xfId="0" applyFont="1" applyFill="1" applyBorder="1" applyAlignment="1">
      <alignment horizontal="left" vertical="center"/>
    </xf>
    <xf numFmtId="0" fontId="29" fillId="17" borderId="4" xfId="0" applyFont="1" applyFill="1" applyBorder="1" applyAlignment="1">
      <alignment horizontal="left" vertical="center"/>
    </xf>
    <xf numFmtId="0" fontId="29" fillId="0" borderId="3"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29" fillId="17" borderId="3" xfId="0" applyFont="1" applyFill="1" applyBorder="1" applyAlignment="1">
      <alignment horizontal="center" vertical="center"/>
    </xf>
    <xf numFmtId="0" fontId="29" fillId="17" borderId="4" xfId="0" applyFont="1" applyFill="1" applyBorder="1" applyAlignment="1">
      <alignment horizontal="center" vertical="center"/>
    </xf>
    <xf numFmtId="0" fontId="29" fillId="17" borderId="10" xfId="0" applyFont="1" applyFill="1" applyBorder="1" applyAlignment="1">
      <alignment horizontal="left" vertical="center"/>
    </xf>
    <xf numFmtId="0" fontId="29" fillId="0" borderId="10" xfId="0" applyFont="1" applyFill="1" applyBorder="1" applyAlignment="1">
      <alignment horizontal="left" vertical="center" wrapText="1"/>
    </xf>
    <xf numFmtId="0" fontId="29" fillId="15" borderId="3" xfId="0" applyFont="1" applyFill="1" applyBorder="1" applyAlignment="1">
      <alignment horizontal="left" vertical="center"/>
    </xf>
    <xf numFmtId="0" fontId="29" fillId="15" borderId="4" xfId="0" applyFont="1" applyFill="1" applyBorder="1" applyAlignment="1">
      <alignment horizontal="left" vertical="center"/>
    </xf>
    <xf numFmtId="49" fontId="68" fillId="13" borderId="3" xfId="0" applyNumberFormat="1" applyFont="1" applyFill="1" applyBorder="1" applyAlignment="1">
      <alignment horizontal="left" vertical="center" wrapText="1"/>
    </xf>
    <xf numFmtId="49" fontId="68" fillId="13" borderId="4" xfId="0" applyNumberFormat="1" applyFont="1" applyFill="1" applyBorder="1" applyAlignment="1">
      <alignment horizontal="left" vertical="center" wrapText="1"/>
    </xf>
    <xf numFmtId="0" fontId="68" fillId="12" borderId="3" xfId="0" applyFont="1" applyFill="1" applyBorder="1" applyAlignment="1">
      <alignment horizontal="left" vertical="center"/>
    </xf>
    <xf numFmtId="0" fontId="68" fillId="12" borderId="4" xfId="0" applyFont="1" applyFill="1" applyBorder="1" applyAlignment="1">
      <alignment horizontal="left" vertical="center"/>
    </xf>
    <xf numFmtId="0" fontId="29" fillId="0" borderId="1" xfId="0" applyFont="1" applyFill="1" applyBorder="1" applyAlignment="1">
      <alignment horizontal="left" vertical="center" wrapText="1"/>
    </xf>
    <xf numFmtId="0" fontId="68" fillId="11" borderId="3" xfId="0" applyFont="1" applyFill="1" applyBorder="1" applyAlignment="1">
      <alignment horizontal="left" vertical="center"/>
    </xf>
    <xf numFmtId="0" fontId="68" fillId="11" borderId="4" xfId="0" applyFont="1" applyFill="1" applyBorder="1" applyAlignment="1">
      <alignment horizontal="left" vertical="center"/>
    </xf>
    <xf numFmtId="0" fontId="68" fillId="11" borderId="10" xfId="0" applyFont="1" applyFill="1" applyBorder="1" applyAlignment="1">
      <alignment horizontal="left" vertical="center"/>
    </xf>
    <xf numFmtId="0" fontId="29" fillId="9" borderId="1" xfId="0" applyFont="1" applyFill="1" applyBorder="1" applyAlignment="1">
      <alignment horizontal="left" vertical="center"/>
    </xf>
    <xf numFmtId="0" fontId="29" fillId="0" borderId="1" xfId="0" applyFont="1" applyFill="1" applyBorder="1" applyAlignment="1">
      <alignment horizontal="left" vertical="center"/>
    </xf>
    <xf numFmtId="0" fontId="29" fillId="0" borderId="3" xfId="0" applyFont="1" applyFill="1" applyBorder="1" applyAlignment="1">
      <alignment horizontal="left" vertical="center"/>
    </xf>
    <xf numFmtId="0" fontId="29" fillId="0" borderId="4" xfId="0" applyFont="1" applyFill="1" applyBorder="1" applyAlignment="1">
      <alignment horizontal="left" vertical="center"/>
    </xf>
    <xf numFmtId="0" fontId="83" fillId="3" borderId="3" xfId="0" applyFont="1" applyFill="1" applyBorder="1" applyAlignment="1">
      <alignment horizontal="left" vertical="center"/>
    </xf>
    <xf numFmtId="0" fontId="83" fillId="3" borderId="10" xfId="0" applyFont="1" applyFill="1" applyBorder="1" applyAlignment="1">
      <alignment horizontal="left" vertical="center"/>
    </xf>
    <xf numFmtId="0" fontId="83" fillId="3" borderId="4" xfId="0" applyFont="1" applyFill="1" applyBorder="1" applyAlignment="1">
      <alignment horizontal="left" vertical="center"/>
    </xf>
    <xf numFmtId="0" fontId="83" fillId="0" borderId="3" xfId="0" applyFont="1" applyFill="1" applyBorder="1" applyAlignment="1">
      <alignment horizontal="left" vertical="center" wrapText="1"/>
    </xf>
    <xf numFmtId="0" fontId="83" fillId="0" borderId="10" xfId="0" applyFont="1" applyFill="1" applyBorder="1" applyAlignment="1">
      <alignment horizontal="left" vertical="center" wrapText="1"/>
    </xf>
    <xf numFmtId="0" fontId="83" fillId="0" borderId="4" xfId="0" applyFont="1" applyFill="1" applyBorder="1" applyAlignment="1">
      <alignment horizontal="left" vertical="center" wrapText="1"/>
    </xf>
    <xf numFmtId="49" fontId="68" fillId="7" borderId="3" xfId="0" applyNumberFormat="1" applyFont="1" applyFill="1" applyBorder="1" applyAlignment="1">
      <alignment horizontal="left" vertical="center" wrapText="1"/>
    </xf>
    <xf numFmtId="49" fontId="68" fillId="7" borderId="4" xfId="0" applyNumberFormat="1" applyFont="1" applyFill="1" applyBorder="1" applyAlignment="1">
      <alignment horizontal="left" vertical="center" wrapText="1"/>
    </xf>
    <xf numFmtId="49" fontId="68" fillId="7" borderId="10" xfId="0" applyNumberFormat="1" applyFont="1" applyFill="1" applyBorder="1" applyAlignment="1">
      <alignment horizontal="left" vertical="center" wrapText="1"/>
    </xf>
    <xf numFmtId="0" fontId="83" fillId="6" borderId="1" xfId="0" applyFont="1" applyFill="1" applyBorder="1" applyAlignment="1">
      <alignment horizontal="left" vertical="center"/>
    </xf>
    <xf numFmtId="0" fontId="83" fillId="0" borderId="1" xfId="0" applyFont="1" applyFill="1" applyBorder="1" applyAlignment="1">
      <alignment horizontal="left" vertical="center"/>
    </xf>
    <xf numFmtId="0" fontId="83" fillId="0" borderId="3" xfId="0" applyFont="1" applyFill="1" applyBorder="1" applyAlignment="1">
      <alignment horizontal="left" vertical="center"/>
    </xf>
    <xf numFmtId="0" fontId="83" fillId="0" borderId="10" xfId="0" applyFont="1" applyFill="1" applyBorder="1" applyAlignment="1">
      <alignment horizontal="left" vertical="center"/>
    </xf>
    <xf numFmtId="0" fontId="19" fillId="0" borderId="1" xfId="0" applyFont="1" applyBorder="1" applyAlignment="1">
      <alignment horizontal="center"/>
    </xf>
    <xf numFmtId="0" fontId="21" fillId="2" borderId="0" xfId="0" applyFont="1" applyFill="1" applyAlignment="1">
      <alignment horizontal="center" vertical="center"/>
    </xf>
    <xf numFmtId="0" fontId="23" fillId="2" borderId="0" xfId="0" applyFont="1" applyFill="1" applyAlignment="1">
      <alignment horizontal="left"/>
    </xf>
    <xf numFmtId="0" fontId="70" fillId="2" borderId="0" xfId="0" applyFont="1" applyFill="1" applyAlignment="1">
      <alignment horizontal="left"/>
    </xf>
    <xf numFmtId="0" fontId="23" fillId="2" borderId="0" xfId="0" applyFont="1" applyFill="1" applyBorder="1" applyAlignment="1">
      <alignment horizontal="left"/>
    </xf>
    <xf numFmtId="0" fontId="70" fillId="2" borderId="0" xfId="0" applyFont="1" applyFill="1" applyBorder="1" applyAlignment="1">
      <alignment horizontal="left"/>
    </xf>
    <xf numFmtId="0" fontId="75" fillId="2" borderId="3" xfId="0" applyFont="1" applyFill="1" applyBorder="1" applyAlignment="1">
      <alignment horizontal="center" vertical="center" wrapText="1"/>
    </xf>
    <xf numFmtId="0" fontId="75" fillId="2" borderId="4" xfId="0" applyFont="1" applyFill="1" applyBorder="1" applyAlignment="1">
      <alignment horizontal="center" vertical="center" wrapText="1"/>
    </xf>
    <xf numFmtId="0" fontId="78" fillId="2" borderId="1" xfId="0" applyFont="1" applyFill="1" applyBorder="1" applyAlignment="1">
      <alignment horizontal="right" vertical="center"/>
    </xf>
    <xf numFmtId="0" fontId="19" fillId="0" borderId="0" xfId="0" applyFont="1" applyAlignment="1">
      <alignment horizontal="center" vertical="center"/>
    </xf>
    <xf numFmtId="0" fontId="81" fillId="0" borderId="3" xfId="0" applyFont="1" applyFill="1" applyBorder="1" applyAlignment="1">
      <alignment horizontal="center" wrapText="1"/>
    </xf>
    <xf numFmtId="0" fontId="81" fillId="0" borderId="4" xfId="0" applyFont="1" applyFill="1" applyBorder="1" applyAlignment="1">
      <alignment horizontal="center" wrapText="1"/>
    </xf>
    <xf numFmtId="0" fontId="82" fillId="0" borderId="5" xfId="0" applyFont="1" applyBorder="1" applyAlignment="1">
      <alignment horizontal="center"/>
    </xf>
    <xf numFmtId="0" fontId="82" fillId="0" borderId="7" xfId="0" applyFont="1" applyBorder="1" applyAlignment="1">
      <alignment horizontal="center"/>
    </xf>
    <xf numFmtId="0" fontId="82" fillId="0" borderId="1" xfId="0" applyFont="1" applyBorder="1" applyAlignment="1">
      <alignment horizontal="center"/>
    </xf>
    <xf numFmtId="0" fontId="75" fillId="2" borderId="3" xfId="0" applyFont="1" applyFill="1" applyBorder="1" applyAlignment="1">
      <alignment horizontal="center" vertical="center"/>
    </xf>
    <xf numFmtId="0" fontId="75" fillId="2" borderId="4" xfId="0" applyFont="1" applyFill="1" applyBorder="1" applyAlignment="1">
      <alignment horizontal="center" vertical="center"/>
    </xf>
    <xf numFmtId="0" fontId="75" fillId="2" borderId="8" xfId="0" applyFont="1" applyFill="1" applyBorder="1" applyAlignment="1">
      <alignment horizontal="center" vertical="center" wrapText="1"/>
    </xf>
    <xf numFmtId="0" fontId="75" fillId="2" borderId="15" xfId="0" applyFont="1" applyFill="1" applyBorder="1" applyAlignment="1">
      <alignment horizontal="center" vertical="center" wrapText="1"/>
    </xf>
    <xf numFmtId="0" fontId="75" fillId="2" borderId="9" xfId="0" applyFont="1" applyFill="1" applyBorder="1" applyAlignment="1">
      <alignment horizontal="center" vertical="center" wrapText="1"/>
    </xf>
    <xf numFmtId="0" fontId="75" fillId="2" borderId="13" xfId="0" applyFont="1" applyFill="1" applyBorder="1" applyAlignment="1">
      <alignment horizontal="center" vertical="center" wrapText="1"/>
    </xf>
    <xf numFmtId="0" fontId="75" fillId="2" borderId="5" xfId="0" applyFont="1" applyFill="1" applyBorder="1" applyAlignment="1">
      <alignment horizontal="center" vertical="center"/>
    </xf>
    <xf numFmtId="0" fontId="75" fillId="2" borderId="6" xfId="0" applyFont="1" applyFill="1" applyBorder="1" applyAlignment="1">
      <alignment horizontal="center" vertical="center"/>
    </xf>
    <xf numFmtId="0" fontId="75" fillId="2" borderId="7" xfId="0" applyFont="1" applyFill="1" applyBorder="1" applyAlignment="1">
      <alignment horizontal="center" vertical="center"/>
    </xf>
    <xf numFmtId="0" fontId="67" fillId="0" borderId="12" xfId="0" applyFont="1" applyFill="1" applyBorder="1" applyAlignment="1">
      <alignment horizontal="center" vertical="top"/>
    </xf>
    <xf numFmtId="0" fontId="67" fillId="0" borderId="0" xfId="0" applyFont="1" applyFill="1" applyBorder="1" applyAlignment="1">
      <alignment horizontal="center" vertical="top"/>
    </xf>
    <xf numFmtId="0" fontId="69" fillId="0" borderId="0" xfId="0" applyFont="1" applyFill="1" applyBorder="1" applyAlignment="1">
      <alignment horizontal="left"/>
    </xf>
    <xf numFmtId="0" fontId="75" fillId="0" borderId="0" xfId="0" applyFont="1" applyAlignment="1">
      <alignment horizontal="left" vertical="top"/>
    </xf>
    <xf numFmtId="0" fontId="75" fillId="0" borderId="2" xfId="0" applyFont="1" applyBorder="1" applyAlignment="1">
      <alignment horizontal="left" vertical="center" wrapText="1"/>
    </xf>
    <xf numFmtId="0" fontId="0" fillId="0" borderId="1" xfId="0" applyBorder="1" applyAlignment="1">
      <alignment horizont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49" fillId="0" borderId="5"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1" xfId="0" applyFont="1" applyBorder="1" applyAlignment="1">
      <alignment horizontal="center" wrapText="1"/>
    </xf>
    <xf numFmtId="0" fontId="49" fillId="0" borderId="5" xfId="0" applyFont="1" applyBorder="1" applyAlignment="1">
      <alignment horizontal="center" vertical="center"/>
    </xf>
    <xf numFmtId="0" fontId="49" fillId="0" borderId="6" xfId="0" applyFont="1" applyBorder="1" applyAlignment="1">
      <alignment horizontal="center" vertical="center"/>
    </xf>
    <xf numFmtId="0" fontId="49" fillId="0" borderId="7" xfId="0" applyFont="1" applyBorder="1" applyAlignment="1">
      <alignment horizontal="center" vertical="center"/>
    </xf>
    <xf numFmtId="0" fontId="24" fillId="0" borderId="0" xfId="0" applyFont="1" applyAlignment="1">
      <alignment horizontal="center"/>
    </xf>
    <xf numFmtId="0" fontId="47" fillId="0" borderId="2" xfId="0" applyFont="1" applyBorder="1" applyAlignment="1">
      <alignment horizontal="left"/>
    </xf>
    <xf numFmtId="0" fontId="32" fillId="0" borderId="1" xfId="0" applyFont="1" applyBorder="1" applyAlignment="1">
      <alignment horizontal="center"/>
    </xf>
    <xf numFmtId="0" fontId="45" fillId="0" borderId="0" xfId="0" applyFont="1" applyAlignment="1">
      <alignment horizontal="center"/>
    </xf>
    <xf numFmtId="0" fontId="49" fillId="0" borderId="0" xfId="0" applyFont="1" applyAlignment="1">
      <alignment horizontal="center"/>
    </xf>
    <xf numFmtId="0" fontId="47" fillId="0" borderId="0" xfId="0" applyFont="1" applyAlignment="1">
      <alignment horizontal="center"/>
    </xf>
    <xf numFmtId="0" fontId="41" fillId="0" borderId="5" xfId="0" applyFont="1" applyBorder="1" applyAlignment="1">
      <alignment horizontal="center"/>
    </xf>
    <xf numFmtId="0" fontId="41" fillId="0" borderId="7" xfId="0" applyFont="1" applyBorder="1" applyAlignment="1">
      <alignment horizontal="center"/>
    </xf>
    <xf numFmtId="0" fontId="42" fillId="0" borderId="6" xfId="0" applyFont="1" applyBorder="1" applyAlignment="1">
      <alignment horizontal="center"/>
    </xf>
    <xf numFmtId="0" fontId="32" fillId="0" borderId="1" xfId="0" applyFont="1" applyBorder="1" applyAlignment="1">
      <alignment horizontal="center" vertical="center" wrapText="1"/>
    </xf>
    <xf numFmtId="0" fontId="32" fillId="0" borderId="1" xfId="0" applyFont="1"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3" fillId="0" borderId="0" xfId="0" applyFont="1" applyAlignment="1">
      <alignment horizontal="left"/>
    </xf>
    <xf numFmtId="0" fontId="33" fillId="0" borderId="2" xfId="0" applyFont="1" applyBorder="1" applyAlignment="1">
      <alignment horizontal="left"/>
    </xf>
    <xf numFmtId="0" fontId="33" fillId="0" borderId="2" xfId="0" applyFont="1" applyBorder="1" applyAlignment="1">
      <alignment horizontal="center"/>
    </xf>
    <xf numFmtId="0" fontId="23" fillId="0" borderId="0" xfId="0" applyFont="1" applyAlignment="1">
      <alignment horizontal="center" vertical="center"/>
    </xf>
    <xf numFmtId="0" fontId="17" fillId="0" borderId="0" xfId="0" applyFont="1" applyAlignment="1">
      <alignment horizontal="center" vertical="center"/>
    </xf>
    <xf numFmtId="0" fontId="31" fillId="0" borderId="0" xfId="0" applyFont="1" applyAlignment="1">
      <alignment horizontal="center"/>
    </xf>
    <xf numFmtId="0" fontId="17" fillId="0" borderId="1" xfId="0" applyFont="1" applyBorder="1" applyAlignment="1">
      <alignment horizontal="center" vertical="center" wrapText="1"/>
    </xf>
    <xf numFmtId="0" fontId="23" fillId="0" borderId="0" xfId="0" applyFont="1" applyAlignment="1">
      <alignment horizontal="left"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17" fillId="0" borderId="1"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4" fillId="0" borderId="3" xfId="0" applyFont="1" applyBorder="1" applyAlignment="1">
      <alignment vertical="center"/>
    </xf>
    <xf numFmtId="0" fontId="24" fillId="0" borderId="4" xfId="0" applyFont="1" applyBorder="1" applyAlignment="1">
      <alignment vertical="center"/>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17" fillId="0" borderId="2" xfId="0" applyFont="1" applyBorder="1" applyAlignment="1">
      <alignment horizontal="center" vertical="center"/>
    </xf>
    <xf numFmtId="2" fontId="10" fillId="0" borderId="0" xfId="0" applyNumberFormat="1" applyFont="1" applyAlignment="1">
      <alignment horizontal="center"/>
    </xf>
    <xf numFmtId="0" fontId="21" fillId="0" borderId="0" xfId="0" applyFont="1" applyAlignment="1">
      <alignment horizontal="center" vertical="center"/>
    </xf>
    <xf numFmtId="2" fontId="20" fillId="2" borderId="5" xfId="0" applyNumberFormat="1" applyFont="1" applyFill="1" applyBorder="1" applyAlignment="1">
      <alignment horizontal="center" wrapText="1"/>
    </xf>
    <xf numFmtId="2" fontId="20" fillId="2" borderId="7" xfId="0" applyNumberFormat="1" applyFont="1" applyFill="1" applyBorder="1" applyAlignment="1">
      <alignment horizontal="center" wrapText="1"/>
    </xf>
    <xf numFmtId="2" fontId="20" fillId="2" borderId="1" xfId="0" applyNumberFormat="1" applyFont="1" applyFill="1" applyBorder="1" applyAlignment="1">
      <alignment horizontal="center" wrapText="1"/>
    </xf>
    <xf numFmtId="0" fontId="19" fillId="2" borderId="12" xfId="0" applyFont="1" applyFill="1" applyBorder="1" applyAlignment="1">
      <alignment horizontal="center" wrapText="1"/>
    </xf>
    <xf numFmtId="0" fontId="19" fillId="2" borderId="0" xfId="0" applyFont="1" applyFill="1" applyAlignment="1">
      <alignment horizontal="center" wrapText="1"/>
    </xf>
    <xf numFmtId="0" fontId="20" fillId="2" borderId="1" xfId="0" applyFont="1" applyFill="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wrapText="1"/>
    </xf>
    <xf numFmtId="0" fontId="8" fillId="0" borderId="2" xfId="0" applyFont="1" applyBorder="1" applyAlignment="1">
      <alignment horizontal="right" vertical="center"/>
    </xf>
    <xf numFmtId="0" fontId="8" fillId="0" borderId="6" xfId="0" applyFont="1" applyBorder="1" applyAlignment="1">
      <alignment horizontal="righ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6" fillId="0" borderId="0" xfId="0" applyFont="1" applyAlignment="1">
      <alignment horizontal="center" vertical="center"/>
    </xf>
    <xf numFmtId="0" fontId="6" fillId="0" borderId="5" xfId="0" applyFont="1" applyBorder="1" applyAlignment="1">
      <alignment horizontal="right" vertical="center" wrapText="1"/>
    </xf>
    <xf numFmtId="0" fontId="6" fillId="0" borderId="6" xfId="0" applyFont="1" applyBorder="1" applyAlignment="1">
      <alignment horizontal="right" vertical="center" wrapText="1"/>
    </xf>
    <xf numFmtId="0" fontId="6" fillId="0" borderId="7" xfId="0" applyFont="1" applyBorder="1" applyAlignment="1">
      <alignment horizontal="right" vertical="center" wrapText="1"/>
    </xf>
  </cellXfs>
  <cellStyles count="9">
    <cellStyle name="Comma 4" xfId="6"/>
    <cellStyle name="Currency 4" xfId="3"/>
    <cellStyle name="Normal" xfId="0" builtinId="0"/>
    <cellStyle name="Normal 14" xfId="7"/>
    <cellStyle name="Normal 2" xfId="4"/>
    <cellStyle name="Normal 2 2" xfId="8"/>
    <cellStyle name="Normal 4" xfId="1"/>
    <cellStyle name="Normal 6" xfId="2"/>
    <cellStyle name="Normal 7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3265"/>
  <sheetViews>
    <sheetView tabSelected="1" topLeftCell="A3240" zoomScaleSheetLayoutView="130" workbookViewId="0">
      <selection activeCell="B3282" sqref="B3282"/>
    </sheetView>
  </sheetViews>
  <sheetFormatPr defaultRowHeight="15"/>
  <cols>
    <col min="1" max="1" width="5.28515625" customWidth="1"/>
    <col min="2" max="2" width="20.28515625" style="4" customWidth="1"/>
    <col min="3" max="3" width="45.5703125" customWidth="1"/>
    <col min="4" max="4" width="5.85546875" bestFit="1" customWidth="1"/>
    <col min="5" max="5" width="10.42578125" style="32" customWidth="1"/>
    <col min="6" max="6" width="9.42578125" customWidth="1"/>
    <col min="7" max="7" width="15.28515625" customWidth="1"/>
    <col min="8" max="8" width="8.5703125" customWidth="1"/>
    <col min="9" max="9" width="12.7109375" customWidth="1"/>
    <col min="10" max="10" width="11.140625" bestFit="1" customWidth="1"/>
    <col min="11" max="11" width="16.5703125" customWidth="1"/>
    <col min="12" max="12" width="17.7109375" customWidth="1"/>
    <col min="13" max="13" width="12.28515625" customWidth="1"/>
    <col min="16" max="16" width="11.28515625" customWidth="1"/>
  </cols>
  <sheetData>
    <row r="1" spans="1:11" ht="21" customHeight="1">
      <c r="A1" s="30" t="s">
        <v>227</v>
      </c>
      <c r="B1" s="30"/>
      <c r="C1" s="30"/>
      <c r="D1" s="30"/>
      <c r="E1" s="30"/>
      <c r="F1" s="30"/>
      <c r="G1" s="1403" t="s">
        <v>228</v>
      </c>
      <c r="H1" s="1403"/>
      <c r="I1" s="1403"/>
      <c r="J1" s="1403"/>
      <c r="K1" s="1403"/>
    </row>
    <row r="2" spans="1:11" ht="21.75" customHeight="1">
      <c r="A2" s="31" t="s">
        <v>229</v>
      </c>
      <c r="B2" s="31"/>
      <c r="C2" s="31"/>
      <c r="D2" s="31"/>
      <c r="E2" s="31"/>
      <c r="F2" s="31"/>
      <c r="G2" s="31"/>
      <c r="H2" s="31"/>
      <c r="I2" s="1404" t="s">
        <v>230</v>
      </c>
      <c r="J2" s="1404"/>
      <c r="K2" s="1404"/>
    </row>
    <row r="3" spans="1:11" ht="21.75" customHeight="1">
      <c r="A3" s="1405" t="s">
        <v>0</v>
      </c>
      <c r="B3" s="1405" t="s">
        <v>1</v>
      </c>
      <c r="C3" s="1405" t="s">
        <v>2</v>
      </c>
      <c r="D3" s="1407" t="s">
        <v>3</v>
      </c>
      <c r="E3" s="1409" t="s">
        <v>4</v>
      </c>
      <c r="F3" s="1409"/>
      <c r="G3" s="1409"/>
      <c r="H3" s="1409"/>
      <c r="I3" s="1409"/>
      <c r="J3" s="1405" t="s">
        <v>174</v>
      </c>
      <c r="K3" s="1405" t="s">
        <v>175</v>
      </c>
    </row>
    <row r="4" spans="1:11" ht="30.75" customHeight="1">
      <c r="A4" s="1406"/>
      <c r="B4" s="1406"/>
      <c r="C4" s="1406"/>
      <c r="D4" s="1408"/>
      <c r="E4" s="28" t="s">
        <v>5</v>
      </c>
      <c r="F4" s="10" t="s">
        <v>6</v>
      </c>
      <c r="G4" s="28" t="s">
        <v>7</v>
      </c>
      <c r="H4" s="28" t="s">
        <v>8</v>
      </c>
      <c r="I4" s="28" t="s">
        <v>9</v>
      </c>
      <c r="J4" s="1406"/>
      <c r="K4" s="1406"/>
    </row>
    <row r="5" spans="1:11">
      <c r="A5" s="21">
        <v>1</v>
      </c>
      <c r="B5" s="2" t="s">
        <v>11</v>
      </c>
      <c r="C5" s="3" t="s">
        <v>12</v>
      </c>
      <c r="D5" s="8" t="s">
        <v>10</v>
      </c>
      <c r="E5" s="14">
        <v>0.2</v>
      </c>
      <c r="F5" s="11"/>
      <c r="G5" s="21"/>
      <c r="H5" s="21"/>
      <c r="I5" s="21"/>
      <c r="J5" s="6">
        <v>695356.3</v>
      </c>
      <c r="K5" s="21">
        <f>J5*E5</f>
        <v>139071.26</v>
      </c>
    </row>
    <row r="6" spans="1:11">
      <c r="A6" s="21">
        <v>2</v>
      </c>
      <c r="B6" s="2" t="s">
        <v>13</v>
      </c>
      <c r="C6" s="2" t="s">
        <v>14</v>
      </c>
      <c r="D6" s="8" t="s">
        <v>15</v>
      </c>
      <c r="E6" s="1">
        <v>12</v>
      </c>
      <c r="F6" s="11"/>
      <c r="G6" s="21"/>
      <c r="H6" s="21"/>
      <c r="I6" s="21"/>
      <c r="J6" s="6">
        <v>206.5</v>
      </c>
      <c r="K6" s="22">
        <f t="shared" ref="K6:K66" si="0">J6*E6</f>
        <v>2478</v>
      </c>
    </row>
    <row r="7" spans="1:11">
      <c r="A7" s="21">
        <v>3</v>
      </c>
      <c r="B7" s="2" t="s">
        <v>16</v>
      </c>
      <c r="C7" s="2" t="s">
        <v>17</v>
      </c>
      <c r="D7" s="8" t="s">
        <v>21</v>
      </c>
      <c r="E7" s="1">
        <v>3</v>
      </c>
      <c r="F7" s="11"/>
      <c r="G7" s="21"/>
      <c r="H7" s="21"/>
      <c r="I7" s="21"/>
      <c r="J7" s="6">
        <v>68653.02</v>
      </c>
      <c r="K7" s="21">
        <f t="shared" si="0"/>
        <v>205959.06</v>
      </c>
    </row>
    <row r="8" spans="1:11">
      <c r="A8" s="21">
        <v>4</v>
      </c>
      <c r="B8" s="2" t="s">
        <v>18</v>
      </c>
      <c r="C8" s="2" t="s">
        <v>19</v>
      </c>
      <c r="D8" s="8" t="s">
        <v>20</v>
      </c>
      <c r="E8" s="1">
        <v>2</v>
      </c>
      <c r="F8" s="11"/>
      <c r="G8" s="21"/>
      <c r="H8" s="21"/>
      <c r="I8" s="21"/>
      <c r="J8" s="6">
        <v>50561.17</v>
      </c>
      <c r="K8" s="21">
        <f t="shared" si="0"/>
        <v>101122.34</v>
      </c>
    </row>
    <row r="9" spans="1:11">
      <c r="A9" s="21">
        <v>5</v>
      </c>
      <c r="B9" s="2" t="s">
        <v>16</v>
      </c>
      <c r="C9" s="3" t="s">
        <v>81</v>
      </c>
      <c r="D9" s="8" t="s">
        <v>20</v>
      </c>
      <c r="E9" s="1">
        <v>2</v>
      </c>
      <c r="F9" s="11"/>
      <c r="G9" s="21"/>
      <c r="H9" s="21"/>
      <c r="I9" s="21"/>
      <c r="J9" s="6">
        <v>68653.02</v>
      </c>
      <c r="K9" s="21">
        <f t="shared" si="0"/>
        <v>137306.04</v>
      </c>
    </row>
    <row r="10" spans="1:11">
      <c r="A10" s="21">
        <v>6</v>
      </c>
      <c r="B10" s="2" t="s">
        <v>22</v>
      </c>
      <c r="C10" s="2" t="s">
        <v>23</v>
      </c>
      <c r="D10" s="8" t="s">
        <v>21</v>
      </c>
      <c r="E10" s="1">
        <v>1</v>
      </c>
      <c r="F10" s="11"/>
      <c r="G10" s="21"/>
      <c r="H10" s="21"/>
      <c r="I10" s="21"/>
      <c r="J10" s="7">
        <v>100600</v>
      </c>
      <c r="K10" s="22">
        <f t="shared" si="0"/>
        <v>100600</v>
      </c>
    </row>
    <row r="11" spans="1:11">
      <c r="A11" s="21">
        <v>7</v>
      </c>
      <c r="B11" s="2" t="s">
        <v>24</v>
      </c>
      <c r="C11" s="2" t="s">
        <v>25</v>
      </c>
      <c r="D11" s="8" t="s">
        <v>21</v>
      </c>
      <c r="E11" s="1">
        <v>26</v>
      </c>
      <c r="F11" s="11"/>
      <c r="G11" s="21"/>
      <c r="H11" s="21"/>
      <c r="I11" s="21"/>
      <c r="J11" s="1">
        <v>1293.75</v>
      </c>
      <c r="K11" s="21">
        <f t="shared" si="0"/>
        <v>33637.5</v>
      </c>
    </row>
    <row r="12" spans="1:11">
      <c r="A12" s="21">
        <v>8</v>
      </c>
      <c r="B12" s="2" t="s">
        <v>26</v>
      </c>
      <c r="C12" s="2" t="s">
        <v>27</v>
      </c>
      <c r="D12" s="8" t="s">
        <v>21</v>
      </c>
      <c r="E12" s="1">
        <v>5</v>
      </c>
      <c r="F12" s="11"/>
      <c r="G12" s="21"/>
      <c r="H12" s="21"/>
      <c r="I12" s="21"/>
      <c r="J12" s="21">
        <v>3232.48</v>
      </c>
      <c r="K12" s="21">
        <f t="shared" si="0"/>
        <v>16162.4</v>
      </c>
    </row>
    <row r="13" spans="1:11">
      <c r="A13" s="21">
        <v>9</v>
      </c>
      <c r="B13" s="2" t="s">
        <v>28</v>
      </c>
      <c r="C13" s="2" t="s">
        <v>29</v>
      </c>
      <c r="D13" s="8" t="s">
        <v>21</v>
      </c>
      <c r="E13" s="1">
        <v>3</v>
      </c>
      <c r="F13" s="11"/>
      <c r="G13" s="21"/>
      <c r="H13" s="21"/>
      <c r="I13" s="21"/>
      <c r="J13" s="21">
        <v>3126.92</v>
      </c>
      <c r="K13" s="21">
        <f t="shared" si="0"/>
        <v>9380.76</v>
      </c>
    </row>
    <row r="14" spans="1:11">
      <c r="A14" s="21">
        <v>10</v>
      </c>
      <c r="B14" s="2" t="s">
        <v>30</v>
      </c>
      <c r="C14" s="2" t="s">
        <v>31</v>
      </c>
      <c r="D14" s="8" t="s">
        <v>21</v>
      </c>
      <c r="E14" s="1">
        <v>2</v>
      </c>
      <c r="F14" s="11"/>
      <c r="G14" s="21"/>
      <c r="H14" s="21"/>
      <c r="I14" s="21"/>
      <c r="J14" s="21">
        <v>64762.5</v>
      </c>
      <c r="K14" s="22">
        <f t="shared" si="0"/>
        <v>129525</v>
      </c>
    </row>
    <row r="15" spans="1:11">
      <c r="A15" s="21">
        <v>11</v>
      </c>
      <c r="B15" s="2" t="s">
        <v>32</v>
      </c>
      <c r="C15" s="2" t="s">
        <v>33</v>
      </c>
      <c r="D15" s="8" t="s">
        <v>21</v>
      </c>
      <c r="E15" s="1">
        <v>2</v>
      </c>
      <c r="F15" s="11"/>
      <c r="G15" s="21"/>
      <c r="H15" s="21"/>
      <c r="I15" s="21"/>
      <c r="J15" s="21">
        <v>64762.5</v>
      </c>
      <c r="K15" s="22">
        <f t="shared" si="0"/>
        <v>129525</v>
      </c>
    </row>
    <row r="16" spans="1:11">
      <c r="A16" s="21">
        <v>12</v>
      </c>
      <c r="B16" s="2" t="s">
        <v>34</v>
      </c>
      <c r="C16" s="2" t="s">
        <v>35</v>
      </c>
      <c r="D16" s="8" t="s">
        <v>21</v>
      </c>
      <c r="E16" s="1">
        <v>16</v>
      </c>
      <c r="F16" s="11"/>
      <c r="G16" s="21"/>
      <c r="H16" s="21"/>
      <c r="I16" s="21"/>
      <c r="J16" s="21">
        <v>0</v>
      </c>
      <c r="K16" s="21">
        <f t="shared" si="0"/>
        <v>0</v>
      </c>
    </row>
    <row r="17" spans="1:11" ht="66" customHeight="1">
      <c r="A17" s="1410">
        <v>13</v>
      </c>
      <c r="B17" s="2" t="s">
        <v>34</v>
      </c>
      <c r="C17" s="2" t="s">
        <v>36</v>
      </c>
      <c r="D17" s="8"/>
      <c r="E17" s="1"/>
      <c r="F17" s="11"/>
      <c r="G17" s="21"/>
      <c r="H17" s="21"/>
      <c r="I17" s="21"/>
      <c r="J17" s="21"/>
      <c r="K17" s="21">
        <f t="shared" si="0"/>
        <v>0</v>
      </c>
    </row>
    <row r="18" spans="1:11">
      <c r="A18" s="1411"/>
      <c r="B18" s="2"/>
      <c r="C18" s="2" t="s">
        <v>37</v>
      </c>
      <c r="D18" s="8" t="s">
        <v>21</v>
      </c>
      <c r="E18" s="1">
        <v>1</v>
      </c>
      <c r="F18" s="11"/>
      <c r="G18" s="21"/>
      <c r="H18" s="21"/>
      <c r="I18" s="21"/>
      <c r="J18" s="21">
        <v>0</v>
      </c>
      <c r="K18" s="21">
        <f t="shared" si="0"/>
        <v>0</v>
      </c>
    </row>
    <row r="19" spans="1:11">
      <c r="A19" s="1412"/>
      <c r="B19" s="2"/>
      <c r="C19" s="2" t="s">
        <v>38</v>
      </c>
      <c r="D19" s="8" t="s">
        <v>21</v>
      </c>
      <c r="E19" s="1">
        <v>2</v>
      </c>
      <c r="F19" s="11"/>
      <c r="G19" s="21"/>
      <c r="H19" s="21"/>
      <c r="I19" s="21"/>
      <c r="J19" s="21">
        <v>0</v>
      </c>
      <c r="K19" s="21">
        <f t="shared" si="0"/>
        <v>0</v>
      </c>
    </row>
    <row r="20" spans="1:11">
      <c r="A20" s="21">
        <v>14</v>
      </c>
      <c r="B20" s="2" t="s">
        <v>34</v>
      </c>
      <c r="C20" s="2" t="s">
        <v>39</v>
      </c>
      <c r="D20" s="8" t="s">
        <v>21</v>
      </c>
      <c r="E20" s="1">
        <v>3</v>
      </c>
      <c r="F20" s="11"/>
      <c r="G20" s="21"/>
      <c r="H20" s="21"/>
      <c r="I20" s="21"/>
      <c r="J20" s="21">
        <v>0</v>
      </c>
      <c r="K20" s="21">
        <f t="shared" si="0"/>
        <v>0</v>
      </c>
    </row>
    <row r="21" spans="1:11" ht="63.75">
      <c r="A21" s="1410">
        <v>15</v>
      </c>
      <c r="B21" s="2" t="s">
        <v>34</v>
      </c>
      <c r="C21" s="2" t="s">
        <v>42</v>
      </c>
      <c r="D21" s="8"/>
      <c r="E21" s="1"/>
      <c r="F21" s="11"/>
      <c r="G21" s="21"/>
      <c r="H21" s="21"/>
      <c r="I21" s="21"/>
      <c r="J21" s="21"/>
      <c r="K21" s="21">
        <f t="shared" si="0"/>
        <v>0</v>
      </c>
    </row>
    <row r="22" spans="1:11">
      <c r="A22" s="1411"/>
      <c r="B22" s="2"/>
      <c r="C22" s="2" t="s">
        <v>40</v>
      </c>
      <c r="D22" s="8" t="s">
        <v>21</v>
      </c>
      <c r="E22" s="1">
        <v>2</v>
      </c>
      <c r="F22" s="11"/>
      <c r="G22" s="21"/>
      <c r="H22" s="21"/>
      <c r="I22" s="21"/>
      <c r="J22" s="21">
        <v>0</v>
      </c>
      <c r="K22" s="21">
        <f t="shared" si="0"/>
        <v>0</v>
      </c>
    </row>
    <row r="23" spans="1:11">
      <c r="A23" s="1412"/>
      <c r="B23" s="2"/>
      <c r="C23" s="2" t="s">
        <v>41</v>
      </c>
      <c r="D23" s="8" t="s">
        <v>21</v>
      </c>
      <c r="E23" s="1">
        <v>2</v>
      </c>
      <c r="F23" s="11"/>
      <c r="G23" s="21"/>
      <c r="H23" s="21"/>
      <c r="I23" s="21"/>
      <c r="J23" s="21">
        <v>0</v>
      </c>
      <c r="K23" s="21">
        <f t="shared" si="0"/>
        <v>0</v>
      </c>
    </row>
    <row r="24" spans="1:11" ht="51">
      <c r="A24" s="1410">
        <v>17</v>
      </c>
      <c r="B24" s="2" t="s">
        <v>34</v>
      </c>
      <c r="C24" s="2" t="s">
        <v>43</v>
      </c>
      <c r="D24" s="8"/>
      <c r="E24" s="1"/>
      <c r="F24" s="11"/>
      <c r="G24" s="21"/>
      <c r="H24" s="21"/>
      <c r="I24" s="21"/>
      <c r="J24" s="21"/>
      <c r="K24" s="21">
        <f t="shared" si="0"/>
        <v>0</v>
      </c>
    </row>
    <row r="25" spans="1:11">
      <c r="A25" s="1411"/>
      <c r="B25" s="2"/>
      <c r="C25" s="2" t="s">
        <v>44</v>
      </c>
      <c r="D25" s="8" t="s">
        <v>21</v>
      </c>
      <c r="E25" s="1">
        <v>1</v>
      </c>
      <c r="F25" s="11"/>
      <c r="G25" s="21"/>
      <c r="H25" s="21"/>
      <c r="I25" s="21"/>
      <c r="J25" s="21">
        <v>0</v>
      </c>
      <c r="K25" s="21">
        <f t="shared" si="0"/>
        <v>0</v>
      </c>
    </row>
    <row r="26" spans="1:11">
      <c r="A26" s="1412"/>
      <c r="B26" s="2"/>
      <c r="C26" s="2" t="s">
        <v>45</v>
      </c>
      <c r="D26" s="8" t="s">
        <v>21</v>
      </c>
      <c r="E26" s="1">
        <v>1</v>
      </c>
      <c r="F26" s="11"/>
      <c r="G26" s="21"/>
      <c r="H26" s="21"/>
      <c r="I26" s="21"/>
      <c r="J26" s="21">
        <v>0</v>
      </c>
      <c r="K26" s="21">
        <f t="shared" si="0"/>
        <v>0</v>
      </c>
    </row>
    <row r="27" spans="1:11" ht="25.5">
      <c r="A27" s="21">
        <v>18</v>
      </c>
      <c r="B27" s="2" t="s">
        <v>34</v>
      </c>
      <c r="C27" s="2" t="s">
        <v>46</v>
      </c>
      <c r="D27" s="8" t="s">
        <v>21</v>
      </c>
      <c r="E27" s="1">
        <v>7</v>
      </c>
      <c r="F27" s="11"/>
      <c r="G27" s="21"/>
      <c r="H27" s="21"/>
      <c r="I27" s="21"/>
      <c r="J27" s="1">
        <v>2265.4499999999998</v>
      </c>
      <c r="K27" s="21">
        <f t="shared" si="0"/>
        <v>15858.149999999998</v>
      </c>
    </row>
    <row r="28" spans="1:11" ht="25.5">
      <c r="A28" s="21">
        <v>19</v>
      </c>
      <c r="B28" s="2" t="s">
        <v>34</v>
      </c>
      <c r="C28" s="2" t="s">
        <v>47</v>
      </c>
      <c r="D28" s="8" t="s">
        <v>21</v>
      </c>
      <c r="E28" s="1">
        <v>3</v>
      </c>
      <c r="F28" s="11"/>
      <c r="G28" s="21"/>
      <c r="H28" s="21"/>
      <c r="I28" s="21"/>
      <c r="J28" s="1">
        <v>8512.5</v>
      </c>
      <c r="K28" s="21">
        <f t="shared" si="0"/>
        <v>25537.5</v>
      </c>
    </row>
    <row r="29" spans="1:11" ht="25.5">
      <c r="A29" s="21">
        <v>20</v>
      </c>
      <c r="B29" s="2" t="s">
        <v>34</v>
      </c>
      <c r="C29" s="2" t="s">
        <v>48</v>
      </c>
      <c r="D29" s="8" t="s">
        <v>21</v>
      </c>
      <c r="E29" s="1">
        <v>20</v>
      </c>
      <c r="F29" s="11"/>
      <c r="G29" s="21"/>
      <c r="H29" s="21"/>
      <c r="I29" s="21"/>
      <c r="J29" s="1">
        <v>4522.5600000000004</v>
      </c>
      <c r="K29" s="21">
        <f t="shared" si="0"/>
        <v>90451.200000000012</v>
      </c>
    </row>
    <row r="30" spans="1:11">
      <c r="A30" s="21">
        <v>21</v>
      </c>
      <c r="B30" s="2" t="s">
        <v>34</v>
      </c>
      <c r="C30" s="2" t="s">
        <v>49</v>
      </c>
      <c r="D30" s="8" t="s">
        <v>21</v>
      </c>
      <c r="E30" s="1">
        <v>5</v>
      </c>
      <c r="F30" s="11"/>
      <c r="G30" s="21"/>
      <c r="H30" s="21"/>
      <c r="I30" s="21"/>
      <c r="J30" s="6">
        <v>6810</v>
      </c>
      <c r="K30" s="22">
        <f t="shared" si="0"/>
        <v>34050</v>
      </c>
    </row>
    <row r="31" spans="1:11">
      <c r="A31" s="21">
        <v>22</v>
      </c>
      <c r="B31" s="2" t="s">
        <v>34</v>
      </c>
      <c r="C31" s="2" t="s">
        <v>50</v>
      </c>
      <c r="D31" s="8" t="s">
        <v>21</v>
      </c>
      <c r="E31" s="1">
        <v>5</v>
      </c>
      <c r="F31" s="11"/>
      <c r="G31" s="21"/>
      <c r="H31" s="21"/>
      <c r="I31" s="21"/>
      <c r="J31" s="6">
        <v>5731.75</v>
      </c>
      <c r="K31" s="21">
        <f t="shared" si="0"/>
        <v>28658.75</v>
      </c>
    </row>
    <row r="32" spans="1:11">
      <c r="A32" s="21">
        <v>23</v>
      </c>
      <c r="B32" s="2" t="s">
        <v>34</v>
      </c>
      <c r="C32" s="2" t="s">
        <v>51</v>
      </c>
      <c r="D32" s="8" t="s">
        <v>21</v>
      </c>
      <c r="E32" s="1">
        <v>4</v>
      </c>
      <c r="F32" s="11"/>
      <c r="G32" s="21"/>
      <c r="H32" s="21"/>
      <c r="I32" s="21"/>
      <c r="J32" s="6">
        <v>1816</v>
      </c>
      <c r="K32" s="22">
        <f t="shared" si="0"/>
        <v>7264</v>
      </c>
    </row>
    <row r="33" spans="1:11">
      <c r="A33" s="21">
        <v>24</v>
      </c>
      <c r="B33" s="2" t="s">
        <v>34</v>
      </c>
      <c r="C33" s="2" t="s">
        <v>52</v>
      </c>
      <c r="D33" s="8" t="s">
        <v>21</v>
      </c>
      <c r="E33" s="1">
        <v>7</v>
      </c>
      <c r="F33" s="11"/>
      <c r="G33" s="21"/>
      <c r="H33" s="21"/>
      <c r="I33" s="21"/>
      <c r="J33" s="6">
        <v>15759.4</v>
      </c>
      <c r="K33" s="21">
        <f t="shared" si="0"/>
        <v>110315.8</v>
      </c>
    </row>
    <row r="34" spans="1:11">
      <c r="A34" s="21">
        <v>25</v>
      </c>
      <c r="B34" s="2" t="s">
        <v>34</v>
      </c>
      <c r="C34" s="2" t="s">
        <v>53</v>
      </c>
      <c r="D34" s="8" t="s">
        <v>21</v>
      </c>
      <c r="E34" s="1">
        <v>8</v>
      </c>
      <c r="F34" s="11"/>
      <c r="G34" s="21"/>
      <c r="H34" s="21"/>
      <c r="I34" s="21"/>
      <c r="J34" s="6">
        <v>3516.23</v>
      </c>
      <c r="K34" s="21">
        <f t="shared" si="0"/>
        <v>28129.84</v>
      </c>
    </row>
    <row r="35" spans="1:11">
      <c r="A35" s="21">
        <v>26</v>
      </c>
      <c r="B35" s="2" t="s">
        <v>34</v>
      </c>
      <c r="C35" s="2" t="s">
        <v>54</v>
      </c>
      <c r="D35" s="8" t="s">
        <v>21</v>
      </c>
      <c r="E35" s="1">
        <v>7</v>
      </c>
      <c r="F35" s="11"/>
      <c r="G35" s="21"/>
      <c r="H35" s="21"/>
      <c r="I35" s="21"/>
      <c r="J35" s="6">
        <v>2551.48</v>
      </c>
      <c r="K35" s="21">
        <f t="shared" si="0"/>
        <v>17860.36</v>
      </c>
    </row>
    <row r="36" spans="1:11">
      <c r="A36" s="21">
        <v>27</v>
      </c>
      <c r="B36" s="2" t="s">
        <v>34</v>
      </c>
      <c r="C36" s="2" t="s">
        <v>55</v>
      </c>
      <c r="D36" s="8" t="s">
        <v>21</v>
      </c>
      <c r="E36" s="1">
        <v>8</v>
      </c>
      <c r="F36" s="11"/>
      <c r="G36" s="21"/>
      <c r="H36" s="21"/>
      <c r="I36" s="21"/>
      <c r="J36" s="6">
        <v>3002.07</v>
      </c>
      <c r="K36" s="21">
        <f t="shared" si="0"/>
        <v>24016.560000000001</v>
      </c>
    </row>
    <row r="37" spans="1:11">
      <c r="A37" s="21">
        <v>28</v>
      </c>
      <c r="B37" s="2" t="s">
        <v>34</v>
      </c>
      <c r="C37" s="2" t="s">
        <v>56</v>
      </c>
      <c r="D37" s="8" t="s">
        <v>21</v>
      </c>
      <c r="E37" s="1">
        <v>8</v>
      </c>
      <c r="F37" s="11"/>
      <c r="G37" s="21"/>
      <c r="H37" s="21"/>
      <c r="I37" s="21"/>
      <c r="J37" s="6">
        <v>2947.56</v>
      </c>
      <c r="K37" s="21">
        <f t="shared" si="0"/>
        <v>23580.48</v>
      </c>
    </row>
    <row r="38" spans="1:11">
      <c r="A38" s="21">
        <v>29</v>
      </c>
      <c r="B38" s="2" t="s">
        <v>34</v>
      </c>
      <c r="C38" s="2" t="s">
        <v>57</v>
      </c>
      <c r="D38" s="8" t="s">
        <v>21</v>
      </c>
      <c r="E38" s="1">
        <v>4</v>
      </c>
      <c r="F38" s="11"/>
      <c r="G38" s="21"/>
      <c r="H38" s="21"/>
      <c r="I38" s="21"/>
      <c r="J38" s="6">
        <v>1759.25</v>
      </c>
      <c r="K38" s="22">
        <f t="shared" si="0"/>
        <v>7037</v>
      </c>
    </row>
    <row r="39" spans="1:11">
      <c r="A39" s="21">
        <v>30</v>
      </c>
      <c r="B39" s="2" t="s">
        <v>34</v>
      </c>
      <c r="C39" s="2" t="s">
        <v>58</v>
      </c>
      <c r="D39" s="8" t="s">
        <v>21</v>
      </c>
      <c r="E39" s="1">
        <v>4</v>
      </c>
      <c r="F39" s="11"/>
      <c r="G39" s="21"/>
      <c r="H39" s="21"/>
      <c r="I39" s="21"/>
      <c r="J39" s="6">
        <v>9477.25</v>
      </c>
      <c r="K39" s="22">
        <f t="shared" si="0"/>
        <v>37909</v>
      </c>
    </row>
    <row r="40" spans="1:11">
      <c r="A40" s="21">
        <v>31</v>
      </c>
      <c r="B40" s="2" t="s">
        <v>34</v>
      </c>
      <c r="C40" s="2" t="s">
        <v>59</v>
      </c>
      <c r="D40" s="8" t="s">
        <v>21</v>
      </c>
      <c r="E40" s="1">
        <v>3</v>
      </c>
      <c r="F40" s="11"/>
      <c r="G40" s="21"/>
      <c r="H40" s="21"/>
      <c r="I40" s="21"/>
      <c r="J40" s="6">
        <v>10215</v>
      </c>
      <c r="K40" s="22">
        <f t="shared" si="0"/>
        <v>30645</v>
      </c>
    </row>
    <row r="41" spans="1:11">
      <c r="A41" s="21">
        <v>32</v>
      </c>
      <c r="B41" s="2" t="s">
        <v>34</v>
      </c>
      <c r="C41" s="2" t="s">
        <v>60</v>
      </c>
      <c r="D41" s="8" t="s">
        <v>21</v>
      </c>
      <c r="E41" s="1">
        <v>2</v>
      </c>
      <c r="F41" s="11"/>
      <c r="G41" s="21"/>
      <c r="H41" s="21"/>
      <c r="I41" s="21"/>
      <c r="J41" s="6">
        <v>9477.25</v>
      </c>
      <c r="K41" s="21">
        <f t="shared" si="0"/>
        <v>18954.5</v>
      </c>
    </row>
    <row r="42" spans="1:11">
      <c r="A42" s="21">
        <v>33</v>
      </c>
      <c r="B42" s="2" t="s">
        <v>34</v>
      </c>
      <c r="C42" s="2" t="s">
        <v>61</v>
      </c>
      <c r="D42" s="8" t="s">
        <v>21</v>
      </c>
      <c r="E42" s="1">
        <v>2</v>
      </c>
      <c r="F42" s="11"/>
      <c r="G42" s="21"/>
      <c r="H42" s="21"/>
      <c r="I42" s="21"/>
      <c r="J42" s="6">
        <v>1613.97</v>
      </c>
      <c r="K42" s="21">
        <f t="shared" si="0"/>
        <v>3227.94</v>
      </c>
    </row>
    <row r="43" spans="1:11">
      <c r="A43" s="21">
        <v>34</v>
      </c>
      <c r="B43" s="2" t="s">
        <v>34</v>
      </c>
      <c r="C43" s="2" t="s">
        <v>62</v>
      </c>
      <c r="D43" s="8" t="s">
        <v>21</v>
      </c>
      <c r="E43" s="1">
        <v>5</v>
      </c>
      <c r="F43" s="11"/>
      <c r="G43" s="21"/>
      <c r="H43" s="21"/>
      <c r="I43" s="21"/>
      <c r="J43" s="6">
        <v>2605.96</v>
      </c>
      <c r="K43" s="21">
        <f t="shared" si="0"/>
        <v>13029.8</v>
      </c>
    </row>
    <row r="44" spans="1:11">
      <c r="A44" s="21">
        <v>35</v>
      </c>
      <c r="B44" s="2" t="s">
        <v>34</v>
      </c>
      <c r="C44" s="2" t="s">
        <v>63</v>
      </c>
      <c r="D44" s="8" t="s">
        <v>21</v>
      </c>
      <c r="E44" s="1">
        <v>3</v>
      </c>
      <c r="F44" s="11"/>
      <c r="G44" s="21"/>
      <c r="H44" s="21"/>
      <c r="I44" s="21"/>
      <c r="J44" s="6">
        <v>4369.75</v>
      </c>
      <c r="K44" s="21">
        <f t="shared" si="0"/>
        <v>13109.25</v>
      </c>
    </row>
    <row r="45" spans="1:11">
      <c r="A45" s="21">
        <v>36</v>
      </c>
      <c r="B45" s="2" t="s">
        <v>34</v>
      </c>
      <c r="C45" s="2" t="s">
        <v>64</v>
      </c>
      <c r="D45" s="8" t="s">
        <v>21</v>
      </c>
      <c r="E45" s="1">
        <v>2</v>
      </c>
      <c r="F45" s="11"/>
      <c r="G45" s="21"/>
      <c r="H45" s="21"/>
      <c r="I45" s="21"/>
      <c r="J45" s="6">
        <v>4644.42</v>
      </c>
      <c r="K45" s="21">
        <f t="shared" si="0"/>
        <v>9288.84</v>
      </c>
    </row>
    <row r="46" spans="1:11">
      <c r="A46" s="21">
        <v>37</v>
      </c>
      <c r="B46" s="2" t="s">
        <v>34</v>
      </c>
      <c r="C46" s="2" t="s">
        <v>65</v>
      </c>
      <c r="D46" s="8" t="s">
        <v>21</v>
      </c>
      <c r="E46" s="1">
        <v>4</v>
      </c>
      <c r="F46" s="11"/>
      <c r="G46" s="21"/>
      <c r="H46" s="21"/>
      <c r="I46" s="21"/>
      <c r="J46" s="6">
        <v>4535.46</v>
      </c>
      <c r="K46" s="21">
        <f t="shared" si="0"/>
        <v>18141.84</v>
      </c>
    </row>
    <row r="47" spans="1:11">
      <c r="A47" s="21">
        <v>38</v>
      </c>
      <c r="B47" s="2" t="s">
        <v>34</v>
      </c>
      <c r="C47" s="2" t="s">
        <v>66</v>
      </c>
      <c r="D47" s="8" t="s">
        <v>21</v>
      </c>
      <c r="E47" s="1">
        <v>2</v>
      </c>
      <c r="F47" s="11"/>
      <c r="G47" s="21"/>
      <c r="H47" s="21"/>
      <c r="I47" s="21"/>
      <c r="J47" s="6">
        <v>3847.65</v>
      </c>
      <c r="K47" s="21">
        <f t="shared" si="0"/>
        <v>7695.3</v>
      </c>
    </row>
    <row r="48" spans="1:11" ht="25.5">
      <c r="A48" s="21">
        <v>39</v>
      </c>
      <c r="B48" s="2" t="s">
        <v>34</v>
      </c>
      <c r="C48" s="2" t="s">
        <v>67</v>
      </c>
      <c r="D48" s="8" t="s">
        <v>21</v>
      </c>
      <c r="E48" s="1">
        <v>3</v>
      </c>
      <c r="F48" s="11"/>
      <c r="G48" s="21"/>
      <c r="H48" s="21"/>
      <c r="I48" s="21"/>
      <c r="J48" s="6">
        <v>9080</v>
      </c>
      <c r="K48" s="22">
        <f t="shared" si="0"/>
        <v>27240</v>
      </c>
    </row>
    <row r="49" spans="1:11" ht="25.5">
      <c r="A49" s="21">
        <v>40</v>
      </c>
      <c r="B49" s="2" t="s">
        <v>34</v>
      </c>
      <c r="C49" s="2" t="s">
        <v>68</v>
      </c>
      <c r="D49" s="8" t="s">
        <v>21</v>
      </c>
      <c r="E49" s="1">
        <v>2</v>
      </c>
      <c r="F49" s="11"/>
      <c r="G49" s="21"/>
      <c r="H49" s="21"/>
      <c r="I49" s="21"/>
      <c r="J49" s="6">
        <v>8732.69</v>
      </c>
      <c r="K49" s="21">
        <f t="shared" si="0"/>
        <v>17465.38</v>
      </c>
    </row>
    <row r="50" spans="1:11">
      <c r="A50" s="21">
        <v>41</v>
      </c>
      <c r="B50" s="2"/>
      <c r="C50" s="2" t="s">
        <v>187</v>
      </c>
      <c r="D50" s="8" t="s">
        <v>21</v>
      </c>
      <c r="E50" s="1">
        <v>1</v>
      </c>
      <c r="F50" s="11"/>
      <c r="G50" s="21"/>
      <c r="H50" s="21"/>
      <c r="I50" s="21"/>
      <c r="J50" s="6">
        <v>6806.59</v>
      </c>
      <c r="K50" s="21">
        <f t="shared" si="0"/>
        <v>6806.59</v>
      </c>
    </row>
    <row r="51" spans="1:11">
      <c r="A51" s="21">
        <v>42</v>
      </c>
      <c r="B51" s="2" t="s">
        <v>34</v>
      </c>
      <c r="C51" s="2" t="s">
        <v>69</v>
      </c>
      <c r="D51" s="8" t="s">
        <v>21</v>
      </c>
      <c r="E51" s="1">
        <v>3</v>
      </c>
      <c r="F51" s="11"/>
      <c r="G51" s="21"/>
      <c r="H51" s="21"/>
      <c r="I51" s="21"/>
      <c r="J51" s="6">
        <v>10550.96</v>
      </c>
      <c r="K51" s="21">
        <f t="shared" si="0"/>
        <v>31652.879999999997</v>
      </c>
    </row>
    <row r="52" spans="1:11">
      <c r="A52" s="21">
        <v>43</v>
      </c>
      <c r="B52" s="2" t="s">
        <v>34</v>
      </c>
      <c r="C52" s="2" t="s">
        <v>70</v>
      </c>
      <c r="D52" s="8" t="s">
        <v>21</v>
      </c>
      <c r="E52" s="1">
        <v>3</v>
      </c>
      <c r="F52" s="11"/>
      <c r="G52" s="21"/>
      <c r="H52" s="21"/>
      <c r="I52" s="21"/>
      <c r="J52" s="6">
        <v>6687.42</v>
      </c>
      <c r="K52" s="21">
        <f t="shared" si="0"/>
        <v>20062.260000000002</v>
      </c>
    </row>
    <row r="53" spans="1:11">
      <c r="A53" s="21">
        <v>44</v>
      </c>
      <c r="B53" s="2" t="s">
        <v>34</v>
      </c>
      <c r="C53" s="2" t="s">
        <v>71</v>
      </c>
      <c r="D53" s="8" t="s">
        <v>21</v>
      </c>
      <c r="E53" s="1">
        <v>2</v>
      </c>
      <c r="F53" s="11"/>
      <c r="G53" s="21"/>
      <c r="H53" s="21"/>
      <c r="I53" s="21"/>
      <c r="J53" s="6">
        <v>8853</v>
      </c>
      <c r="K53" s="22">
        <f t="shared" si="0"/>
        <v>17706</v>
      </c>
    </row>
    <row r="54" spans="1:11">
      <c r="A54" s="21">
        <v>45</v>
      </c>
      <c r="B54" s="2" t="s">
        <v>34</v>
      </c>
      <c r="C54" s="2" t="s">
        <v>72</v>
      </c>
      <c r="D54" s="8" t="s">
        <v>21</v>
      </c>
      <c r="E54" s="1">
        <v>2</v>
      </c>
      <c r="F54" s="11"/>
      <c r="G54" s="21"/>
      <c r="H54" s="21"/>
      <c r="I54" s="21"/>
      <c r="J54" s="6">
        <v>7377.5</v>
      </c>
      <c r="K54" s="22">
        <f t="shared" si="0"/>
        <v>14755</v>
      </c>
    </row>
    <row r="55" spans="1:11">
      <c r="A55" s="21">
        <v>46</v>
      </c>
      <c r="B55" s="2" t="s">
        <v>34</v>
      </c>
      <c r="C55" s="2" t="s">
        <v>73</v>
      </c>
      <c r="D55" s="8" t="s">
        <v>21</v>
      </c>
      <c r="E55" s="1">
        <v>2</v>
      </c>
      <c r="F55" s="11"/>
      <c r="G55" s="21"/>
      <c r="H55" s="21"/>
      <c r="I55" s="21"/>
      <c r="J55" s="6">
        <v>7945</v>
      </c>
      <c r="K55" s="22">
        <f t="shared" si="0"/>
        <v>15890</v>
      </c>
    </row>
    <row r="56" spans="1:11">
      <c r="A56" s="21">
        <v>47</v>
      </c>
      <c r="B56" s="2" t="s">
        <v>34</v>
      </c>
      <c r="C56" s="2" t="s">
        <v>74</v>
      </c>
      <c r="D56" s="8" t="s">
        <v>21</v>
      </c>
      <c r="E56" s="1">
        <v>3</v>
      </c>
      <c r="F56" s="11"/>
      <c r="G56" s="21"/>
      <c r="H56" s="21"/>
      <c r="I56" s="21"/>
      <c r="J56" s="21">
        <v>11066.2</v>
      </c>
      <c r="K56" s="21">
        <f t="shared" si="0"/>
        <v>33198.600000000006</v>
      </c>
    </row>
    <row r="57" spans="1:11">
      <c r="A57" s="21">
        <v>48</v>
      </c>
      <c r="B57" s="2" t="s">
        <v>34</v>
      </c>
      <c r="C57" s="2" t="s">
        <v>75</v>
      </c>
      <c r="D57" s="8" t="s">
        <v>21</v>
      </c>
      <c r="E57" s="1">
        <v>4</v>
      </c>
      <c r="F57" s="11"/>
      <c r="G57" s="21"/>
      <c r="H57" s="21"/>
      <c r="I57" s="21"/>
      <c r="J57" s="6">
        <v>4408.25</v>
      </c>
      <c r="K57" s="22">
        <f t="shared" si="0"/>
        <v>17633</v>
      </c>
    </row>
    <row r="58" spans="1:11">
      <c r="A58" s="21">
        <v>49</v>
      </c>
      <c r="B58" s="2" t="s">
        <v>34</v>
      </c>
      <c r="C58" s="2" t="s">
        <v>76</v>
      </c>
      <c r="D58" s="8" t="s">
        <v>21</v>
      </c>
      <c r="E58" s="1">
        <v>2</v>
      </c>
      <c r="F58" s="11"/>
      <c r="G58" s="21"/>
      <c r="H58" s="21"/>
      <c r="I58" s="21"/>
      <c r="J58" s="21">
        <v>29143.119999999999</v>
      </c>
      <c r="K58" s="21">
        <f t="shared" si="0"/>
        <v>58286.239999999998</v>
      </c>
    </row>
    <row r="59" spans="1:11">
      <c r="A59" s="21">
        <v>50</v>
      </c>
      <c r="B59" s="2" t="s">
        <v>34</v>
      </c>
      <c r="C59" s="2" t="s">
        <v>77</v>
      </c>
      <c r="D59" s="8" t="s">
        <v>21</v>
      </c>
      <c r="E59" s="1">
        <v>2</v>
      </c>
      <c r="F59" s="11"/>
      <c r="G59" s="21"/>
      <c r="H59" s="21"/>
      <c r="I59" s="21"/>
      <c r="J59" s="6">
        <v>14571.56</v>
      </c>
      <c r="K59" s="21">
        <f t="shared" si="0"/>
        <v>29143.119999999999</v>
      </c>
    </row>
    <row r="60" spans="1:11">
      <c r="A60" s="21">
        <v>51</v>
      </c>
      <c r="B60" s="2" t="s">
        <v>34</v>
      </c>
      <c r="C60" s="2" t="s">
        <v>78</v>
      </c>
      <c r="D60" s="8" t="s">
        <v>21</v>
      </c>
      <c r="E60" s="1">
        <v>2</v>
      </c>
      <c r="F60" s="11"/>
      <c r="G60" s="21"/>
      <c r="H60" s="21"/>
      <c r="I60" s="21"/>
      <c r="J60" s="6">
        <v>6476.25</v>
      </c>
      <c r="K60" s="21">
        <f t="shared" si="0"/>
        <v>12952.5</v>
      </c>
    </row>
    <row r="61" spans="1:11">
      <c r="A61" s="21">
        <v>52</v>
      </c>
      <c r="B61" s="2" t="s">
        <v>34</v>
      </c>
      <c r="C61" s="2" t="s">
        <v>79</v>
      </c>
      <c r="D61" s="8" t="s">
        <v>21</v>
      </c>
      <c r="E61" s="1">
        <v>8</v>
      </c>
      <c r="F61" s="11"/>
      <c r="G61" s="21"/>
      <c r="H61" s="21"/>
      <c r="I61" s="21"/>
      <c r="J61" s="6">
        <v>14140.75</v>
      </c>
      <c r="K61" s="22">
        <f t="shared" si="0"/>
        <v>113126</v>
      </c>
    </row>
    <row r="62" spans="1:11">
      <c r="A62" s="21">
        <v>53</v>
      </c>
      <c r="B62" s="2" t="s">
        <v>34</v>
      </c>
      <c r="C62" s="2" t="s">
        <v>80</v>
      </c>
      <c r="D62" s="8" t="s">
        <v>21</v>
      </c>
      <c r="E62" s="1">
        <v>6</v>
      </c>
      <c r="F62" s="11"/>
      <c r="G62" s="21"/>
      <c r="H62" s="21"/>
      <c r="I62" s="21"/>
      <c r="J62" s="6">
        <v>11152.3</v>
      </c>
      <c r="K62" s="21">
        <f t="shared" si="0"/>
        <v>66913.799999999988</v>
      </c>
    </row>
    <row r="63" spans="1:11">
      <c r="A63" s="21">
        <v>54</v>
      </c>
      <c r="B63" s="2" t="s">
        <v>34</v>
      </c>
      <c r="C63" s="3" t="s">
        <v>82</v>
      </c>
      <c r="D63" s="8" t="s">
        <v>20</v>
      </c>
      <c r="E63" s="1">
        <v>3</v>
      </c>
      <c r="F63" s="11"/>
      <c r="G63" s="21"/>
      <c r="H63" s="21"/>
      <c r="I63" s="21"/>
      <c r="J63" s="6">
        <v>71133.600000000006</v>
      </c>
      <c r="K63" s="21">
        <f t="shared" si="0"/>
        <v>213400.80000000002</v>
      </c>
    </row>
    <row r="64" spans="1:11">
      <c r="A64" s="21">
        <v>55</v>
      </c>
      <c r="B64" s="2" t="s">
        <v>34</v>
      </c>
      <c r="C64" s="3" t="s">
        <v>83</v>
      </c>
      <c r="D64" s="8" t="s">
        <v>20</v>
      </c>
      <c r="E64" s="1">
        <v>3</v>
      </c>
      <c r="F64" s="11"/>
      <c r="G64" s="21"/>
      <c r="H64" s="21"/>
      <c r="I64" s="21"/>
      <c r="J64" s="6">
        <v>71133.600000000006</v>
      </c>
      <c r="K64" s="21">
        <f t="shared" si="0"/>
        <v>213400.80000000002</v>
      </c>
    </row>
    <row r="65" spans="1:11">
      <c r="A65" s="21">
        <v>56</v>
      </c>
      <c r="B65" s="2" t="s">
        <v>34</v>
      </c>
      <c r="C65" s="3" t="s">
        <v>84</v>
      </c>
      <c r="D65" s="8" t="s">
        <v>21</v>
      </c>
      <c r="E65" s="1">
        <v>5</v>
      </c>
      <c r="F65" s="11"/>
      <c r="G65" s="21"/>
      <c r="H65" s="21"/>
      <c r="I65" s="21"/>
      <c r="J65" s="6">
        <v>2808</v>
      </c>
      <c r="K65" s="22">
        <f t="shared" si="0"/>
        <v>14040</v>
      </c>
    </row>
    <row r="66" spans="1:11">
      <c r="A66" s="21">
        <v>57</v>
      </c>
      <c r="B66" s="2" t="s">
        <v>34</v>
      </c>
      <c r="C66" s="3" t="s">
        <v>85</v>
      </c>
      <c r="D66" s="8" t="s">
        <v>21</v>
      </c>
      <c r="E66" s="1">
        <v>6</v>
      </c>
      <c r="F66" s="11"/>
      <c r="G66" s="21"/>
      <c r="H66" s="21"/>
      <c r="I66" s="21"/>
      <c r="J66" s="6">
        <v>2808</v>
      </c>
      <c r="K66" s="22">
        <f t="shared" si="0"/>
        <v>16848</v>
      </c>
    </row>
    <row r="67" spans="1:11">
      <c r="A67" s="21">
        <v>58</v>
      </c>
      <c r="B67" s="2" t="s">
        <v>34</v>
      </c>
      <c r="C67" s="3" t="s">
        <v>86</v>
      </c>
      <c r="D67" s="8" t="s">
        <v>21</v>
      </c>
      <c r="E67" s="1">
        <v>4</v>
      </c>
      <c r="F67" s="11"/>
      <c r="G67" s="21"/>
      <c r="H67" s="21"/>
      <c r="I67" s="21"/>
      <c r="J67" s="21">
        <v>19481.8</v>
      </c>
      <c r="K67" s="21">
        <f t="shared" ref="K67:K127" si="1">J67*E67</f>
        <v>77927.199999999997</v>
      </c>
    </row>
    <row r="68" spans="1:11">
      <c r="A68" s="21">
        <v>59</v>
      </c>
      <c r="B68" s="2" t="s">
        <v>34</v>
      </c>
      <c r="C68" s="3" t="s">
        <v>87</v>
      </c>
      <c r="D68" s="8" t="s">
        <v>21</v>
      </c>
      <c r="E68" s="1">
        <v>13</v>
      </c>
      <c r="F68" s="11"/>
      <c r="G68" s="21"/>
      <c r="H68" s="21"/>
      <c r="I68" s="21"/>
      <c r="J68" s="6">
        <v>1693.3</v>
      </c>
      <c r="K68" s="21">
        <f t="shared" si="1"/>
        <v>22012.899999999998</v>
      </c>
    </row>
    <row r="69" spans="1:11">
      <c r="A69" s="21">
        <v>60</v>
      </c>
      <c r="B69" s="2" t="s">
        <v>34</v>
      </c>
      <c r="C69" s="3" t="s">
        <v>88</v>
      </c>
      <c r="D69" s="8" t="s">
        <v>21</v>
      </c>
      <c r="E69" s="1">
        <v>2</v>
      </c>
      <c r="F69" s="23"/>
      <c r="G69" s="21"/>
      <c r="H69" s="21"/>
      <c r="I69" s="21"/>
      <c r="J69" s="6">
        <v>6413.3</v>
      </c>
      <c r="K69" s="21">
        <f t="shared" si="1"/>
        <v>12826.6</v>
      </c>
    </row>
    <row r="70" spans="1:11">
      <c r="A70" s="21">
        <v>62</v>
      </c>
      <c r="B70" s="2" t="s">
        <v>34</v>
      </c>
      <c r="C70" s="2" t="s">
        <v>91</v>
      </c>
      <c r="D70" s="8" t="s">
        <v>90</v>
      </c>
      <c r="E70" s="21">
        <v>2</v>
      </c>
      <c r="F70" s="23"/>
      <c r="G70" s="21"/>
      <c r="H70" s="21"/>
      <c r="I70" s="21"/>
      <c r="J70" s="6">
        <v>15290.45</v>
      </c>
      <c r="K70" s="21">
        <f t="shared" si="1"/>
        <v>30580.9</v>
      </c>
    </row>
    <row r="71" spans="1:11" ht="25.5">
      <c r="A71" s="21">
        <v>63</v>
      </c>
      <c r="B71" s="2" t="s">
        <v>34</v>
      </c>
      <c r="C71" s="2" t="s">
        <v>153</v>
      </c>
      <c r="D71" s="8" t="s">
        <v>21</v>
      </c>
      <c r="E71" s="21">
        <v>3</v>
      </c>
      <c r="F71" s="23"/>
      <c r="G71" s="24"/>
      <c r="H71" s="21"/>
      <c r="I71" s="21"/>
      <c r="J71" s="6">
        <v>7142.54</v>
      </c>
      <c r="K71" s="21">
        <f t="shared" si="1"/>
        <v>21427.62</v>
      </c>
    </row>
    <row r="72" spans="1:11" ht="25.5">
      <c r="A72" s="21">
        <v>64</v>
      </c>
      <c r="B72" s="2" t="s">
        <v>34</v>
      </c>
      <c r="C72" s="2" t="s">
        <v>154</v>
      </c>
      <c r="D72" s="8" t="s">
        <v>21</v>
      </c>
      <c r="E72" s="21">
        <v>8</v>
      </c>
      <c r="F72" s="23"/>
      <c r="G72" s="24"/>
      <c r="H72" s="21"/>
      <c r="I72" s="21"/>
      <c r="J72" s="6">
        <v>3764.2</v>
      </c>
      <c r="K72" s="21">
        <f t="shared" si="1"/>
        <v>30113.599999999999</v>
      </c>
    </row>
    <row r="73" spans="1:11" ht="25.5">
      <c r="A73" s="21">
        <v>65</v>
      </c>
      <c r="B73" s="2" t="s">
        <v>34</v>
      </c>
      <c r="C73" s="2" t="s">
        <v>155</v>
      </c>
      <c r="D73" s="8" t="s">
        <v>21</v>
      </c>
      <c r="E73" s="21">
        <v>7</v>
      </c>
      <c r="F73" s="23"/>
      <c r="G73" s="24"/>
      <c r="H73" s="21"/>
      <c r="I73" s="21"/>
      <c r="J73" s="6">
        <v>4938.3</v>
      </c>
      <c r="K73" s="21">
        <f t="shared" si="1"/>
        <v>34568.1</v>
      </c>
    </row>
    <row r="74" spans="1:11" ht="25.5">
      <c r="A74" s="21">
        <v>66</v>
      </c>
      <c r="B74" s="2" t="s">
        <v>34</v>
      </c>
      <c r="C74" s="2" t="s">
        <v>156</v>
      </c>
      <c r="D74" s="8" t="s">
        <v>21</v>
      </c>
      <c r="E74" s="21">
        <v>8</v>
      </c>
      <c r="F74" s="23"/>
      <c r="G74" s="24"/>
      <c r="H74" s="21"/>
      <c r="I74" s="21"/>
      <c r="J74" s="6">
        <v>3221.4</v>
      </c>
      <c r="K74" s="21">
        <f t="shared" si="1"/>
        <v>25771.200000000001</v>
      </c>
    </row>
    <row r="75" spans="1:11">
      <c r="A75" s="21">
        <v>67</v>
      </c>
      <c r="B75" s="2" t="s">
        <v>34</v>
      </c>
      <c r="C75" s="2" t="s">
        <v>157</v>
      </c>
      <c r="D75" s="8" t="s">
        <v>21</v>
      </c>
      <c r="E75" s="21">
        <v>188</v>
      </c>
      <c r="F75" s="23"/>
      <c r="G75" s="24"/>
      <c r="H75" s="21"/>
      <c r="I75" s="21"/>
      <c r="J75" s="6">
        <v>1758.2</v>
      </c>
      <c r="K75" s="21">
        <f t="shared" si="1"/>
        <v>330541.60000000003</v>
      </c>
    </row>
    <row r="76" spans="1:11" ht="25.5">
      <c r="A76" s="21">
        <v>69</v>
      </c>
      <c r="B76" s="2" t="s">
        <v>34</v>
      </c>
      <c r="C76" s="2" t="s">
        <v>158</v>
      </c>
      <c r="D76" s="8" t="s">
        <v>21</v>
      </c>
      <c r="E76" s="21">
        <v>3</v>
      </c>
      <c r="F76" s="23"/>
      <c r="G76" s="24"/>
      <c r="H76" s="21"/>
      <c r="I76" s="21"/>
      <c r="J76" s="6">
        <v>5413.84</v>
      </c>
      <c r="K76" s="21">
        <f t="shared" si="1"/>
        <v>16241.52</v>
      </c>
    </row>
    <row r="77" spans="1:11">
      <c r="A77" s="21">
        <v>70</v>
      </c>
      <c r="B77" s="2" t="s">
        <v>34</v>
      </c>
      <c r="C77" s="2" t="s">
        <v>161</v>
      </c>
      <c r="D77" s="8" t="s">
        <v>21</v>
      </c>
      <c r="E77" s="21">
        <v>1</v>
      </c>
      <c r="F77" s="23"/>
      <c r="G77" s="24"/>
      <c r="H77" s="21"/>
      <c r="I77" s="21"/>
      <c r="J77" s="6">
        <v>68653.02</v>
      </c>
      <c r="K77" s="21">
        <f t="shared" si="1"/>
        <v>68653.02</v>
      </c>
    </row>
    <row r="78" spans="1:11">
      <c r="A78" s="21">
        <v>71</v>
      </c>
      <c r="B78" s="2" t="s">
        <v>34</v>
      </c>
      <c r="C78" s="2" t="s">
        <v>162</v>
      </c>
      <c r="D78" s="8" t="s">
        <v>21</v>
      </c>
      <c r="E78" s="21">
        <v>7</v>
      </c>
      <c r="F78" s="23"/>
      <c r="G78" s="24"/>
      <c r="H78" s="21"/>
      <c r="I78" s="21"/>
      <c r="J78" s="6">
        <v>5515.32</v>
      </c>
      <c r="K78" s="21">
        <f t="shared" si="1"/>
        <v>38607.24</v>
      </c>
    </row>
    <row r="79" spans="1:11">
      <c r="A79" s="21">
        <v>72</v>
      </c>
      <c r="B79" s="2" t="s">
        <v>34</v>
      </c>
      <c r="C79" s="2" t="s">
        <v>163</v>
      </c>
      <c r="D79" s="8" t="s">
        <v>21</v>
      </c>
      <c r="E79" s="21">
        <v>4</v>
      </c>
      <c r="F79" s="23"/>
      <c r="G79" s="24"/>
      <c r="H79" s="21"/>
      <c r="I79" s="21"/>
      <c r="J79" s="6">
        <v>15190.14</v>
      </c>
      <c r="K79" s="21">
        <f t="shared" si="1"/>
        <v>60760.56</v>
      </c>
    </row>
    <row r="80" spans="1:11">
      <c r="A80" s="21">
        <v>73</v>
      </c>
      <c r="B80" s="2" t="s">
        <v>34</v>
      </c>
      <c r="C80" s="3" t="s">
        <v>164</v>
      </c>
      <c r="D80" s="8" t="s">
        <v>21</v>
      </c>
      <c r="E80" s="1">
        <v>3</v>
      </c>
      <c r="F80" s="23"/>
      <c r="G80" s="24"/>
      <c r="H80" s="21"/>
      <c r="I80" s="21"/>
      <c r="J80" s="6">
        <v>1572.36</v>
      </c>
      <c r="K80" s="21">
        <f t="shared" si="1"/>
        <v>4717.08</v>
      </c>
    </row>
    <row r="81" spans="1:11">
      <c r="A81" s="21">
        <v>74</v>
      </c>
      <c r="B81" s="2"/>
      <c r="C81" s="3" t="s">
        <v>185</v>
      </c>
      <c r="D81" s="1" t="s">
        <v>10</v>
      </c>
      <c r="E81" s="1">
        <v>1</v>
      </c>
      <c r="F81" s="21"/>
      <c r="G81" s="21"/>
      <c r="H81" s="21"/>
      <c r="I81" s="21"/>
      <c r="J81" s="6">
        <v>617394</v>
      </c>
      <c r="K81" s="22">
        <f t="shared" si="1"/>
        <v>617394</v>
      </c>
    </row>
    <row r="82" spans="1:11">
      <c r="A82" s="21">
        <v>75</v>
      </c>
      <c r="B82" s="2" t="s">
        <v>34</v>
      </c>
      <c r="C82" s="3" t="s">
        <v>181</v>
      </c>
      <c r="D82" s="1" t="s">
        <v>180</v>
      </c>
      <c r="E82" s="1">
        <v>3</v>
      </c>
      <c r="F82" s="21"/>
      <c r="G82" s="21"/>
      <c r="H82" s="21"/>
      <c r="I82" s="21"/>
      <c r="J82" s="6">
        <v>79251.38</v>
      </c>
      <c r="K82" s="22">
        <f t="shared" si="1"/>
        <v>237754.14</v>
      </c>
    </row>
    <row r="83" spans="1:11" ht="25.5">
      <c r="A83" s="21">
        <v>76</v>
      </c>
      <c r="B83" s="2" t="s">
        <v>34</v>
      </c>
      <c r="C83" s="3" t="s">
        <v>188</v>
      </c>
      <c r="D83" s="1" t="s">
        <v>21</v>
      </c>
      <c r="E83" s="1">
        <v>4</v>
      </c>
      <c r="F83" s="21"/>
      <c r="G83" s="21"/>
      <c r="H83" s="21"/>
      <c r="I83" s="21"/>
      <c r="J83" s="6">
        <v>17700</v>
      </c>
      <c r="K83" s="22">
        <f t="shared" si="1"/>
        <v>70800</v>
      </c>
    </row>
    <row r="84" spans="1:11">
      <c r="A84" s="21">
        <v>78</v>
      </c>
      <c r="B84" s="2" t="s">
        <v>34</v>
      </c>
      <c r="C84" s="3" t="s">
        <v>182</v>
      </c>
      <c r="D84" s="1" t="s">
        <v>21</v>
      </c>
      <c r="E84" s="1">
        <v>1</v>
      </c>
      <c r="F84" s="21"/>
      <c r="G84" s="21"/>
      <c r="H84" s="21"/>
      <c r="I84" s="21"/>
      <c r="J84" s="6">
        <v>125438.72</v>
      </c>
      <c r="K84" s="22">
        <f t="shared" si="1"/>
        <v>125438.72</v>
      </c>
    </row>
    <row r="85" spans="1:11">
      <c r="A85" s="21">
        <v>80</v>
      </c>
      <c r="B85" s="2" t="s">
        <v>34</v>
      </c>
      <c r="C85" s="3" t="s">
        <v>183</v>
      </c>
      <c r="D85" s="1" t="s">
        <v>21</v>
      </c>
      <c r="E85" s="1">
        <v>6</v>
      </c>
      <c r="F85" s="21"/>
      <c r="G85" s="21"/>
      <c r="H85" s="21"/>
      <c r="I85" s="21"/>
      <c r="J85" s="6">
        <v>12630.72</v>
      </c>
      <c r="K85" s="22">
        <f t="shared" si="1"/>
        <v>75784.319999999992</v>
      </c>
    </row>
    <row r="86" spans="1:11">
      <c r="A86" s="21">
        <v>81</v>
      </c>
      <c r="B86" s="2" t="s">
        <v>34</v>
      </c>
      <c r="C86" s="3" t="s">
        <v>89</v>
      </c>
      <c r="D86" s="1" t="s">
        <v>15</v>
      </c>
      <c r="E86" s="1">
        <v>3</v>
      </c>
      <c r="F86" s="21"/>
      <c r="G86" s="21"/>
      <c r="H86" s="21"/>
      <c r="I86" s="21"/>
      <c r="J86" s="6">
        <v>3888.1</v>
      </c>
      <c r="K86" s="22">
        <f t="shared" si="1"/>
        <v>11664.3</v>
      </c>
    </row>
    <row r="87" spans="1:11" ht="25.5">
      <c r="A87" s="21">
        <v>83</v>
      </c>
      <c r="B87" s="2" t="s">
        <v>34</v>
      </c>
      <c r="C87" s="3" t="s">
        <v>186</v>
      </c>
      <c r="D87" s="1" t="s">
        <v>21</v>
      </c>
      <c r="E87" s="1">
        <v>1</v>
      </c>
      <c r="F87" s="21"/>
      <c r="G87" s="21"/>
      <c r="H87" s="21"/>
      <c r="I87" s="21"/>
      <c r="J87" s="6">
        <v>403307.41</v>
      </c>
      <c r="K87" s="22">
        <f t="shared" si="1"/>
        <v>403307.41</v>
      </c>
    </row>
    <row r="88" spans="1:11">
      <c r="A88" s="21">
        <v>84</v>
      </c>
      <c r="B88" s="2" t="s">
        <v>34</v>
      </c>
      <c r="C88" s="2" t="s">
        <v>190</v>
      </c>
      <c r="D88" s="1" t="s">
        <v>21</v>
      </c>
      <c r="E88" s="1">
        <v>3</v>
      </c>
      <c r="F88" s="1"/>
      <c r="G88" s="1"/>
      <c r="H88" s="1"/>
      <c r="I88" s="1"/>
      <c r="J88" s="6">
        <v>107329.26</v>
      </c>
      <c r="K88" s="22">
        <f t="shared" si="1"/>
        <v>321987.77999999997</v>
      </c>
    </row>
    <row r="89" spans="1:11">
      <c r="A89" s="21">
        <v>85</v>
      </c>
      <c r="B89" s="2" t="s">
        <v>34</v>
      </c>
      <c r="C89" s="2" t="s">
        <v>191</v>
      </c>
      <c r="D89" s="1" t="s">
        <v>21</v>
      </c>
      <c r="E89" s="1">
        <v>3</v>
      </c>
      <c r="F89" s="1"/>
      <c r="G89" s="1"/>
      <c r="H89" s="1"/>
      <c r="I89" s="1"/>
      <c r="J89" s="6">
        <v>124014.46</v>
      </c>
      <c r="K89" s="22">
        <f t="shared" si="1"/>
        <v>372043.38</v>
      </c>
    </row>
    <row r="90" spans="1:11" ht="16.5" customHeight="1">
      <c r="A90" s="21">
        <v>86</v>
      </c>
      <c r="B90" s="2" t="s">
        <v>34</v>
      </c>
      <c r="C90" s="2" t="s">
        <v>192</v>
      </c>
      <c r="D90" s="1" t="s">
        <v>21</v>
      </c>
      <c r="E90" s="1">
        <v>1</v>
      </c>
      <c r="F90" s="1"/>
      <c r="G90" s="1"/>
      <c r="H90" s="1"/>
      <c r="I90" s="1"/>
      <c r="J90" s="6">
        <v>143191.82</v>
      </c>
      <c r="K90" s="22">
        <f t="shared" si="1"/>
        <v>143191.82</v>
      </c>
    </row>
    <row r="91" spans="1:11">
      <c r="A91" s="21">
        <v>87</v>
      </c>
      <c r="B91" s="2" t="s">
        <v>34</v>
      </c>
      <c r="C91" s="2" t="s">
        <v>193</v>
      </c>
      <c r="D91" s="1" t="s">
        <v>21</v>
      </c>
      <c r="E91" s="1">
        <v>1</v>
      </c>
      <c r="F91" s="1"/>
      <c r="G91" s="1"/>
      <c r="H91" s="1"/>
      <c r="I91" s="1"/>
      <c r="J91" s="6">
        <v>336292.92</v>
      </c>
      <c r="K91" s="22">
        <f t="shared" si="1"/>
        <v>336292.92</v>
      </c>
    </row>
    <row r="92" spans="1:11">
      <c r="A92" s="21">
        <v>88</v>
      </c>
      <c r="B92" s="2" t="s">
        <v>34</v>
      </c>
      <c r="C92" s="2" t="s">
        <v>194</v>
      </c>
      <c r="D92" s="1" t="s">
        <v>152</v>
      </c>
      <c r="E92" s="1">
        <v>3</v>
      </c>
      <c r="F92" s="1"/>
      <c r="G92" s="1"/>
      <c r="H92" s="1"/>
      <c r="I92" s="1"/>
      <c r="J92" s="6">
        <v>11440.1</v>
      </c>
      <c r="K92" s="22">
        <f t="shared" si="1"/>
        <v>34320.300000000003</v>
      </c>
    </row>
    <row r="93" spans="1:11">
      <c r="A93" s="21">
        <v>90</v>
      </c>
      <c r="B93" s="2" t="s">
        <v>34</v>
      </c>
      <c r="C93" s="2" t="s">
        <v>205</v>
      </c>
      <c r="D93" s="8" t="s">
        <v>15</v>
      </c>
      <c r="E93" s="1">
        <v>21</v>
      </c>
      <c r="F93" s="11"/>
      <c r="G93" s="8"/>
      <c r="H93" s="1"/>
      <c r="I93" s="1"/>
      <c r="J93" s="6">
        <v>2183</v>
      </c>
      <c r="K93" s="22">
        <f t="shared" si="1"/>
        <v>45843</v>
      </c>
    </row>
    <row r="94" spans="1:11">
      <c r="A94" s="21">
        <v>91</v>
      </c>
      <c r="B94" s="2" t="s">
        <v>34</v>
      </c>
      <c r="C94" s="2" t="s">
        <v>206</v>
      </c>
      <c r="D94" s="8" t="s">
        <v>21</v>
      </c>
      <c r="E94" s="1">
        <v>1</v>
      </c>
      <c r="F94" s="11"/>
      <c r="G94" s="8"/>
      <c r="H94" s="1"/>
      <c r="I94" s="1"/>
      <c r="J94" s="6">
        <v>11564</v>
      </c>
      <c r="K94" s="22">
        <f t="shared" si="1"/>
        <v>11564</v>
      </c>
    </row>
    <row r="95" spans="1:11">
      <c r="A95" s="21">
        <v>92</v>
      </c>
      <c r="B95" s="2" t="s">
        <v>34</v>
      </c>
      <c r="C95" s="2" t="s">
        <v>207</v>
      </c>
      <c r="D95" s="8" t="s">
        <v>21</v>
      </c>
      <c r="E95" s="1">
        <v>15</v>
      </c>
      <c r="F95" s="11"/>
      <c r="G95" s="8"/>
      <c r="H95" s="1"/>
      <c r="I95" s="1"/>
      <c r="J95" s="6">
        <v>1922.22</v>
      </c>
      <c r="K95" s="22">
        <f t="shared" si="1"/>
        <v>28833.3</v>
      </c>
    </row>
    <row r="96" spans="1:11" ht="17.25" customHeight="1">
      <c r="A96" s="21">
        <v>93</v>
      </c>
      <c r="B96" s="2" t="s">
        <v>34</v>
      </c>
      <c r="C96" s="2" t="s">
        <v>208</v>
      </c>
      <c r="D96" s="8" t="s">
        <v>21</v>
      </c>
      <c r="E96" s="1">
        <v>11</v>
      </c>
      <c r="F96" s="11"/>
      <c r="G96" s="8"/>
      <c r="H96" s="1"/>
      <c r="I96" s="1"/>
      <c r="J96" s="6">
        <v>1721.62</v>
      </c>
      <c r="K96" s="22">
        <f t="shared" si="1"/>
        <v>18937.82</v>
      </c>
    </row>
    <row r="97" spans="1:11" ht="14.25" customHeight="1">
      <c r="A97" s="21">
        <v>94</v>
      </c>
      <c r="B97" s="2" t="s">
        <v>34</v>
      </c>
      <c r="C97" s="2" t="s">
        <v>209</v>
      </c>
      <c r="D97" s="8" t="s">
        <v>21</v>
      </c>
      <c r="E97" s="1">
        <v>15</v>
      </c>
      <c r="F97" s="11"/>
      <c r="G97" s="8"/>
      <c r="H97" s="1"/>
      <c r="I97" s="1"/>
      <c r="J97" s="6">
        <v>2015.44</v>
      </c>
      <c r="K97" s="22">
        <f t="shared" si="1"/>
        <v>30231.600000000002</v>
      </c>
    </row>
    <row r="98" spans="1:11" ht="25.5">
      <c r="A98" s="21">
        <v>95</v>
      </c>
      <c r="B98" s="2" t="s">
        <v>34</v>
      </c>
      <c r="C98" s="2" t="s">
        <v>210</v>
      </c>
      <c r="D98" s="8" t="s">
        <v>21</v>
      </c>
      <c r="E98" s="1">
        <v>15</v>
      </c>
      <c r="F98" s="11"/>
      <c r="G98" s="8"/>
      <c r="H98" s="1"/>
      <c r="I98" s="1"/>
      <c r="J98" s="6">
        <v>2179.46</v>
      </c>
      <c r="K98" s="22">
        <f t="shared" si="1"/>
        <v>32691.9</v>
      </c>
    </row>
    <row r="99" spans="1:11">
      <c r="A99" s="21">
        <v>96</v>
      </c>
      <c r="B99" s="2" t="s">
        <v>34</v>
      </c>
      <c r="C99" s="2" t="s">
        <v>211</v>
      </c>
      <c r="D99" s="8" t="s">
        <v>21</v>
      </c>
      <c r="E99" s="1">
        <v>1</v>
      </c>
      <c r="F99" s="11"/>
      <c r="G99" s="8"/>
      <c r="H99" s="1"/>
      <c r="I99" s="1"/>
      <c r="J99" s="6">
        <v>151882.81</v>
      </c>
      <c r="K99" s="22">
        <f t="shared" si="1"/>
        <v>151882.81</v>
      </c>
    </row>
    <row r="100" spans="1:11">
      <c r="A100" s="21">
        <v>97</v>
      </c>
      <c r="B100" s="2" t="s">
        <v>34</v>
      </c>
      <c r="C100" s="2" t="s">
        <v>212</v>
      </c>
      <c r="D100" s="8" t="s">
        <v>21</v>
      </c>
      <c r="E100" s="1">
        <v>1</v>
      </c>
      <c r="F100" s="11"/>
      <c r="G100" s="8"/>
      <c r="H100" s="1"/>
      <c r="I100" s="1"/>
      <c r="J100" s="6">
        <v>468342</v>
      </c>
      <c r="K100" s="22">
        <f t="shared" si="1"/>
        <v>468342</v>
      </c>
    </row>
    <row r="101" spans="1:11">
      <c r="A101" s="21">
        <v>98</v>
      </c>
      <c r="B101" s="2" t="s">
        <v>34</v>
      </c>
      <c r="C101" s="2" t="s">
        <v>213</v>
      </c>
      <c r="D101" s="8" t="s">
        <v>21</v>
      </c>
      <c r="E101" s="1">
        <v>1</v>
      </c>
      <c r="F101" s="11"/>
      <c r="G101" s="8"/>
      <c r="H101" s="1"/>
      <c r="I101" s="1"/>
      <c r="J101" s="6">
        <v>304422.3</v>
      </c>
      <c r="K101" s="22">
        <f t="shared" si="1"/>
        <v>304422.3</v>
      </c>
    </row>
    <row r="102" spans="1:11">
      <c r="A102" s="21">
        <v>99</v>
      </c>
      <c r="B102" s="2" t="s">
        <v>34</v>
      </c>
      <c r="C102" s="2" t="s">
        <v>216</v>
      </c>
      <c r="D102" s="8" t="s">
        <v>21</v>
      </c>
      <c r="E102" s="1">
        <v>6</v>
      </c>
      <c r="F102" s="11"/>
      <c r="G102" s="8"/>
      <c r="H102" s="1"/>
      <c r="I102" s="1"/>
      <c r="J102" s="6">
        <v>11446</v>
      </c>
      <c r="K102" s="22">
        <f t="shared" si="1"/>
        <v>68676</v>
      </c>
    </row>
    <row r="103" spans="1:11">
      <c r="A103" s="21">
        <v>100</v>
      </c>
      <c r="B103" s="2" t="s">
        <v>34</v>
      </c>
      <c r="C103" s="2" t="s">
        <v>217</v>
      </c>
      <c r="D103" s="8" t="s">
        <v>21</v>
      </c>
      <c r="E103" s="1">
        <v>4</v>
      </c>
      <c r="F103" s="11"/>
      <c r="G103" s="8"/>
      <c r="H103" s="1"/>
      <c r="I103" s="1"/>
      <c r="J103" s="6">
        <v>11682</v>
      </c>
      <c r="K103" s="22">
        <f t="shared" si="1"/>
        <v>46728</v>
      </c>
    </row>
    <row r="104" spans="1:11">
      <c r="A104" s="21">
        <v>101</v>
      </c>
      <c r="B104" s="2" t="s">
        <v>34</v>
      </c>
      <c r="C104" s="2" t="s">
        <v>89</v>
      </c>
      <c r="D104" s="8" t="s">
        <v>15</v>
      </c>
      <c r="E104" s="1">
        <v>30</v>
      </c>
      <c r="F104" s="11"/>
      <c r="G104" s="8"/>
      <c r="H104" s="1"/>
      <c r="I104" s="1"/>
      <c r="J104" s="6">
        <v>3864.5</v>
      </c>
      <c r="K104" s="22">
        <f t="shared" si="1"/>
        <v>115935</v>
      </c>
    </row>
    <row r="105" spans="1:11">
      <c r="A105" s="21">
        <v>102</v>
      </c>
      <c r="B105" s="2" t="s">
        <v>34</v>
      </c>
      <c r="C105" s="2" t="s">
        <v>219</v>
      </c>
      <c r="D105" s="8" t="s">
        <v>10</v>
      </c>
      <c r="E105" s="1">
        <v>1</v>
      </c>
      <c r="F105" s="11"/>
      <c r="G105" s="8"/>
      <c r="H105" s="1"/>
      <c r="I105" s="1"/>
      <c r="J105" s="6">
        <v>321768.3</v>
      </c>
      <c r="K105" s="22">
        <f t="shared" si="1"/>
        <v>321768.3</v>
      </c>
    </row>
    <row r="106" spans="1:11">
      <c r="A106" s="21">
        <v>103</v>
      </c>
      <c r="B106" s="2" t="s">
        <v>34</v>
      </c>
      <c r="C106" s="2" t="s">
        <v>218</v>
      </c>
      <c r="D106" s="8" t="s">
        <v>10</v>
      </c>
      <c r="E106" s="1">
        <v>0.85</v>
      </c>
      <c r="F106" s="11"/>
      <c r="G106" s="8"/>
      <c r="H106" s="1"/>
      <c r="I106" s="1"/>
      <c r="J106" s="6">
        <v>231085.3</v>
      </c>
      <c r="K106" s="22">
        <f t="shared" si="1"/>
        <v>196422.50499999998</v>
      </c>
    </row>
    <row r="107" spans="1:11">
      <c r="A107" s="21">
        <v>104</v>
      </c>
      <c r="B107" s="2" t="s">
        <v>34</v>
      </c>
      <c r="C107" s="3" t="s">
        <v>220</v>
      </c>
      <c r="D107" s="7" t="s">
        <v>15</v>
      </c>
      <c r="E107" s="1">
        <v>150</v>
      </c>
      <c r="F107" s="11"/>
      <c r="G107" s="8"/>
      <c r="H107" s="1"/>
      <c r="I107" s="1"/>
      <c r="J107" s="6">
        <v>558.13</v>
      </c>
      <c r="K107" s="22">
        <f t="shared" si="1"/>
        <v>83719.5</v>
      </c>
    </row>
    <row r="108" spans="1:11">
      <c r="A108" s="21">
        <v>105</v>
      </c>
      <c r="B108" s="2" t="s">
        <v>34</v>
      </c>
      <c r="C108" s="3" t="s">
        <v>221</v>
      </c>
      <c r="D108" s="7" t="s">
        <v>21</v>
      </c>
      <c r="E108" s="1">
        <v>1</v>
      </c>
      <c r="F108" s="11"/>
      <c r="G108" s="8"/>
      <c r="H108" s="1"/>
      <c r="I108" s="1"/>
      <c r="J108" s="6">
        <v>229211.85</v>
      </c>
      <c r="K108" s="22">
        <f t="shared" si="1"/>
        <v>229211.85</v>
      </c>
    </row>
    <row r="109" spans="1:11">
      <c r="A109" s="21">
        <v>106</v>
      </c>
      <c r="B109" s="2" t="s">
        <v>34</v>
      </c>
      <c r="C109" s="3" t="s">
        <v>222</v>
      </c>
      <c r="D109" s="7" t="s">
        <v>21</v>
      </c>
      <c r="E109" s="1">
        <v>2</v>
      </c>
      <c r="F109" s="11"/>
      <c r="G109" s="8"/>
      <c r="H109" s="1"/>
      <c r="I109" s="1"/>
      <c r="J109" s="6">
        <v>231521.74</v>
      </c>
      <c r="K109" s="22">
        <f t="shared" si="1"/>
        <v>463043.48</v>
      </c>
    </row>
    <row r="110" spans="1:11">
      <c r="A110" s="21">
        <v>107</v>
      </c>
      <c r="B110" s="2" t="s">
        <v>34</v>
      </c>
      <c r="C110" s="3" t="s">
        <v>223</v>
      </c>
      <c r="D110" s="7" t="s">
        <v>21</v>
      </c>
      <c r="E110" s="1">
        <v>1</v>
      </c>
      <c r="F110" s="11"/>
      <c r="G110" s="8"/>
      <c r="H110" s="1"/>
      <c r="I110" s="1"/>
      <c r="J110" s="6">
        <v>47286.53</v>
      </c>
      <c r="K110" s="22">
        <f t="shared" si="1"/>
        <v>47286.53</v>
      </c>
    </row>
    <row r="111" spans="1:11">
      <c r="A111" s="21">
        <v>108</v>
      </c>
      <c r="B111" s="2" t="s">
        <v>34</v>
      </c>
      <c r="C111" s="2" t="s">
        <v>189</v>
      </c>
      <c r="D111" s="8" t="s">
        <v>21</v>
      </c>
      <c r="E111" s="21">
        <v>1</v>
      </c>
      <c r="F111" s="23"/>
      <c r="G111" s="24"/>
      <c r="H111" s="21"/>
      <c r="I111" s="21"/>
      <c r="J111" s="6">
        <v>1000</v>
      </c>
      <c r="K111" s="22">
        <f t="shared" si="1"/>
        <v>1000</v>
      </c>
    </row>
    <row r="112" spans="1:11">
      <c r="A112" s="21">
        <v>109</v>
      </c>
      <c r="B112" s="2" t="s">
        <v>34</v>
      </c>
      <c r="C112" s="2" t="s">
        <v>196</v>
      </c>
      <c r="D112" s="1" t="s">
        <v>21</v>
      </c>
      <c r="E112" s="1">
        <v>2</v>
      </c>
      <c r="F112" s="11"/>
      <c r="G112" s="8"/>
      <c r="H112" s="1"/>
      <c r="I112" s="1"/>
      <c r="J112" s="6">
        <v>700</v>
      </c>
      <c r="K112" s="22">
        <f t="shared" si="1"/>
        <v>1400</v>
      </c>
    </row>
    <row r="113" spans="1:11" ht="25.5">
      <c r="A113" s="21">
        <v>110</v>
      </c>
      <c r="B113" s="2" t="s">
        <v>34</v>
      </c>
      <c r="C113" s="2" t="s">
        <v>197</v>
      </c>
      <c r="D113" s="1" t="s">
        <v>21</v>
      </c>
      <c r="E113" s="1">
        <v>1</v>
      </c>
      <c r="F113" s="1"/>
      <c r="G113" s="1"/>
      <c r="H113" s="1"/>
      <c r="I113" s="1"/>
      <c r="J113" s="6">
        <v>500</v>
      </c>
      <c r="K113" s="22">
        <f t="shared" si="1"/>
        <v>500</v>
      </c>
    </row>
    <row r="114" spans="1:11" ht="16.5" customHeight="1">
      <c r="A114" s="21">
        <v>111</v>
      </c>
      <c r="B114" s="2" t="s">
        <v>34</v>
      </c>
      <c r="C114" s="2" t="s">
        <v>184</v>
      </c>
      <c r="D114" s="1" t="s">
        <v>21</v>
      </c>
      <c r="E114" s="1">
        <v>6</v>
      </c>
      <c r="F114" s="1"/>
      <c r="G114" s="1"/>
      <c r="H114" s="1"/>
      <c r="I114" s="1"/>
      <c r="J114" s="6">
        <v>400</v>
      </c>
      <c r="K114" s="22">
        <f t="shared" si="1"/>
        <v>2400</v>
      </c>
    </row>
    <row r="115" spans="1:11">
      <c r="A115" s="21">
        <v>112</v>
      </c>
      <c r="B115" s="2" t="s">
        <v>34</v>
      </c>
      <c r="C115" s="2" t="s">
        <v>198</v>
      </c>
      <c r="D115" s="1" t="s">
        <v>21</v>
      </c>
      <c r="E115" s="1">
        <v>1</v>
      </c>
      <c r="F115" s="1"/>
      <c r="G115" s="1"/>
      <c r="H115" s="1"/>
      <c r="I115" s="1"/>
      <c r="J115" s="6">
        <v>500</v>
      </c>
      <c r="K115" s="22">
        <f t="shared" si="1"/>
        <v>500</v>
      </c>
    </row>
    <row r="116" spans="1:11">
      <c r="A116" s="21">
        <v>113</v>
      </c>
      <c r="B116" s="2" t="s">
        <v>34</v>
      </c>
      <c r="C116" s="2" t="s">
        <v>195</v>
      </c>
      <c r="D116" s="1" t="s">
        <v>21</v>
      </c>
      <c r="E116" s="1">
        <v>1</v>
      </c>
      <c r="F116" s="1"/>
      <c r="G116" s="1"/>
      <c r="H116" s="1"/>
      <c r="I116" s="1"/>
      <c r="J116" s="6">
        <v>1100</v>
      </c>
      <c r="K116" s="22">
        <f t="shared" si="1"/>
        <v>1100</v>
      </c>
    </row>
    <row r="117" spans="1:11">
      <c r="A117" s="21">
        <v>114</v>
      </c>
      <c r="B117" s="2" t="s">
        <v>34</v>
      </c>
      <c r="C117" s="2" t="s">
        <v>199</v>
      </c>
      <c r="D117" s="1" t="s">
        <v>21</v>
      </c>
      <c r="E117" s="1">
        <v>108</v>
      </c>
      <c r="F117" s="1"/>
      <c r="G117" s="1"/>
      <c r="H117" s="1"/>
      <c r="I117" s="1"/>
      <c r="J117" s="6">
        <v>35</v>
      </c>
      <c r="K117" s="22">
        <f t="shared" si="1"/>
        <v>3780</v>
      </c>
    </row>
    <row r="118" spans="1:11">
      <c r="A118" s="21">
        <v>115</v>
      </c>
      <c r="B118" s="2" t="s">
        <v>34</v>
      </c>
      <c r="C118" s="2" t="s">
        <v>200</v>
      </c>
      <c r="D118" s="1" t="s">
        <v>21</v>
      </c>
      <c r="E118" s="1">
        <v>3</v>
      </c>
      <c r="F118" s="1"/>
      <c r="G118" s="1"/>
      <c r="H118" s="1"/>
      <c r="I118" s="1"/>
      <c r="J118" s="6">
        <v>2000</v>
      </c>
      <c r="K118" s="22">
        <f t="shared" si="1"/>
        <v>6000</v>
      </c>
    </row>
    <row r="119" spans="1:11">
      <c r="A119" s="21">
        <v>116</v>
      </c>
      <c r="B119" s="2" t="s">
        <v>34</v>
      </c>
      <c r="C119" s="2" t="s">
        <v>201</v>
      </c>
      <c r="D119" s="1" t="s">
        <v>21</v>
      </c>
      <c r="E119" s="1">
        <v>2</v>
      </c>
      <c r="F119" s="1"/>
      <c r="G119" s="1"/>
      <c r="H119" s="1"/>
      <c r="I119" s="1"/>
      <c r="J119" s="6">
        <v>2000</v>
      </c>
      <c r="K119" s="22">
        <f t="shared" si="1"/>
        <v>4000</v>
      </c>
    </row>
    <row r="120" spans="1:11">
      <c r="A120" s="21">
        <v>117</v>
      </c>
      <c r="B120" s="2" t="s">
        <v>34</v>
      </c>
      <c r="C120" s="2" t="s">
        <v>202</v>
      </c>
      <c r="D120" s="1" t="s">
        <v>21</v>
      </c>
      <c r="E120" s="1">
        <v>2</v>
      </c>
      <c r="F120" s="1"/>
      <c r="G120" s="1"/>
      <c r="H120" s="1"/>
      <c r="I120" s="1"/>
      <c r="J120" s="6">
        <v>500</v>
      </c>
      <c r="K120" s="22">
        <f t="shared" si="1"/>
        <v>1000</v>
      </c>
    </row>
    <row r="121" spans="1:11">
      <c r="A121" s="21">
        <v>118</v>
      </c>
      <c r="B121" s="2" t="s">
        <v>34</v>
      </c>
      <c r="C121" s="2" t="s">
        <v>203</v>
      </c>
      <c r="D121" s="1" t="s">
        <v>21</v>
      </c>
      <c r="E121" s="1">
        <v>3</v>
      </c>
      <c r="F121" s="1"/>
      <c r="G121" s="1"/>
      <c r="H121" s="1"/>
      <c r="I121" s="1"/>
      <c r="J121" s="6">
        <v>600</v>
      </c>
      <c r="K121" s="22">
        <f t="shared" si="1"/>
        <v>1800</v>
      </c>
    </row>
    <row r="122" spans="1:11" ht="25.5">
      <c r="A122" s="21">
        <v>119</v>
      </c>
      <c r="B122" s="2" t="s">
        <v>34</v>
      </c>
      <c r="C122" s="2" t="s">
        <v>204</v>
      </c>
      <c r="D122" s="1" t="s">
        <v>15</v>
      </c>
      <c r="E122" s="1">
        <v>40</v>
      </c>
      <c r="F122" s="1"/>
      <c r="G122" s="1"/>
      <c r="H122" s="1"/>
      <c r="I122" s="1"/>
      <c r="J122" s="6">
        <v>15</v>
      </c>
      <c r="K122" s="22">
        <f t="shared" si="1"/>
        <v>600</v>
      </c>
    </row>
    <row r="123" spans="1:11">
      <c r="A123" s="21">
        <v>120</v>
      </c>
      <c r="B123" s="2" t="s">
        <v>34</v>
      </c>
      <c r="C123" s="2" t="s">
        <v>214</v>
      </c>
      <c r="D123" s="1" t="s">
        <v>21</v>
      </c>
      <c r="E123" s="1">
        <v>3</v>
      </c>
      <c r="F123" s="1"/>
      <c r="G123" s="1"/>
      <c r="H123" s="1"/>
      <c r="I123" s="1"/>
      <c r="J123" s="6">
        <v>500</v>
      </c>
      <c r="K123" s="22">
        <f t="shared" si="1"/>
        <v>1500</v>
      </c>
    </row>
    <row r="124" spans="1:11">
      <c r="A124" s="21">
        <v>121</v>
      </c>
      <c r="B124" s="2" t="s">
        <v>34</v>
      </c>
      <c r="C124" s="2" t="s">
        <v>215</v>
      </c>
      <c r="D124" s="1" t="s">
        <v>21</v>
      </c>
      <c r="E124" s="1">
        <v>3</v>
      </c>
      <c r="F124" s="1"/>
      <c r="G124" s="1"/>
      <c r="H124" s="1"/>
      <c r="I124" s="1"/>
      <c r="J124" s="6">
        <v>400</v>
      </c>
      <c r="K124" s="22">
        <f t="shared" si="1"/>
        <v>1200</v>
      </c>
    </row>
    <row r="125" spans="1:11" ht="15" customHeight="1">
      <c r="A125" s="21">
        <v>122</v>
      </c>
      <c r="B125" s="2" t="s">
        <v>34</v>
      </c>
      <c r="C125" s="2" t="s">
        <v>224</v>
      </c>
      <c r="D125" s="1" t="s">
        <v>21</v>
      </c>
      <c r="E125" s="1">
        <v>3</v>
      </c>
      <c r="F125" s="1"/>
      <c r="G125" s="1"/>
      <c r="H125" s="1"/>
      <c r="I125" s="1"/>
      <c r="J125" s="6">
        <v>500</v>
      </c>
      <c r="K125" s="22">
        <f t="shared" si="1"/>
        <v>1500</v>
      </c>
    </row>
    <row r="126" spans="1:11">
      <c r="A126" s="21">
        <v>123</v>
      </c>
      <c r="B126" s="2" t="s">
        <v>34</v>
      </c>
      <c r="C126" s="2" t="s">
        <v>225</v>
      </c>
      <c r="D126" s="1" t="s">
        <v>15</v>
      </c>
      <c r="E126" s="1">
        <v>60</v>
      </c>
      <c r="F126" s="1"/>
      <c r="G126" s="1"/>
      <c r="H126" s="1"/>
      <c r="I126" s="1"/>
      <c r="J126" s="6">
        <v>15</v>
      </c>
      <c r="K126" s="22">
        <f t="shared" si="1"/>
        <v>900</v>
      </c>
    </row>
    <row r="127" spans="1:11">
      <c r="A127" s="21">
        <v>124</v>
      </c>
      <c r="B127" s="2" t="s">
        <v>34</v>
      </c>
      <c r="C127" s="2" t="s">
        <v>226</v>
      </c>
      <c r="D127" s="1" t="s">
        <v>21</v>
      </c>
      <c r="E127" s="1">
        <v>108</v>
      </c>
      <c r="F127" s="1"/>
      <c r="G127" s="1"/>
      <c r="H127" s="1"/>
      <c r="I127" s="1"/>
      <c r="J127" s="6">
        <v>35</v>
      </c>
      <c r="K127" s="22">
        <f t="shared" si="1"/>
        <v>3780</v>
      </c>
    </row>
    <row r="128" spans="1:11">
      <c r="A128" s="1414" t="s">
        <v>165</v>
      </c>
      <c r="B128" s="1415"/>
      <c r="C128" s="1415"/>
      <c r="D128" s="1415"/>
      <c r="E128" s="1415"/>
      <c r="F128" s="1415"/>
      <c r="G128" s="1415"/>
      <c r="H128" s="1415"/>
      <c r="I128" s="1415"/>
      <c r="J128" s="1416"/>
      <c r="K128" s="15">
        <f>SUM(K5:K127)</f>
        <v>8733277.5649999995</v>
      </c>
    </row>
    <row r="129" spans="1:11">
      <c r="A129" s="21">
        <v>1</v>
      </c>
      <c r="B129" s="2" t="s">
        <v>34</v>
      </c>
      <c r="C129" s="2" t="s">
        <v>100</v>
      </c>
      <c r="D129" s="8" t="s">
        <v>21</v>
      </c>
      <c r="E129" s="21"/>
      <c r="F129" s="23"/>
      <c r="G129" s="8">
        <v>6</v>
      </c>
      <c r="H129" s="21"/>
      <c r="I129" s="21"/>
      <c r="J129" s="22">
        <v>106280</v>
      </c>
      <c r="K129" s="6">
        <f>J129*G129</f>
        <v>637680</v>
      </c>
    </row>
    <row r="130" spans="1:11">
      <c r="A130" s="21">
        <v>2</v>
      </c>
      <c r="B130" s="2" t="s">
        <v>34</v>
      </c>
      <c r="C130" s="2" t="s">
        <v>145</v>
      </c>
      <c r="D130" s="8" t="s">
        <v>21</v>
      </c>
      <c r="E130" s="21"/>
      <c r="F130" s="23"/>
      <c r="G130" s="8">
        <v>2</v>
      </c>
      <c r="H130" s="21"/>
      <c r="I130" s="21"/>
      <c r="J130" s="22">
        <v>52000</v>
      </c>
      <c r="K130" s="6">
        <f t="shared" ref="K130:K139" si="2">J130*G130</f>
        <v>104000</v>
      </c>
    </row>
    <row r="131" spans="1:11">
      <c r="A131" s="21">
        <v>3</v>
      </c>
      <c r="B131" s="2" t="s">
        <v>34</v>
      </c>
      <c r="C131" s="5" t="s">
        <v>101</v>
      </c>
      <c r="D131" s="8" t="s">
        <v>21</v>
      </c>
      <c r="E131" s="21"/>
      <c r="F131" s="23"/>
      <c r="G131" s="9">
        <v>2</v>
      </c>
      <c r="H131" s="21"/>
      <c r="I131" s="21"/>
      <c r="J131" s="22">
        <v>182280</v>
      </c>
      <c r="K131" s="6">
        <f t="shared" si="2"/>
        <v>364560</v>
      </c>
    </row>
    <row r="132" spans="1:11">
      <c r="A132" s="21">
        <v>4</v>
      </c>
      <c r="B132" s="2" t="s">
        <v>34</v>
      </c>
      <c r="C132" s="3" t="s">
        <v>146</v>
      </c>
      <c r="D132" s="8" t="s">
        <v>21</v>
      </c>
      <c r="E132" s="21"/>
      <c r="F132" s="23"/>
      <c r="G132" s="9">
        <v>4</v>
      </c>
      <c r="H132" s="21"/>
      <c r="I132" s="21"/>
      <c r="J132" s="22">
        <v>164640</v>
      </c>
      <c r="K132" s="6">
        <f t="shared" si="2"/>
        <v>658560</v>
      </c>
    </row>
    <row r="133" spans="1:11">
      <c r="A133" s="21">
        <v>5</v>
      </c>
      <c r="B133" s="2" t="s">
        <v>34</v>
      </c>
      <c r="C133" s="2" t="s">
        <v>92</v>
      </c>
      <c r="D133" s="8" t="s">
        <v>21</v>
      </c>
      <c r="E133" s="21"/>
      <c r="F133" s="23"/>
      <c r="G133" s="8">
        <v>8</v>
      </c>
      <c r="H133" s="21"/>
      <c r="I133" s="21"/>
      <c r="J133" s="21">
        <v>438092.87</v>
      </c>
      <c r="K133" s="6">
        <f t="shared" si="2"/>
        <v>3504742.96</v>
      </c>
    </row>
    <row r="134" spans="1:11">
      <c r="A134" s="21">
        <v>6</v>
      </c>
      <c r="B134" s="2" t="s">
        <v>34</v>
      </c>
      <c r="C134" s="2" t="s">
        <v>93</v>
      </c>
      <c r="D134" s="8" t="s">
        <v>21</v>
      </c>
      <c r="E134" s="21"/>
      <c r="F134" s="23"/>
      <c r="G134" s="8">
        <v>7</v>
      </c>
      <c r="H134" s="21"/>
      <c r="I134" s="21"/>
      <c r="J134" s="21">
        <v>208956.42</v>
      </c>
      <c r="K134" s="6">
        <f t="shared" si="2"/>
        <v>1462694.9400000002</v>
      </c>
    </row>
    <row r="135" spans="1:11">
      <c r="A135" s="21">
        <v>7</v>
      </c>
      <c r="B135" s="2" t="s">
        <v>34</v>
      </c>
      <c r="C135" s="2" t="s">
        <v>93</v>
      </c>
      <c r="D135" s="8" t="s">
        <v>21</v>
      </c>
      <c r="E135" s="21"/>
      <c r="F135" s="23"/>
      <c r="G135" s="8">
        <v>1</v>
      </c>
      <c r="H135" s="21"/>
      <c r="I135" s="21"/>
      <c r="J135" s="22">
        <v>155914</v>
      </c>
      <c r="K135" s="6">
        <f t="shared" si="2"/>
        <v>155914</v>
      </c>
    </row>
    <row r="136" spans="1:11">
      <c r="A136" s="21">
        <v>8</v>
      </c>
      <c r="B136" s="2" t="s">
        <v>34</v>
      </c>
      <c r="C136" s="2" t="s">
        <v>94</v>
      </c>
      <c r="D136" s="8" t="s">
        <v>21</v>
      </c>
      <c r="E136" s="21"/>
      <c r="F136" s="23"/>
      <c r="G136" s="8">
        <v>5</v>
      </c>
      <c r="H136" s="21"/>
      <c r="I136" s="21"/>
      <c r="J136" s="21">
        <v>131762.79999999999</v>
      </c>
      <c r="K136" s="6">
        <f t="shared" si="2"/>
        <v>658814</v>
      </c>
    </row>
    <row r="137" spans="1:11">
      <c r="A137" s="21">
        <v>9</v>
      </c>
      <c r="B137" s="2" t="s">
        <v>34</v>
      </c>
      <c r="C137" s="2" t="s">
        <v>95</v>
      </c>
      <c r="D137" s="8" t="s">
        <v>21</v>
      </c>
      <c r="E137" s="21"/>
      <c r="F137" s="23"/>
      <c r="G137" s="8">
        <v>7</v>
      </c>
      <c r="H137" s="21"/>
      <c r="I137" s="21"/>
      <c r="J137" s="21">
        <v>49191.28</v>
      </c>
      <c r="K137" s="6">
        <f t="shared" si="2"/>
        <v>344338.95999999996</v>
      </c>
    </row>
    <row r="138" spans="1:11">
      <c r="A138" s="21">
        <v>10</v>
      </c>
      <c r="B138" s="2" t="s">
        <v>34</v>
      </c>
      <c r="C138" s="2" t="s">
        <v>96</v>
      </c>
      <c r="D138" s="8" t="s">
        <v>21</v>
      </c>
      <c r="E138" s="21"/>
      <c r="F138" s="23"/>
      <c r="G138" s="8">
        <v>8</v>
      </c>
      <c r="H138" s="21"/>
      <c r="I138" s="21"/>
      <c r="J138" s="21">
        <v>32325.75</v>
      </c>
      <c r="K138" s="6">
        <f t="shared" si="2"/>
        <v>258606</v>
      </c>
    </row>
    <row r="139" spans="1:11">
      <c r="A139" s="21">
        <v>11</v>
      </c>
      <c r="B139" s="2" t="s">
        <v>34</v>
      </c>
      <c r="C139" s="2" t="s">
        <v>100</v>
      </c>
      <c r="D139" s="8" t="s">
        <v>21</v>
      </c>
      <c r="E139" s="21"/>
      <c r="F139" s="23"/>
      <c r="G139" s="8">
        <v>1</v>
      </c>
      <c r="H139" s="21"/>
      <c r="I139" s="21"/>
      <c r="J139" s="27">
        <v>500</v>
      </c>
      <c r="K139" s="6">
        <f t="shared" si="2"/>
        <v>500</v>
      </c>
    </row>
    <row r="140" spans="1:11">
      <c r="A140" s="1414" t="s">
        <v>166</v>
      </c>
      <c r="B140" s="1415"/>
      <c r="C140" s="1415"/>
      <c r="D140" s="1415"/>
      <c r="E140" s="1415"/>
      <c r="F140" s="1415"/>
      <c r="G140" s="1415"/>
      <c r="H140" s="1415"/>
      <c r="I140" s="1415"/>
      <c r="J140" s="1416"/>
      <c r="K140" s="15">
        <f>SUM(K129:K139)</f>
        <v>8150410.8600000003</v>
      </c>
    </row>
    <row r="141" spans="1:11">
      <c r="A141" s="21">
        <v>1</v>
      </c>
      <c r="B141" s="2" t="s">
        <v>34</v>
      </c>
      <c r="C141" s="2" t="s">
        <v>102</v>
      </c>
      <c r="D141" s="8" t="s">
        <v>21</v>
      </c>
      <c r="E141" s="25"/>
      <c r="F141" s="23"/>
      <c r="G141" s="21"/>
      <c r="H141" s="21"/>
      <c r="I141" s="21">
        <v>7</v>
      </c>
      <c r="J141" s="20">
        <v>1500</v>
      </c>
      <c r="K141" s="22">
        <f>J141*I141</f>
        <v>10500</v>
      </c>
    </row>
    <row r="142" spans="1:11">
      <c r="A142" s="21">
        <v>2</v>
      </c>
      <c r="B142" s="2" t="s">
        <v>34</v>
      </c>
      <c r="C142" s="2" t="s">
        <v>103</v>
      </c>
      <c r="D142" s="8" t="s">
        <v>21</v>
      </c>
      <c r="E142" s="25"/>
      <c r="F142" s="23"/>
      <c r="G142" s="21"/>
      <c r="H142" s="21"/>
      <c r="I142" s="21">
        <v>130</v>
      </c>
      <c r="J142" s="6">
        <v>20</v>
      </c>
      <c r="K142" s="22">
        <f t="shared" ref="K142:K198" si="3">J142*I142</f>
        <v>2600</v>
      </c>
    </row>
    <row r="143" spans="1:11">
      <c r="A143" s="21">
        <v>3</v>
      </c>
      <c r="B143" s="2" t="s">
        <v>34</v>
      </c>
      <c r="C143" s="5" t="s">
        <v>104</v>
      </c>
      <c r="D143" s="8" t="s">
        <v>21</v>
      </c>
      <c r="E143" s="25"/>
      <c r="F143" s="23"/>
      <c r="G143" s="21"/>
      <c r="H143" s="21"/>
      <c r="I143" s="21">
        <v>24</v>
      </c>
      <c r="J143" s="6">
        <v>300</v>
      </c>
      <c r="K143" s="22">
        <f t="shared" si="3"/>
        <v>7200</v>
      </c>
    </row>
    <row r="144" spans="1:11">
      <c r="A144" s="21">
        <v>4</v>
      </c>
      <c r="B144" s="2" t="s">
        <v>34</v>
      </c>
      <c r="C144" s="2" t="s">
        <v>105</v>
      </c>
      <c r="D144" s="8" t="s">
        <v>21</v>
      </c>
      <c r="E144" s="25"/>
      <c r="F144" s="23"/>
      <c r="G144" s="21"/>
      <c r="H144" s="21"/>
      <c r="I144" s="21">
        <v>8</v>
      </c>
      <c r="J144" s="22">
        <v>35</v>
      </c>
      <c r="K144" s="22">
        <f t="shared" si="3"/>
        <v>280</v>
      </c>
    </row>
    <row r="145" spans="1:11">
      <c r="A145" s="21">
        <v>5</v>
      </c>
      <c r="B145" s="2" t="s">
        <v>34</v>
      </c>
      <c r="C145" s="2" t="s">
        <v>106</v>
      </c>
      <c r="D145" s="8" t="s">
        <v>21</v>
      </c>
      <c r="E145" s="25"/>
      <c r="F145" s="23"/>
      <c r="G145" s="21"/>
      <c r="H145" s="21"/>
      <c r="I145" s="21">
        <v>7</v>
      </c>
      <c r="J145" s="22">
        <v>5</v>
      </c>
      <c r="K145" s="22">
        <f t="shared" si="3"/>
        <v>35</v>
      </c>
    </row>
    <row r="146" spans="1:11">
      <c r="A146" s="21">
        <v>6</v>
      </c>
      <c r="B146" s="2" t="s">
        <v>34</v>
      </c>
      <c r="C146" s="2" t="s">
        <v>107</v>
      </c>
      <c r="D146" s="8" t="s">
        <v>20</v>
      </c>
      <c r="E146" s="25"/>
      <c r="F146" s="23"/>
      <c r="G146" s="21"/>
      <c r="H146" s="21"/>
      <c r="I146" s="21">
        <v>3</v>
      </c>
      <c r="J146" s="22">
        <v>2</v>
      </c>
      <c r="K146" s="22">
        <f t="shared" si="3"/>
        <v>6</v>
      </c>
    </row>
    <row r="147" spans="1:11">
      <c r="A147" s="21">
        <v>7</v>
      </c>
      <c r="B147" s="2" t="s">
        <v>34</v>
      </c>
      <c r="C147" s="2" t="s">
        <v>108</v>
      </c>
      <c r="D147" s="8" t="s">
        <v>21</v>
      </c>
      <c r="E147" s="25"/>
      <c r="F147" s="23"/>
      <c r="G147" s="21"/>
      <c r="H147" s="21"/>
      <c r="I147" s="21">
        <v>1</v>
      </c>
      <c r="J147" s="22">
        <v>2</v>
      </c>
      <c r="K147" s="22">
        <f t="shared" si="3"/>
        <v>2</v>
      </c>
    </row>
    <row r="148" spans="1:11">
      <c r="A148" s="21">
        <v>8</v>
      </c>
      <c r="B148" s="2" t="s">
        <v>34</v>
      </c>
      <c r="C148" s="2" t="s">
        <v>109</v>
      </c>
      <c r="D148" s="8" t="s">
        <v>21</v>
      </c>
      <c r="E148" s="25"/>
      <c r="F148" s="23"/>
      <c r="G148" s="21"/>
      <c r="H148" s="21"/>
      <c r="I148" s="21">
        <v>2</v>
      </c>
      <c r="J148" s="22">
        <v>1</v>
      </c>
      <c r="K148" s="22">
        <f t="shared" si="3"/>
        <v>2</v>
      </c>
    </row>
    <row r="149" spans="1:11">
      <c r="A149" s="21">
        <v>9</v>
      </c>
      <c r="B149" s="2" t="s">
        <v>34</v>
      </c>
      <c r="C149" s="2" t="s">
        <v>110</v>
      </c>
      <c r="D149" s="8" t="s">
        <v>21</v>
      </c>
      <c r="E149" s="25"/>
      <c r="F149" s="23"/>
      <c r="G149" s="21"/>
      <c r="H149" s="21"/>
      <c r="I149" s="21">
        <v>1</v>
      </c>
      <c r="J149" s="22">
        <v>2</v>
      </c>
      <c r="K149" s="22">
        <f t="shared" si="3"/>
        <v>2</v>
      </c>
    </row>
    <row r="150" spans="1:11">
      <c r="A150" s="21">
        <v>10</v>
      </c>
      <c r="B150" s="2" t="s">
        <v>34</v>
      </c>
      <c r="C150" s="2" t="s">
        <v>111</v>
      </c>
      <c r="D150" s="8" t="s">
        <v>20</v>
      </c>
      <c r="E150" s="25"/>
      <c r="F150" s="23"/>
      <c r="G150" s="21"/>
      <c r="H150" s="21"/>
      <c r="I150" s="21">
        <v>1</v>
      </c>
      <c r="J150" s="22">
        <v>3</v>
      </c>
      <c r="K150" s="22">
        <f t="shared" si="3"/>
        <v>3</v>
      </c>
    </row>
    <row r="151" spans="1:11">
      <c r="A151" s="21">
        <v>11</v>
      </c>
      <c r="B151" s="2" t="s">
        <v>34</v>
      </c>
      <c r="C151" s="2" t="s">
        <v>107</v>
      </c>
      <c r="D151" s="8" t="s">
        <v>20</v>
      </c>
      <c r="E151" s="25"/>
      <c r="F151" s="23"/>
      <c r="G151" s="21"/>
      <c r="H151" s="21"/>
      <c r="I151" s="21">
        <v>3</v>
      </c>
      <c r="J151" s="22">
        <v>3</v>
      </c>
      <c r="K151" s="22">
        <f t="shared" si="3"/>
        <v>9</v>
      </c>
    </row>
    <row r="152" spans="1:11">
      <c r="A152" s="21">
        <v>12</v>
      </c>
      <c r="B152" s="2" t="s">
        <v>34</v>
      </c>
      <c r="C152" s="2" t="s">
        <v>112</v>
      </c>
      <c r="D152" s="8" t="s">
        <v>21</v>
      </c>
      <c r="E152" s="25"/>
      <c r="F152" s="23"/>
      <c r="G152" s="21"/>
      <c r="H152" s="21"/>
      <c r="I152" s="21">
        <v>1</v>
      </c>
      <c r="J152" s="22">
        <v>5</v>
      </c>
      <c r="K152" s="22">
        <f t="shared" si="3"/>
        <v>5</v>
      </c>
    </row>
    <row r="153" spans="1:11">
      <c r="A153" s="21">
        <v>13</v>
      </c>
      <c r="B153" s="2" t="s">
        <v>34</v>
      </c>
      <c r="C153" s="2" t="s">
        <v>113</v>
      </c>
      <c r="D153" s="8" t="s">
        <v>21</v>
      </c>
      <c r="E153" s="25"/>
      <c r="F153" s="23"/>
      <c r="G153" s="21"/>
      <c r="H153" s="21"/>
      <c r="I153" s="21">
        <v>2</v>
      </c>
      <c r="J153" s="22">
        <v>1</v>
      </c>
      <c r="K153" s="22">
        <f t="shared" si="3"/>
        <v>2</v>
      </c>
    </row>
    <row r="154" spans="1:11">
      <c r="A154" s="21">
        <v>14</v>
      </c>
      <c r="B154" s="2" t="s">
        <v>34</v>
      </c>
      <c r="C154" s="2" t="s">
        <v>114</v>
      </c>
      <c r="D154" s="8" t="s">
        <v>20</v>
      </c>
      <c r="E154" s="25"/>
      <c r="F154" s="23"/>
      <c r="G154" s="21"/>
      <c r="H154" s="21"/>
      <c r="I154" s="21">
        <v>1</v>
      </c>
      <c r="J154" s="22">
        <v>3</v>
      </c>
      <c r="K154" s="22">
        <f t="shared" si="3"/>
        <v>3</v>
      </c>
    </row>
    <row r="155" spans="1:11">
      <c r="A155" s="21">
        <v>15</v>
      </c>
      <c r="B155" s="2" t="s">
        <v>34</v>
      </c>
      <c r="C155" s="2" t="s">
        <v>111</v>
      </c>
      <c r="D155" s="8" t="s">
        <v>20</v>
      </c>
      <c r="E155" s="25"/>
      <c r="F155" s="23"/>
      <c r="G155" s="21"/>
      <c r="H155" s="21"/>
      <c r="I155" s="21">
        <v>1</v>
      </c>
      <c r="J155" s="22">
        <v>3</v>
      </c>
      <c r="K155" s="22">
        <f t="shared" si="3"/>
        <v>3</v>
      </c>
    </row>
    <row r="156" spans="1:11">
      <c r="A156" s="21">
        <v>16</v>
      </c>
      <c r="B156" s="2" t="s">
        <v>34</v>
      </c>
      <c r="C156" s="2" t="s">
        <v>115</v>
      </c>
      <c r="D156" s="8" t="s">
        <v>20</v>
      </c>
      <c r="E156" s="25"/>
      <c r="F156" s="23"/>
      <c r="G156" s="21"/>
      <c r="H156" s="21"/>
      <c r="I156" s="21">
        <v>3</v>
      </c>
      <c r="J156" s="22">
        <v>2</v>
      </c>
      <c r="K156" s="22">
        <f t="shared" si="3"/>
        <v>6</v>
      </c>
    </row>
    <row r="157" spans="1:11">
      <c r="A157" s="21">
        <v>17</v>
      </c>
      <c r="B157" s="2" t="s">
        <v>34</v>
      </c>
      <c r="C157" s="2" t="s">
        <v>116</v>
      </c>
      <c r="D157" s="8" t="s">
        <v>21</v>
      </c>
      <c r="E157" s="25"/>
      <c r="F157" s="23"/>
      <c r="G157" s="21"/>
      <c r="H157" s="21"/>
      <c r="I157" s="21">
        <v>1</v>
      </c>
      <c r="J157" s="22">
        <v>3</v>
      </c>
      <c r="K157" s="22">
        <f t="shared" si="3"/>
        <v>3</v>
      </c>
    </row>
    <row r="158" spans="1:11">
      <c r="A158" s="21">
        <v>18</v>
      </c>
      <c r="B158" s="2" t="s">
        <v>34</v>
      </c>
      <c r="C158" s="2" t="s">
        <v>117</v>
      </c>
      <c r="D158" s="8" t="s">
        <v>21</v>
      </c>
      <c r="E158" s="25"/>
      <c r="F158" s="23"/>
      <c r="G158" s="21"/>
      <c r="H158" s="21"/>
      <c r="I158" s="21">
        <v>2</v>
      </c>
      <c r="J158" s="22">
        <v>1</v>
      </c>
      <c r="K158" s="22">
        <f t="shared" si="3"/>
        <v>2</v>
      </c>
    </row>
    <row r="159" spans="1:11">
      <c r="A159" s="21">
        <v>19</v>
      </c>
      <c r="B159" s="2" t="s">
        <v>34</v>
      </c>
      <c r="C159" s="2" t="s">
        <v>118</v>
      </c>
      <c r="D159" s="8" t="s">
        <v>21</v>
      </c>
      <c r="E159" s="25"/>
      <c r="F159" s="23"/>
      <c r="G159" s="21"/>
      <c r="H159" s="21"/>
      <c r="I159" s="21">
        <v>10</v>
      </c>
      <c r="J159" s="22">
        <v>1</v>
      </c>
      <c r="K159" s="22">
        <f t="shared" si="3"/>
        <v>10</v>
      </c>
    </row>
    <row r="160" spans="1:11">
      <c r="A160" s="21">
        <v>20</v>
      </c>
      <c r="B160" s="2" t="s">
        <v>34</v>
      </c>
      <c r="C160" s="2" t="s">
        <v>119</v>
      </c>
      <c r="D160" s="8" t="s">
        <v>21</v>
      </c>
      <c r="E160" s="25"/>
      <c r="F160" s="23"/>
      <c r="G160" s="21"/>
      <c r="H160" s="21"/>
      <c r="I160" s="21">
        <v>3</v>
      </c>
      <c r="J160" s="22">
        <v>3</v>
      </c>
      <c r="K160" s="22">
        <f t="shared" si="3"/>
        <v>9</v>
      </c>
    </row>
    <row r="161" spans="1:11">
      <c r="A161" s="21">
        <v>21</v>
      </c>
      <c r="B161" s="2" t="s">
        <v>34</v>
      </c>
      <c r="C161" s="2" t="s">
        <v>120</v>
      </c>
      <c r="D161" s="8" t="s">
        <v>20</v>
      </c>
      <c r="E161" s="25"/>
      <c r="F161" s="23"/>
      <c r="G161" s="21"/>
      <c r="H161" s="21"/>
      <c r="I161" s="21">
        <v>1</v>
      </c>
      <c r="J161" s="22">
        <v>2</v>
      </c>
      <c r="K161" s="22">
        <f t="shared" si="3"/>
        <v>2</v>
      </c>
    </row>
    <row r="162" spans="1:11">
      <c r="A162" s="21">
        <v>22</v>
      </c>
      <c r="B162" s="2" t="s">
        <v>34</v>
      </c>
      <c r="C162" s="2" t="s">
        <v>121</v>
      </c>
      <c r="D162" s="8" t="s">
        <v>20</v>
      </c>
      <c r="E162" s="25"/>
      <c r="F162" s="23"/>
      <c r="G162" s="21"/>
      <c r="H162" s="21"/>
      <c r="I162" s="21">
        <v>1</v>
      </c>
      <c r="J162" s="22">
        <v>5</v>
      </c>
      <c r="K162" s="22">
        <f t="shared" si="3"/>
        <v>5</v>
      </c>
    </row>
    <row r="163" spans="1:11">
      <c r="A163" s="21">
        <v>23</v>
      </c>
      <c r="B163" s="2" t="s">
        <v>34</v>
      </c>
      <c r="C163" s="2" t="s">
        <v>122</v>
      </c>
      <c r="D163" s="8" t="s">
        <v>21</v>
      </c>
      <c r="E163" s="25"/>
      <c r="F163" s="23"/>
      <c r="G163" s="21"/>
      <c r="H163" s="21"/>
      <c r="I163" s="21">
        <v>1</v>
      </c>
      <c r="J163" s="22">
        <v>1</v>
      </c>
      <c r="K163" s="22">
        <f t="shared" si="3"/>
        <v>1</v>
      </c>
    </row>
    <row r="164" spans="1:11">
      <c r="A164" s="21">
        <v>24</v>
      </c>
      <c r="B164" s="2" t="s">
        <v>34</v>
      </c>
      <c r="C164" s="2" t="s">
        <v>123</v>
      </c>
      <c r="D164" s="8" t="s">
        <v>21</v>
      </c>
      <c r="E164" s="25"/>
      <c r="F164" s="23"/>
      <c r="G164" s="21"/>
      <c r="H164" s="21"/>
      <c r="I164" s="21">
        <v>1</v>
      </c>
      <c r="J164" s="22">
        <v>2</v>
      </c>
      <c r="K164" s="22">
        <f t="shared" si="3"/>
        <v>2</v>
      </c>
    </row>
    <row r="165" spans="1:11">
      <c r="A165" s="21">
        <v>25</v>
      </c>
      <c r="B165" s="2" t="s">
        <v>34</v>
      </c>
      <c r="C165" s="2" t="s">
        <v>124</v>
      </c>
      <c r="D165" s="8" t="s">
        <v>21</v>
      </c>
      <c r="E165" s="25"/>
      <c r="F165" s="23"/>
      <c r="G165" s="21"/>
      <c r="H165" s="21"/>
      <c r="I165" s="21">
        <v>1</v>
      </c>
      <c r="J165" s="22">
        <v>2</v>
      </c>
      <c r="K165" s="22">
        <f t="shared" si="3"/>
        <v>2</v>
      </c>
    </row>
    <row r="166" spans="1:11">
      <c r="A166" s="21">
        <v>26</v>
      </c>
      <c r="B166" s="2" t="s">
        <v>34</v>
      </c>
      <c r="C166" s="2" t="s">
        <v>125</v>
      </c>
      <c r="D166" s="8" t="s">
        <v>21</v>
      </c>
      <c r="E166" s="25"/>
      <c r="F166" s="23"/>
      <c r="G166" s="21"/>
      <c r="H166" s="21"/>
      <c r="I166" s="21">
        <v>1</v>
      </c>
      <c r="J166" s="22">
        <v>2</v>
      </c>
      <c r="K166" s="22">
        <f t="shared" si="3"/>
        <v>2</v>
      </c>
    </row>
    <row r="167" spans="1:11">
      <c r="A167" s="21">
        <v>27</v>
      </c>
      <c r="B167" s="2" t="s">
        <v>34</v>
      </c>
      <c r="C167" s="2" t="s">
        <v>126</v>
      </c>
      <c r="D167" s="8" t="s">
        <v>20</v>
      </c>
      <c r="E167" s="25"/>
      <c r="F167" s="23"/>
      <c r="G167" s="21"/>
      <c r="H167" s="21"/>
      <c r="I167" s="21">
        <v>1</v>
      </c>
      <c r="J167" s="22">
        <v>5</v>
      </c>
      <c r="K167" s="22">
        <f t="shared" si="3"/>
        <v>5</v>
      </c>
    </row>
    <row r="168" spans="1:11">
      <c r="A168" s="21">
        <v>28</v>
      </c>
      <c r="B168" s="2" t="s">
        <v>34</v>
      </c>
      <c r="C168" s="2" t="s">
        <v>127</v>
      </c>
      <c r="D168" s="8" t="s">
        <v>21</v>
      </c>
      <c r="E168" s="25"/>
      <c r="F168" s="23"/>
      <c r="G168" s="21"/>
      <c r="H168" s="21"/>
      <c r="I168" s="21">
        <v>2</v>
      </c>
      <c r="J168" s="22">
        <v>2</v>
      </c>
      <c r="K168" s="22">
        <f t="shared" si="3"/>
        <v>4</v>
      </c>
    </row>
    <row r="169" spans="1:11">
      <c r="A169" s="21">
        <v>29</v>
      </c>
      <c r="B169" s="2" t="s">
        <v>34</v>
      </c>
      <c r="C169" s="2" t="s">
        <v>128</v>
      </c>
      <c r="D169" s="8" t="s">
        <v>21</v>
      </c>
      <c r="E169" s="25"/>
      <c r="F169" s="23"/>
      <c r="G169" s="21"/>
      <c r="H169" s="21"/>
      <c r="I169" s="21">
        <v>2</v>
      </c>
      <c r="J169" s="22">
        <v>1</v>
      </c>
      <c r="K169" s="22">
        <f t="shared" si="3"/>
        <v>2</v>
      </c>
    </row>
    <row r="170" spans="1:11">
      <c r="A170" s="21">
        <v>30</v>
      </c>
      <c r="B170" s="2" t="s">
        <v>34</v>
      </c>
      <c r="C170" s="2" t="s">
        <v>129</v>
      </c>
      <c r="D170" s="8" t="s">
        <v>21</v>
      </c>
      <c r="E170" s="25"/>
      <c r="F170" s="23"/>
      <c r="G170" s="21"/>
      <c r="H170" s="21"/>
      <c r="I170" s="21">
        <v>2</v>
      </c>
      <c r="J170" s="22">
        <v>4</v>
      </c>
      <c r="K170" s="22">
        <f t="shared" si="3"/>
        <v>8</v>
      </c>
    </row>
    <row r="171" spans="1:11">
      <c r="A171" s="21">
        <v>31</v>
      </c>
      <c r="B171" s="2" t="s">
        <v>34</v>
      </c>
      <c r="C171" s="2" t="s">
        <v>130</v>
      </c>
      <c r="D171" s="8" t="s">
        <v>21</v>
      </c>
      <c r="E171" s="25"/>
      <c r="F171" s="23"/>
      <c r="G171" s="21"/>
      <c r="H171" s="21"/>
      <c r="I171" s="21">
        <v>2</v>
      </c>
      <c r="J171" s="22">
        <v>10</v>
      </c>
      <c r="K171" s="22">
        <f t="shared" si="3"/>
        <v>20</v>
      </c>
    </row>
    <row r="172" spans="1:11">
      <c r="A172" s="21">
        <v>32</v>
      </c>
      <c r="B172" s="2" t="s">
        <v>34</v>
      </c>
      <c r="C172" s="2" t="s">
        <v>131</v>
      </c>
      <c r="D172" s="8" t="s">
        <v>20</v>
      </c>
      <c r="E172" s="25"/>
      <c r="F172" s="23"/>
      <c r="G172" s="21"/>
      <c r="H172" s="21"/>
      <c r="I172" s="21">
        <v>2</v>
      </c>
      <c r="J172" s="22">
        <v>3</v>
      </c>
      <c r="K172" s="22">
        <f t="shared" si="3"/>
        <v>6</v>
      </c>
    </row>
    <row r="173" spans="1:11">
      <c r="A173" s="21">
        <v>33</v>
      </c>
      <c r="B173" s="2" t="s">
        <v>34</v>
      </c>
      <c r="C173" s="2" t="s">
        <v>132</v>
      </c>
      <c r="D173" s="8" t="s">
        <v>20</v>
      </c>
      <c r="E173" s="25"/>
      <c r="F173" s="23"/>
      <c r="G173" s="21"/>
      <c r="H173" s="21"/>
      <c r="I173" s="21">
        <v>2</v>
      </c>
      <c r="J173" s="22">
        <v>20</v>
      </c>
      <c r="K173" s="22">
        <f t="shared" si="3"/>
        <v>40</v>
      </c>
    </row>
    <row r="174" spans="1:11">
      <c r="A174" s="21">
        <v>34</v>
      </c>
      <c r="B174" s="2" t="s">
        <v>34</v>
      </c>
      <c r="C174" s="2" t="s">
        <v>133</v>
      </c>
      <c r="D174" s="8" t="s">
        <v>20</v>
      </c>
      <c r="E174" s="25"/>
      <c r="F174" s="23"/>
      <c r="G174" s="21"/>
      <c r="H174" s="21"/>
      <c r="I174" s="21">
        <v>1</v>
      </c>
      <c r="J174" s="22">
        <v>3</v>
      </c>
      <c r="K174" s="22">
        <f t="shared" si="3"/>
        <v>3</v>
      </c>
    </row>
    <row r="175" spans="1:11">
      <c r="A175" s="21">
        <v>35</v>
      </c>
      <c r="B175" s="2" t="s">
        <v>34</v>
      </c>
      <c r="C175" s="2" t="s">
        <v>134</v>
      </c>
      <c r="D175" s="8" t="s">
        <v>21</v>
      </c>
      <c r="E175" s="25"/>
      <c r="F175" s="23"/>
      <c r="G175" s="21"/>
      <c r="H175" s="21"/>
      <c r="I175" s="21">
        <v>3</v>
      </c>
      <c r="J175" s="22">
        <v>15</v>
      </c>
      <c r="K175" s="22">
        <f t="shared" si="3"/>
        <v>45</v>
      </c>
    </row>
    <row r="176" spans="1:11">
      <c r="A176" s="21">
        <v>36</v>
      </c>
      <c r="B176" s="2" t="s">
        <v>34</v>
      </c>
      <c r="C176" s="2" t="s">
        <v>135</v>
      </c>
      <c r="D176" s="8" t="s">
        <v>21</v>
      </c>
      <c r="E176" s="25"/>
      <c r="F176" s="23"/>
      <c r="G176" s="21"/>
      <c r="H176" s="21"/>
      <c r="I176" s="21">
        <v>3</v>
      </c>
      <c r="J176" s="22">
        <v>15</v>
      </c>
      <c r="K176" s="22">
        <f t="shared" si="3"/>
        <v>45</v>
      </c>
    </row>
    <row r="177" spans="1:11">
      <c r="A177" s="21">
        <v>37</v>
      </c>
      <c r="B177" s="2" t="s">
        <v>34</v>
      </c>
      <c r="C177" s="2" t="s">
        <v>136</v>
      </c>
      <c r="D177" s="8" t="s">
        <v>21</v>
      </c>
      <c r="E177" s="25"/>
      <c r="F177" s="23"/>
      <c r="G177" s="21"/>
      <c r="H177" s="21"/>
      <c r="I177" s="21">
        <v>3</v>
      </c>
      <c r="J177" s="22">
        <v>15</v>
      </c>
      <c r="K177" s="22">
        <f t="shared" si="3"/>
        <v>45</v>
      </c>
    </row>
    <row r="178" spans="1:11">
      <c r="A178" s="21">
        <v>38</v>
      </c>
      <c r="B178" s="2" t="s">
        <v>34</v>
      </c>
      <c r="C178" s="2" t="s">
        <v>137</v>
      </c>
      <c r="D178" s="8" t="s">
        <v>21</v>
      </c>
      <c r="E178" s="25"/>
      <c r="F178" s="23"/>
      <c r="G178" s="21"/>
      <c r="H178" s="21"/>
      <c r="I178" s="21">
        <v>1</v>
      </c>
      <c r="J178" s="22">
        <v>35</v>
      </c>
      <c r="K178" s="22">
        <f t="shared" si="3"/>
        <v>35</v>
      </c>
    </row>
    <row r="179" spans="1:11">
      <c r="A179" s="21">
        <v>39</v>
      </c>
      <c r="B179" s="2" t="s">
        <v>34</v>
      </c>
      <c r="C179" s="2" t="s">
        <v>138</v>
      </c>
      <c r="D179" s="8" t="s">
        <v>21</v>
      </c>
      <c r="E179" s="25"/>
      <c r="F179" s="23"/>
      <c r="G179" s="21"/>
      <c r="H179" s="21"/>
      <c r="I179" s="21">
        <v>15</v>
      </c>
      <c r="J179" s="22">
        <v>2000</v>
      </c>
      <c r="K179" s="22">
        <f t="shared" si="3"/>
        <v>30000</v>
      </c>
    </row>
    <row r="180" spans="1:11" ht="25.5">
      <c r="A180" s="21">
        <v>40</v>
      </c>
      <c r="B180" s="2" t="s">
        <v>34</v>
      </c>
      <c r="C180" s="2" t="s">
        <v>139</v>
      </c>
      <c r="D180" s="8" t="s">
        <v>21</v>
      </c>
      <c r="E180" s="25"/>
      <c r="F180" s="23"/>
      <c r="G180" s="21"/>
      <c r="H180" s="21"/>
      <c r="I180" s="21">
        <v>1</v>
      </c>
      <c r="J180" s="22">
        <v>180</v>
      </c>
      <c r="K180" s="22">
        <f t="shared" si="3"/>
        <v>180</v>
      </c>
    </row>
    <row r="181" spans="1:11">
      <c r="A181" s="21">
        <v>41</v>
      </c>
      <c r="B181" s="2" t="s">
        <v>34</v>
      </c>
      <c r="C181" s="2" t="s">
        <v>140</v>
      </c>
      <c r="D181" s="8" t="s">
        <v>21</v>
      </c>
      <c r="E181" s="25"/>
      <c r="F181" s="23"/>
      <c r="G181" s="21"/>
      <c r="H181" s="21"/>
      <c r="I181" s="21">
        <v>1</v>
      </c>
      <c r="J181" s="22">
        <v>90</v>
      </c>
      <c r="K181" s="22">
        <f t="shared" si="3"/>
        <v>90</v>
      </c>
    </row>
    <row r="182" spans="1:11">
      <c r="A182" s="21">
        <v>42</v>
      </c>
      <c r="B182" s="2" t="s">
        <v>34</v>
      </c>
      <c r="C182" s="2" t="s">
        <v>141</v>
      </c>
      <c r="D182" s="8" t="s">
        <v>20</v>
      </c>
      <c r="E182" s="25"/>
      <c r="F182" s="23"/>
      <c r="G182" s="21"/>
      <c r="H182" s="21"/>
      <c r="I182" s="21">
        <v>2</v>
      </c>
      <c r="J182" s="22">
        <v>10</v>
      </c>
      <c r="K182" s="22">
        <f t="shared" si="3"/>
        <v>20</v>
      </c>
    </row>
    <row r="183" spans="1:11">
      <c r="A183" s="21">
        <v>43</v>
      </c>
      <c r="B183" s="2" t="s">
        <v>34</v>
      </c>
      <c r="C183" s="2" t="s">
        <v>142</v>
      </c>
      <c r="D183" s="8" t="s">
        <v>21</v>
      </c>
      <c r="E183" s="25"/>
      <c r="F183" s="23"/>
      <c r="G183" s="21"/>
      <c r="H183" s="21"/>
      <c r="I183" s="21">
        <v>1</v>
      </c>
      <c r="J183" s="22">
        <v>500</v>
      </c>
      <c r="K183" s="22">
        <f t="shared" si="3"/>
        <v>500</v>
      </c>
    </row>
    <row r="184" spans="1:11">
      <c r="A184" s="21">
        <v>44</v>
      </c>
      <c r="B184" s="2" t="s">
        <v>34</v>
      </c>
      <c r="C184" s="2" t="s">
        <v>143</v>
      </c>
      <c r="D184" s="8" t="s">
        <v>21</v>
      </c>
      <c r="E184" s="25"/>
      <c r="F184" s="23"/>
      <c r="G184" s="21"/>
      <c r="H184" s="21"/>
      <c r="I184" s="21">
        <v>10</v>
      </c>
      <c r="J184" s="22">
        <v>250</v>
      </c>
      <c r="K184" s="22">
        <f t="shared" si="3"/>
        <v>2500</v>
      </c>
    </row>
    <row r="185" spans="1:11">
      <c r="A185" s="21">
        <v>45</v>
      </c>
      <c r="B185" s="2" t="s">
        <v>34</v>
      </c>
      <c r="C185" s="2" t="s">
        <v>144</v>
      </c>
      <c r="D185" s="8" t="s">
        <v>21</v>
      </c>
      <c r="E185" s="25"/>
      <c r="F185" s="23"/>
      <c r="G185" s="21"/>
      <c r="H185" s="21"/>
      <c r="I185" s="21">
        <v>2</v>
      </c>
      <c r="J185" s="22">
        <v>2500</v>
      </c>
      <c r="K185" s="22">
        <f t="shared" si="3"/>
        <v>5000</v>
      </c>
    </row>
    <row r="186" spans="1:11">
      <c r="A186" s="21">
        <v>46</v>
      </c>
      <c r="B186" s="2"/>
      <c r="C186" s="2" t="s">
        <v>151</v>
      </c>
      <c r="D186" s="8" t="s">
        <v>152</v>
      </c>
      <c r="E186" s="25"/>
      <c r="F186" s="23"/>
      <c r="G186" s="21"/>
      <c r="H186" s="21"/>
      <c r="I186" s="21">
        <v>1</v>
      </c>
      <c r="J186" s="22">
        <v>264600</v>
      </c>
      <c r="K186" s="22">
        <f t="shared" si="3"/>
        <v>264600</v>
      </c>
    </row>
    <row r="187" spans="1:11">
      <c r="A187" s="21">
        <v>47</v>
      </c>
      <c r="B187" s="2" t="s">
        <v>34</v>
      </c>
      <c r="C187" s="2" t="s">
        <v>147</v>
      </c>
      <c r="D187" s="8" t="s">
        <v>15</v>
      </c>
      <c r="E187" s="21"/>
      <c r="F187" s="23"/>
      <c r="G187" s="21"/>
      <c r="H187" s="21"/>
      <c r="I187" s="1">
        <v>160</v>
      </c>
      <c r="J187" s="22">
        <v>10</v>
      </c>
      <c r="K187" s="22">
        <f t="shared" si="3"/>
        <v>1600</v>
      </c>
    </row>
    <row r="188" spans="1:11" ht="25.5">
      <c r="A188" s="21">
        <v>48</v>
      </c>
      <c r="B188" s="2" t="s">
        <v>34</v>
      </c>
      <c r="C188" s="2" t="s">
        <v>148</v>
      </c>
      <c r="D188" s="8" t="s">
        <v>15</v>
      </c>
      <c r="E188" s="21"/>
      <c r="F188" s="23"/>
      <c r="G188" s="21"/>
      <c r="H188" s="21"/>
      <c r="I188" s="1">
        <v>140</v>
      </c>
      <c r="J188" s="22">
        <v>15</v>
      </c>
      <c r="K188" s="22">
        <f t="shared" si="3"/>
        <v>2100</v>
      </c>
    </row>
    <row r="189" spans="1:11">
      <c r="A189" s="21">
        <v>49</v>
      </c>
      <c r="B189" s="2" t="s">
        <v>34</v>
      </c>
      <c r="C189" s="2" t="s">
        <v>159</v>
      </c>
      <c r="D189" s="8" t="s">
        <v>21</v>
      </c>
      <c r="E189" s="21"/>
      <c r="F189" s="23"/>
      <c r="G189" s="21"/>
      <c r="H189" s="21"/>
      <c r="I189" s="1">
        <v>1</v>
      </c>
      <c r="J189" s="22">
        <v>500</v>
      </c>
      <c r="K189" s="22">
        <f t="shared" si="3"/>
        <v>500</v>
      </c>
    </row>
    <row r="190" spans="1:11">
      <c r="A190" s="21">
        <v>50</v>
      </c>
      <c r="B190" s="2" t="s">
        <v>34</v>
      </c>
      <c r="C190" s="2" t="s">
        <v>105</v>
      </c>
      <c r="D190" s="8" t="s">
        <v>21</v>
      </c>
      <c r="E190" s="21"/>
      <c r="F190" s="23"/>
      <c r="G190" s="21"/>
      <c r="H190" s="21"/>
      <c r="I190" s="1">
        <v>4</v>
      </c>
      <c r="J190" s="22">
        <v>35</v>
      </c>
      <c r="K190" s="22">
        <f t="shared" si="3"/>
        <v>140</v>
      </c>
    </row>
    <row r="191" spans="1:11">
      <c r="A191" s="21">
        <v>51</v>
      </c>
      <c r="B191" s="2" t="s">
        <v>34</v>
      </c>
      <c r="C191" s="2" t="s">
        <v>149</v>
      </c>
      <c r="D191" s="8" t="s">
        <v>21</v>
      </c>
      <c r="E191" s="21"/>
      <c r="F191" s="23"/>
      <c r="G191" s="21"/>
      <c r="H191" s="21"/>
      <c r="I191" s="1">
        <v>2</v>
      </c>
      <c r="J191" s="22">
        <v>35</v>
      </c>
      <c r="K191" s="22">
        <f t="shared" si="3"/>
        <v>70</v>
      </c>
    </row>
    <row r="192" spans="1:11">
      <c r="A192" s="21">
        <v>52</v>
      </c>
      <c r="B192" s="2" t="s">
        <v>34</v>
      </c>
      <c r="C192" s="2" t="s">
        <v>150</v>
      </c>
      <c r="D192" s="8" t="s">
        <v>15</v>
      </c>
      <c r="E192" s="21"/>
      <c r="F192" s="23"/>
      <c r="G192" s="21"/>
      <c r="H192" s="21"/>
      <c r="I192" s="1">
        <v>136</v>
      </c>
      <c r="J192" s="22">
        <v>2.5</v>
      </c>
      <c r="K192" s="22">
        <f t="shared" si="3"/>
        <v>340</v>
      </c>
    </row>
    <row r="193" spans="1:11">
      <c r="A193" s="21">
        <v>53</v>
      </c>
      <c r="B193" s="2" t="s">
        <v>34</v>
      </c>
      <c r="C193" s="2" t="s">
        <v>159</v>
      </c>
      <c r="D193" s="8" t="s">
        <v>21</v>
      </c>
      <c r="E193" s="21"/>
      <c r="F193" s="23"/>
      <c r="G193" s="21"/>
      <c r="H193" s="21"/>
      <c r="I193" s="1">
        <v>2</v>
      </c>
      <c r="J193" s="22">
        <v>500</v>
      </c>
      <c r="K193" s="22">
        <f t="shared" si="3"/>
        <v>1000</v>
      </c>
    </row>
    <row r="194" spans="1:11">
      <c r="A194" s="21">
        <v>54</v>
      </c>
      <c r="B194" s="2" t="s">
        <v>34</v>
      </c>
      <c r="C194" s="2" t="s">
        <v>160</v>
      </c>
      <c r="D194" s="8" t="s">
        <v>21</v>
      </c>
      <c r="E194" s="21"/>
      <c r="F194" s="23"/>
      <c r="G194" s="21"/>
      <c r="H194" s="21"/>
      <c r="I194" s="1">
        <v>3</v>
      </c>
      <c r="J194" s="22">
        <v>1500</v>
      </c>
      <c r="K194" s="22">
        <f t="shared" si="3"/>
        <v>4500</v>
      </c>
    </row>
    <row r="195" spans="1:11">
      <c r="A195" s="21">
        <v>55</v>
      </c>
      <c r="B195" s="2" t="s">
        <v>34</v>
      </c>
      <c r="C195" s="2" t="s">
        <v>97</v>
      </c>
      <c r="D195" s="8" t="s">
        <v>21</v>
      </c>
      <c r="E195" s="21"/>
      <c r="F195" s="23"/>
      <c r="G195" s="8"/>
      <c r="H195" s="21"/>
      <c r="I195" s="8">
        <v>15</v>
      </c>
      <c r="J195" s="21">
        <v>22395.53</v>
      </c>
      <c r="K195" s="22">
        <f t="shared" si="3"/>
        <v>335932.94999999995</v>
      </c>
    </row>
    <row r="196" spans="1:11">
      <c r="A196" s="21">
        <v>56</v>
      </c>
      <c r="B196" s="2" t="s">
        <v>34</v>
      </c>
      <c r="C196" s="2" t="s">
        <v>98</v>
      </c>
      <c r="D196" s="8" t="s">
        <v>21</v>
      </c>
      <c r="E196" s="21"/>
      <c r="F196" s="23"/>
      <c r="G196" s="8"/>
      <c r="H196" s="21"/>
      <c r="I196" s="8">
        <v>18</v>
      </c>
      <c r="J196" s="21">
        <v>8531.73</v>
      </c>
      <c r="K196" s="22">
        <f t="shared" si="3"/>
        <v>153571.13999999998</v>
      </c>
    </row>
    <row r="197" spans="1:11">
      <c r="A197" s="21">
        <v>57</v>
      </c>
      <c r="B197" s="2" t="s">
        <v>34</v>
      </c>
      <c r="C197" s="2" t="s">
        <v>99</v>
      </c>
      <c r="D197" s="8" t="s">
        <v>21</v>
      </c>
      <c r="E197" s="21"/>
      <c r="F197" s="23"/>
      <c r="G197" s="8"/>
      <c r="H197" s="21"/>
      <c r="I197" s="8">
        <v>21</v>
      </c>
      <c r="J197" s="21">
        <v>5972.09</v>
      </c>
      <c r="K197" s="22">
        <f t="shared" si="3"/>
        <v>125413.89</v>
      </c>
    </row>
    <row r="198" spans="1:11">
      <c r="A198" s="21">
        <v>58</v>
      </c>
      <c r="B198" s="2" t="s">
        <v>34</v>
      </c>
      <c r="C198" s="2" t="s">
        <v>179</v>
      </c>
      <c r="D198" s="8" t="s">
        <v>21</v>
      </c>
      <c r="E198" s="21"/>
      <c r="F198" s="23"/>
      <c r="G198" s="8"/>
      <c r="H198" s="21"/>
      <c r="I198" s="8">
        <v>1</v>
      </c>
      <c r="J198" s="21">
        <v>400</v>
      </c>
      <c r="K198" s="22">
        <f t="shared" si="3"/>
        <v>400</v>
      </c>
    </row>
    <row r="199" spans="1:11">
      <c r="A199" s="1414" t="s">
        <v>176</v>
      </c>
      <c r="B199" s="1415"/>
      <c r="C199" s="1415"/>
      <c r="D199" s="1415"/>
      <c r="E199" s="1415"/>
      <c r="F199" s="1415"/>
      <c r="G199" s="1415"/>
      <c r="H199" s="1415"/>
      <c r="I199" s="1415"/>
      <c r="J199" s="1416"/>
      <c r="K199" s="19">
        <f>SUM(K141:K198)</f>
        <v>949411.98</v>
      </c>
    </row>
    <row r="200" spans="1:11">
      <c r="A200" s="1414" t="s">
        <v>177</v>
      </c>
      <c r="B200" s="1415"/>
      <c r="C200" s="1415"/>
      <c r="D200" s="1415"/>
      <c r="E200" s="1415"/>
      <c r="F200" s="1415"/>
      <c r="G200" s="1415"/>
      <c r="H200" s="1415"/>
      <c r="I200" s="1415"/>
      <c r="J200" s="1416"/>
      <c r="K200" s="15">
        <f>K140</f>
        <v>8150410.8600000003</v>
      </c>
    </row>
    <row r="201" spans="1:11">
      <c r="A201" s="1414" t="s">
        <v>178</v>
      </c>
      <c r="B201" s="1415"/>
      <c r="C201" s="1415"/>
      <c r="D201" s="1415"/>
      <c r="E201" s="1415"/>
      <c r="F201" s="1415"/>
      <c r="G201" s="1415"/>
      <c r="H201" s="1415"/>
      <c r="I201" s="1415"/>
      <c r="J201" s="1416"/>
      <c r="K201" s="15">
        <f>K128</f>
        <v>8733277.5649999995</v>
      </c>
    </row>
    <row r="202" spans="1:11">
      <c r="A202" s="1414" t="s">
        <v>173</v>
      </c>
      <c r="B202" s="1415"/>
      <c r="C202" s="1415"/>
      <c r="D202" s="1415"/>
      <c r="E202" s="1415"/>
      <c r="F202" s="1415"/>
      <c r="G202" s="1415"/>
      <c r="H202" s="1415"/>
      <c r="I202" s="1415"/>
      <c r="J202" s="1416"/>
      <c r="K202" s="15">
        <f>SUM(K199:K201)</f>
        <v>17833100.405000001</v>
      </c>
    </row>
    <row r="203" spans="1:11" ht="15.75">
      <c r="A203" s="16"/>
      <c r="B203" s="16"/>
      <c r="C203" s="16"/>
      <c r="D203" s="16"/>
      <c r="E203" s="16"/>
      <c r="F203" s="16"/>
      <c r="G203" s="16"/>
      <c r="H203" s="16"/>
      <c r="I203" s="16"/>
      <c r="J203" s="16"/>
      <c r="K203" s="17"/>
    </row>
    <row r="204" spans="1:11">
      <c r="A204" s="18" t="s">
        <v>169</v>
      </c>
      <c r="B204" s="18"/>
      <c r="C204" s="29" t="s">
        <v>170</v>
      </c>
      <c r="D204" s="26"/>
      <c r="E204" s="26"/>
      <c r="F204" s="26"/>
      <c r="G204" s="26"/>
      <c r="H204" s="26"/>
      <c r="I204" s="1413" t="s">
        <v>167</v>
      </c>
      <c r="J204" s="1413"/>
      <c r="K204" s="1413"/>
    </row>
    <row r="205" spans="1:11">
      <c r="A205" s="18" t="s">
        <v>171</v>
      </c>
      <c r="B205" s="18"/>
      <c r="C205" s="29" t="s">
        <v>172</v>
      </c>
      <c r="D205" s="26"/>
      <c r="E205" s="26"/>
      <c r="F205" s="26"/>
      <c r="G205" s="26"/>
      <c r="H205" s="26"/>
      <c r="I205" s="26" t="s">
        <v>168</v>
      </c>
      <c r="J205" s="26"/>
      <c r="K205" s="26"/>
    </row>
    <row r="209" spans="1:16" ht="15.75">
      <c r="A209" s="33" t="s">
        <v>231</v>
      </c>
      <c r="B209" s="34"/>
      <c r="C209" s="34" t="s">
        <v>232</v>
      </c>
      <c r="D209" s="34"/>
      <c r="E209" s="34"/>
      <c r="F209" s="34"/>
      <c r="G209" s="34"/>
      <c r="H209" s="35"/>
      <c r="I209" s="34"/>
      <c r="J209" s="34"/>
      <c r="K209" s="34"/>
      <c r="L209" s="34"/>
      <c r="M209" s="34"/>
      <c r="N209" s="35"/>
      <c r="O209" s="1401" t="s">
        <v>233</v>
      </c>
      <c r="P209" s="1401"/>
    </row>
    <row r="210" spans="1:16" ht="15.75">
      <c r="A210" s="33" t="s">
        <v>234</v>
      </c>
      <c r="B210" s="34"/>
      <c r="C210" s="34" t="s">
        <v>235</v>
      </c>
      <c r="D210" s="34"/>
      <c r="E210" s="34"/>
      <c r="F210" s="34"/>
      <c r="G210" s="34"/>
      <c r="H210" s="35"/>
      <c r="I210" s="34"/>
      <c r="J210" s="34"/>
      <c r="K210" s="34"/>
      <c r="L210" s="34"/>
      <c r="M210" s="34"/>
      <c r="N210" s="35"/>
      <c r="O210" s="35" t="s">
        <v>236</v>
      </c>
      <c r="P210" s="35">
        <v>2025</v>
      </c>
    </row>
    <row r="211" spans="1:16" ht="15.75">
      <c r="A211" s="33" t="s">
        <v>237</v>
      </c>
      <c r="B211" s="34"/>
      <c r="C211" s="34" t="s">
        <v>238</v>
      </c>
      <c r="D211" s="34"/>
      <c r="E211" s="34"/>
      <c r="F211" s="34"/>
      <c r="G211" s="34"/>
      <c r="H211" s="35"/>
      <c r="I211" s="34"/>
      <c r="J211" s="34"/>
      <c r="K211" s="34"/>
      <c r="L211" s="34"/>
      <c r="M211" s="34"/>
      <c r="N211" s="35"/>
      <c r="O211" s="34"/>
      <c r="P211" s="34"/>
    </row>
    <row r="212" spans="1:16" ht="15.75">
      <c r="A212" s="33" t="s">
        <v>239</v>
      </c>
      <c r="B212" s="34"/>
      <c r="C212" s="34" t="s">
        <v>238</v>
      </c>
      <c r="D212" s="34"/>
      <c r="E212" s="34"/>
      <c r="F212" s="34"/>
      <c r="G212" s="34"/>
      <c r="H212" s="35"/>
      <c r="I212" s="34"/>
      <c r="J212" s="34"/>
      <c r="K212" s="34"/>
      <c r="L212" s="34"/>
      <c r="M212" s="34"/>
      <c r="N212" s="35"/>
      <c r="O212" s="34"/>
      <c r="P212" s="34"/>
    </row>
    <row r="213" spans="1:16" ht="15.75">
      <c r="A213" s="36"/>
      <c r="B213" s="34"/>
      <c r="C213" s="34"/>
      <c r="D213" s="34"/>
      <c r="E213" s="34"/>
      <c r="F213" s="34"/>
      <c r="G213" s="34"/>
      <c r="H213" s="35"/>
      <c r="I213" s="34"/>
      <c r="J213" s="34"/>
      <c r="K213" s="34"/>
      <c r="L213" s="34"/>
      <c r="M213" s="34"/>
      <c r="N213" s="35"/>
      <c r="O213" s="34"/>
      <c r="P213" s="34"/>
    </row>
    <row r="214" spans="1:16" ht="31.5">
      <c r="A214" s="37" t="s">
        <v>240</v>
      </c>
      <c r="B214" s="37" t="s">
        <v>241</v>
      </c>
      <c r="C214" s="37" t="s">
        <v>242</v>
      </c>
      <c r="D214" s="37" t="s">
        <v>3</v>
      </c>
      <c r="E214" s="37" t="s">
        <v>243</v>
      </c>
      <c r="F214" s="1243" t="s">
        <v>5</v>
      </c>
      <c r="G214" s="1244"/>
      <c r="H214" s="1243" t="s">
        <v>6</v>
      </c>
      <c r="I214" s="1244"/>
      <c r="J214" s="1243" t="s">
        <v>8</v>
      </c>
      <c r="K214" s="1244"/>
      <c r="L214" s="1243" t="s">
        <v>7</v>
      </c>
      <c r="M214" s="1244"/>
      <c r="N214" s="1243" t="s">
        <v>9</v>
      </c>
      <c r="O214" s="1244"/>
      <c r="P214" s="1402" t="s">
        <v>244</v>
      </c>
    </row>
    <row r="215" spans="1:16" ht="47.25">
      <c r="A215" s="37"/>
      <c r="B215" s="38"/>
      <c r="C215" s="38"/>
      <c r="D215" s="38"/>
      <c r="E215" s="38"/>
      <c r="F215" s="37" t="s">
        <v>245</v>
      </c>
      <c r="G215" s="37" t="s">
        <v>246</v>
      </c>
      <c r="H215" s="37" t="s">
        <v>245</v>
      </c>
      <c r="I215" s="37" t="s">
        <v>246</v>
      </c>
      <c r="J215" s="37" t="s">
        <v>245</v>
      </c>
      <c r="K215" s="37" t="s">
        <v>246</v>
      </c>
      <c r="L215" s="37" t="s">
        <v>245</v>
      </c>
      <c r="M215" s="37" t="s">
        <v>246</v>
      </c>
      <c r="N215" s="37" t="s">
        <v>245</v>
      </c>
      <c r="O215" s="37" t="s">
        <v>246</v>
      </c>
      <c r="P215" s="1402"/>
    </row>
    <row r="216" spans="1:16" ht="15.75">
      <c r="A216" s="39">
        <v>1</v>
      </c>
      <c r="B216" s="40"/>
      <c r="C216" s="41" t="s">
        <v>247</v>
      </c>
      <c r="D216" s="42" t="s">
        <v>248</v>
      </c>
      <c r="E216" s="43">
        <v>450</v>
      </c>
      <c r="F216" s="44"/>
      <c r="G216" s="37">
        <f>E216*F216</f>
        <v>0</v>
      </c>
      <c r="H216" s="37"/>
      <c r="I216" s="37">
        <f>H216*E216</f>
        <v>0</v>
      </c>
      <c r="J216" s="37"/>
      <c r="K216" s="37">
        <f>J216*E216</f>
        <v>0</v>
      </c>
      <c r="L216" s="45"/>
      <c r="M216" s="37">
        <f>L216*E216</f>
        <v>0</v>
      </c>
      <c r="N216" s="46">
        <v>2</v>
      </c>
      <c r="O216" s="37">
        <f>N216*E216</f>
        <v>900</v>
      </c>
      <c r="P216" s="47">
        <f>O216+M216+K216+I216+G216</f>
        <v>900</v>
      </c>
    </row>
    <row r="217" spans="1:16" ht="15.75">
      <c r="A217" s="39">
        <v>2</v>
      </c>
      <c r="B217" s="40"/>
      <c r="C217" s="41" t="s">
        <v>249</v>
      </c>
      <c r="D217" s="42" t="s">
        <v>248</v>
      </c>
      <c r="E217" s="43">
        <v>25</v>
      </c>
      <c r="F217" s="44"/>
      <c r="G217" s="37">
        <f t="shared" ref="G217:G281" si="4">E217*F217</f>
        <v>0</v>
      </c>
      <c r="H217" s="37"/>
      <c r="I217" s="37">
        <f t="shared" ref="I217:I281" si="5">H217*E217</f>
        <v>0</v>
      </c>
      <c r="J217" s="37"/>
      <c r="K217" s="37">
        <f t="shared" ref="K217:K281" si="6">J217*E217</f>
        <v>0</v>
      </c>
      <c r="L217" s="45"/>
      <c r="M217" s="37">
        <f t="shared" ref="M217:M281" si="7">L217*E217</f>
        <v>0</v>
      </c>
      <c r="N217" s="46">
        <v>8</v>
      </c>
      <c r="O217" s="37">
        <f t="shared" ref="O217:O281" si="8">N217*E217</f>
        <v>200</v>
      </c>
      <c r="P217" s="47">
        <f t="shared" ref="P217:P281" si="9">O217+M217+K217+I217+G217</f>
        <v>200</v>
      </c>
    </row>
    <row r="218" spans="1:16" ht="15.75">
      <c r="A218" s="39">
        <v>3</v>
      </c>
      <c r="B218" s="40"/>
      <c r="C218" s="41" t="s">
        <v>250</v>
      </c>
      <c r="D218" s="42" t="s">
        <v>248</v>
      </c>
      <c r="E218" s="43">
        <v>10</v>
      </c>
      <c r="F218" s="44"/>
      <c r="G218" s="37">
        <f t="shared" si="4"/>
        <v>0</v>
      </c>
      <c r="H218" s="37"/>
      <c r="I218" s="37">
        <f t="shared" si="5"/>
        <v>0</v>
      </c>
      <c r="J218" s="37"/>
      <c r="K218" s="37">
        <f t="shared" si="6"/>
        <v>0</v>
      </c>
      <c r="L218" s="45"/>
      <c r="M218" s="37">
        <f t="shared" si="7"/>
        <v>0</v>
      </c>
      <c r="N218" s="46">
        <v>18</v>
      </c>
      <c r="O218" s="37">
        <f t="shared" si="8"/>
        <v>180</v>
      </c>
      <c r="P218" s="47">
        <f t="shared" si="9"/>
        <v>180</v>
      </c>
    </row>
    <row r="219" spans="1:16" ht="37.5">
      <c r="A219" s="39">
        <v>4</v>
      </c>
      <c r="B219" s="48" t="s">
        <v>251</v>
      </c>
      <c r="C219" s="49" t="s">
        <v>252</v>
      </c>
      <c r="D219" s="50" t="s">
        <v>152</v>
      </c>
      <c r="E219" s="43">
        <v>20000</v>
      </c>
      <c r="F219" s="43"/>
      <c r="G219" s="37">
        <f t="shared" si="4"/>
        <v>0</v>
      </c>
      <c r="H219" s="37"/>
      <c r="I219" s="37">
        <f t="shared" si="5"/>
        <v>0</v>
      </c>
      <c r="J219" s="37"/>
      <c r="K219" s="37">
        <f t="shared" si="6"/>
        <v>0</v>
      </c>
      <c r="L219" s="45"/>
      <c r="M219" s="37">
        <f t="shared" si="7"/>
        <v>0</v>
      </c>
      <c r="N219" s="45">
        <v>1</v>
      </c>
      <c r="O219" s="37">
        <f t="shared" si="8"/>
        <v>20000</v>
      </c>
      <c r="P219" s="47">
        <f t="shared" si="9"/>
        <v>20000</v>
      </c>
    </row>
    <row r="220" spans="1:16" ht="18.75">
      <c r="A220" s="39">
        <v>5</v>
      </c>
      <c r="B220" s="40" t="s">
        <v>253</v>
      </c>
      <c r="C220" s="51" t="s">
        <v>254</v>
      </c>
      <c r="D220" s="50" t="s">
        <v>152</v>
      </c>
      <c r="E220" s="44">
        <v>27500</v>
      </c>
      <c r="F220" s="43"/>
      <c r="G220" s="37">
        <f t="shared" si="4"/>
        <v>0</v>
      </c>
      <c r="H220" s="37"/>
      <c r="I220" s="37">
        <f t="shared" si="5"/>
        <v>0</v>
      </c>
      <c r="J220" s="37"/>
      <c r="K220" s="37">
        <f t="shared" si="6"/>
        <v>0</v>
      </c>
      <c r="L220" s="45"/>
      <c r="M220" s="37">
        <f t="shared" si="7"/>
        <v>0</v>
      </c>
      <c r="N220" s="45">
        <v>1</v>
      </c>
      <c r="O220" s="37">
        <f t="shared" si="8"/>
        <v>27500</v>
      </c>
      <c r="P220" s="47">
        <f t="shared" si="9"/>
        <v>27500</v>
      </c>
    </row>
    <row r="221" spans="1:16" ht="15.75">
      <c r="A221" s="39">
        <v>6</v>
      </c>
      <c r="B221" s="40"/>
      <c r="C221" s="41" t="s">
        <v>255</v>
      </c>
      <c r="D221" s="42" t="s">
        <v>248</v>
      </c>
      <c r="E221" s="43">
        <v>8000</v>
      </c>
      <c r="F221" s="44"/>
      <c r="G221" s="37">
        <f t="shared" si="4"/>
        <v>0</v>
      </c>
      <c r="H221" s="37"/>
      <c r="I221" s="37">
        <f t="shared" si="5"/>
        <v>0</v>
      </c>
      <c r="J221" s="37"/>
      <c r="K221" s="37">
        <f t="shared" si="6"/>
        <v>0</v>
      </c>
      <c r="L221" s="45"/>
      <c r="M221" s="37">
        <f t="shared" si="7"/>
        <v>0</v>
      </c>
      <c r="N221" s="46">
        <v>1</v>
      </c>
      <c r="O221" s="37">
        <f t="shared" si="8"/>
        <v>8000</v>
      </c>
      <c r="P221" s="47">
        <f t="shared" si="9"/>
        <v>8000</v>
      </c>
    </row>
    <row r="222" spans="1:16" ht="15.75">
      <c r="A222" s="39">
        <v>7</v>
      </c>
      <c r="B222" s="40"/>
      <c r="C222" s="41" t="s">
        <v>256</v>
      </c>
      <c r="D222" s="42" t="s">
        <v>248</v>
      </c>
      <c r="E222" s="43">
        <v>4800</v>
      </c>
      <c r="F222" s="44"/>
      <c r="G222" s="37">
        <f t="shared" si="4"/>
        <v>0</v>
      </c>
      <c r="H222" s="37"/>
      <c r="I222" s="37">
        <f t="shared" si="5"/>
        <v>0</v>
      </c>
      <c r="J222" s="37"/>
      <c r="K222" s="37">
        <f t="shared" si="6"/>
        <v>0</v>
      </c>
      <c r="L222" s="45"/>
      <c r="M222" s="37">
        <f t="shared" si="7"/>
        <v>0</v>
      </c>
      <c r="N222" s="46">
        <v>1</v>
      </c>
      <c r="O222" s="37">
        <f t="shared" si="8"/>
        <v>4800</v>
      </c>
      <c r="P222" s="47">
        <f t="shared" si="9"/>
        <v>4800</v>
      </c>
    </row>
    <row r="223" spans="1:16" ht="23.25">
      <c r="A223" s="39">
        <v>8</v>
      </c>
      <c r="B223" s="52" t="s">
        <v>257</v>
      </c>
      <c r="C223" s="53" t="s">
        <v>258</v>
      </c>
      <c r="D223" s="44" t="s">
        <v>152</v>
      </c>
      <c r="E223" s="54">
        <v>15000</v>
      </c>
      <c r="F223" s="44"/>
      <c r="G223" s="37">
        <f t="shared" si="4"/>
        <v>0</v>
      </c>
      <c r="H223" s="37"/>
      <c r="I223" s="37">
        <f t="shared" si="5"/>
        <v>0</v>
      </c>
      <c r="J223" s="37"/>
      <c r="K223" s="37">
        <f t="shared" si="6"/>
        <v>0</v>
      </c>
      <c r="L223" s="55"/>
      <c r="M223" s="37">
        <f t="shared" si="7"/>
        <v>0</v>
      </c>
      <c r="N223" s="56">
        <v>1</v>
      </c>
      <c r="O223" s="37">
        <f t="shared" si="8"/>
        <v>15000</v>
      </c>
      <c r="P223" s="47">
        <f t="shared" si="9"/>
        <v>15000</v>
      </c>
    </row>
    <row r="224" spans="1:16" ht="17.25">
      <c r="A224" s="39">
        <v>9</v>
      </c>
      <c r="B224" s="57" t="s">
        <v>259</v>
      </c>
      <c r="C224" s="41" t="s">
        <v>260</v>
      </c>
      <c r="D224" s="42" t="s">
        <v>261</v>
      </c>
      <c r="E224" s="43">
        <v>12</v>
      </c>
      <c r="F224" s="58"/>
      <c r="G224" s="37">
        <f t="shared" si="4"/>
        <v>0</v>
      </c>
      <c r="H224" s="37"/>
      <c r="I224" s="37">
        <f t="shared" si="5"/>
        <v>0</v>
      </c>
      <c r="J224" s="37"/>
      <c r="K224" s="37">
        <f t="shared" si="6"/>
        <v>0</v>
      </c>
      <c r="L224" s="45"/>
      <c r="M224" s="37">
        <f t="shared" si="7"/>
        <v>0</v>
      </c>
      <c r="N224" s="45">
        <v>900</v>
      </c>
      <c r="O224" s="37">
        <f t="shared" si="8"/>
        <v>10800</v>
      </c>
      <c r="P224" s="47">
        <f t="shared" si="9"/>
        <v>10800</v>
      </c>
    </row>
    <row r="225" spans="1:16" ht="17.25">
      <c r="A225" s="39">
        <v>10</v>
      </c>
      <c r="B225" s="57" t="s">
        <v>259</v>
      </c>
      <c r="C225" s="41" t="s">
        <v>262</v>
      </c>
      <c r="D225" s="42" t="s">
        <v>261</v>
      </c>
      <c r="E225" s="43">
        <v>10</v>
      </c>
      <c r="F225" s="44"/>
      <c r="G225" s="37">
        <f t="shared" si="4"/>
        <v>0</v>
      </c>
      <c r="H225" s="37"/>
      <c r="I225" s="37">
        <f t="shared" si="5"/>
        <v>0</v>
      </c>
      <c r="J225" s="37"/>
      <c r="K225" s="37">
        <f t="shared" si="6"/>
        <v>0</v>
      </c>
      <c r="L225" s="45"/>
      <c r="M225" s="37">
        <f t="shared" si="7"/>
        <v>0</v>
      </c>
      <c r="N225" s="46">
        <v>535</v>
      </c>
      <c r="O225" s="37">
        <f t="shared" si="8"/>
        <v>5350</v>
      </c>
      <c r="P225" s="47">
        <f t="shared" si="9"/>
        <v>5350</v>
      </c>
    </row>
    <row r="226" spans="1:16" ht="17.25">
      <c r="A226" s="39">
        <v>11</v>
      </c>
      <c r="B226" s="57" t="s">
        <v>259</v>
      </c>
      <c r="C226" s="41" t="s">
        <v>263</v>
      </c>
      <c r="D226" s="42" t="s">
        <v>261</v>
      </c>
      <c r="E226" s="44">
        <v>10</v>
      </c>
      <c r="F226" s="44"/>
      <c r="G226" s="37">
        <f t="shared" si="4"/>
        <v>0</v>
      </c>
      <c r="H226" s="37"/>
      <c r="I226" s="37">
        <f t="shared" si="5"/>
        <v>0</v>
      </c>
      <c r="J226" s="37"/>
      <c r="K226" s="37">
        <f t="shared" si="6"/>
        <v>0</v>
      </c>
      <c r="L226" s="45"/>
      <c r="M226" s="37">
        <f t="shared" si="7"/>
        <v>0</v>
      </c>
      <c r="N226" s="46">
        <v>200</v>
      </c>
      <c r="O226" s="37">
        <f t="shared" si="8"/>
        <v>2000</v>
      </c>
      <c r="P226" s="47">
        <f t="shared" si="9"/>
        <v>2000</v>
      </c>
    </row>
    <row r="227" spans="1:16" ht="23.25">
      <c r="A227" s="39">
        <v>12</v>
      </c>
      <c r="B227" s="57" t="s">
        <v>264</v>
      </c>
      <c r="C227" s="59" t="s">
        <v>265</v>
      </c>
      <c r="D227" s="60" t="s">
        <v>152</v>
      </c>
      <c r="E227" s="60">
        <v>1000</v>
      </c>
      <c r="F227" s="60"/>
      <c r="G227" s="37">
        <f t="shared" si="4"/>
        <v>0</v>
      </c>
      <c r="H227" s="37"/>
      <c r="I227" s="37">
        <f t="shared" si="5"/>
        <v>0</v>
      </c>
      <c r="J227" s="37"/>
      <c r="K227" s="37">
        <f t="shared" si="6"/>
        <v>0</v>
      </c>
      <c r="L227" s="55"/>
      <c r="M227" s="37">
        <f t="shared" si="7"/>
        <v>0</v>
      </c>
      <c r="N227" s="56">
        <v>1</v>
      </c>
      <c r="O227" s="37">
        <f t="shared" si="8"/>
        <v>1000</v>
      </c>
      <c r="P227" s="47">
        <f t="shared" si="9"/>
        <v>1000</v>
      </c>
    </row>
    <row r="228" spans="1:16" ht="23.25">
      <c r="A228" s="39">
        <v>13</v>
      </c>
      <c r="B228" s="61"/>
      <c r="C228" s="62" t="s">
        <v>266</v>
      </c>
      <c r="D228" s="60" t="s">
        <v>152</v>
      </c>
      <c r="E228" s="63">
        <v>2000</v>
      </c>
      <c r="F228" s="60"/>
      <c r="G228" s="37">
        <f t="shared" si="4"/>
        <v>0</v>
      </c>
      <c r="H228" s="37"/>
      <c r="I228" s="37">
        <f t="shared" si="5"/>
        <v>0</v>
      </c>
      <c r="J228" s="37"/>
      <c r="K228" s="37">
        <f t="shared" si="6"/>
        <v>0</v>
      </c>
      <c r="L228" s="55"/>
      <c r="M228" s="37">
        <f t="shared" si="7"/>
        <v>0</v>
      </c>
      <c r="N228" s="56">
        <v>1</v>
      </c>
      <c r="O228" s="37">
        <f t="shared" si="8"/>
        <v>2000</v>
      </c>
      <c r="P228" s="47">
        <f t="shared" si="9"/>
        <v>2000</v>
      </c>
    </row>
    <row r="229" spans="1:16" ht="15.75">
      <c r="A229" s="39">
        <v>14</v>
      </c>
      <c r="B229" s="38"/>
      <c r="C229" s="64" t="s">
        <v>267</v>
      </c>
      <c r="D229" s="65" t="s">
        <v>152</v>
      </c>
      <c r="E229" s="65">
        <v>1000</v>
      </c>
      <c r="F229" s="37"/>
      <c r="G229" s="37">
        <f t="shared" si="4"/>
        <v>0</v>
      </c>
      <c r="H229" s="37"/>
      <c r="I229" s="37">
        <f t="shared" si="5"/>
        <v>0</v>
      </c>
      <c r="J229" s="37"/>
      <c r="K229" s="37">
        <f t="shared" si="6"/>
        <v>0</v>
      </c>
      <c r="L229" s="37"/>
      <c r="M229" s="37">
        <f t="shared" si="7"/>
        <v>0</v>
      </c>
      <c r="N229" s="37">
        <v>1</v>
      </c>
      <c r="O229" s="37">
        <f t="shared" si="8"/>
        <v>1000</v>
      </c>
      <c r="P229" s="47">
        <f t="shared" si="9"/>
        <v>1000</v>
      </c>
    </row>
    <row r="230" spans="1:16" ht="15.75">
      <c r="A230" s="39">
        <v>15</v>
      </c>
      <c r="B230" s="38"/>
      <c r="C230" s="66" t="s">
        <v>268</v>
      </c>
      <c r="D230" s="67" t="s">
        <v>152</v>
      </c>
      <c r="E230" s="67">
        <v>1000</v>
      </c>
      <c r="F230" s="67"/>
      <c r="G230" s="37">
        <f t="shared" si="4"/>
        <v>0</v>
      </c>
      <c r="H230" s="37"/>
      <c r="I230" s="37">
        <f t="shared" si="5"/>
        <v>0</v>
      </c>
      <c r="J230" s="37"/>
      <c r="K230" s="37">
        <f t="shared" si="6"/>
        <v>0</v>
      </c>
      <c r="L230" s="37"/>
      <c r="M230" s="37">
        <f t="shared" si="7"/>
        <v>0</v>
      </c>
      <c r="N230" s="37">
        <v>1</v>
      </c>
      <c r="O230" s="37">
        <f t="shared" si="8"/>
        <v>1000</v>
      </c>
      <c r="P230" s="47">
        <f t="shared" si="9"/>
        <v>1000</v>
      </c>
    </row>
    <row r="231" spans="1:16" ht="15.75">
      <c r="A231" s="39">
        <v>16</v>
      </c>
      <c r="B231" s="38"/>
      <c r="C231" s="68" t="s">
        <v>269</v>
      </c>
      <c r="D231" s="69" t="s">
        <v>152</v>
      </c>
      <c r="E231" s="69">
        <v>1000</v>
      </c>
      <c r="F231" s="69"/>
      <c r="G231" s="37">
        <f t="shared" si="4"/>
        <v>0</v>
      </c>
      <c r="H231" s="37">
        <v>1</v>
      </c>
      <c r="I231" s="37">
        <f t="shared" si="5"/>
        <v>1000</v>
      </c>
      <c r="J231" s="37"/>
      <c r="K231" s="37">
        <f t="shared" si="6"/>
        <v>0</v>
      </c>
      <c r="L231" s="37"/>
      <c r="M231" s="37">
        <f t="shared" si="7"/>
        <v>0</v>
      </c>
      <c r="N231" s="37"/>
      <c r="O231" s="37">
        <f t="shared" si="8"/>
        <v>0</v>
      </c>
      <c r="P231" s="47">
        <f t="shared" si="9"/>
        <v>1000</v>
      </c>
    </row>
    <row r="232" spans="1:16" ht="23.25">
      <c r="A232" s="39">
        <v>17</v>
      </c>
      <c r="B232" s="40" t="s">
        <v>270</v>
      </c>
      <c r="C232" s="70" t="s">
        <v>271</v>
      </c>
      <c r="D232" s="44" t="s">
        <v>272</v>
      </c>
      <c r="E232" s="44">
        <v>1000</v>
      </c>
      <c r="F232" s="46"/>
      <c r="G232" s="37">
        <f t="shared" si="4"/>
        <v>0</v>
      </c>
      <c r="H232" s="37"/>
      <c r="I232" s="37">
        <f t="shared" si="5"/>
        <v>0</v>
      </c>
      <c r="J232" s="37"/>
      <c r="K232" s="37">
        <f t="shared" si="6"/>
        <v>0</v>
      </c>
      <c r="L232" s="55"/>
      <c r="M232" s="37">
        <f t="shared" si="7"/>
        <v>0</v>
      </c>
      <c r="N232" s="56">
        <v>1</v>
      </c>
      <c r="O232" s="37">
        <f t="shared" si="8"/>
        <v>1000</v>
      </c>
      <c r="P232" s="47">
        <f t="shared" si="9"/>
        <v>1000</v>
      </c>
    </row>
    <row r="233" spans="1:16" ht="18.75">
      <c r="A233" s="39">
        <v>18</v>
      </c>
      <c r="B233" s="40" t="s">
        <v>270</v>
      </c>
      <c r="C233" s="51" t="s">
        <v>273</v>
      </c>
      <c r="D233" s="44" t="s">
        <v>272</v>
      </c>
      <c r="E233" s="50">
        <v>1000</v>
      </c>
      <c r="F233" s="71"/>
      <c r="G233" s="37">
        <f t="shared" si="4"/>
        <v>0</v>
      </c>
      <c r="H233" s="37"/>
      <c r="I233" s="37">
        <f t="shared" si="5"/>
        <v>0</v>
      </c>
      <c r="J233" s="37"/>
      <c r="K233" s="37">
        <f t="shared" si="6"/>
        <v>0</v>
      </c>
      <c r="L233" s="44"/>
      <c r="M233" s="37">
        <f t="shared" si="7"/>
        <v>0</v>
      </c>
      <c r="N233" s="45">
        <v>1</v>
      </c>
      <c r="O233" s="37">
        <f t="shared" si="8"/>
        <v>1000</v>
      </c>
      <c r="P233" s="47">
        <f t="shared" si="9"/>
        <v>1000</v>
      </c>
    </row>
    <row r="234" spans="1:16" ht="23.25">
      <c r="A234" s="39">
        <v>19</v>
      </c>
      <c r="B234" s="52" t="s">
        <v>274</v>
      </c>
      <c r="C234" s="59" t="s">
        <v>275</v>
      </c>
      <c r="D234" s="60" t="s">
        <v>152</v>
      </c>
      <c r="E234" s="60">
        <v>2000</v>
      </c>
      <c r="F234" s="60"/>
      <c r="G234" s="37">
        <f t="shared" si="4"/>
        <v>0</v>
      </c>
      <c r="H234" s="37"/>
      <c r="I234" s="37">
        <f t="shared" si="5"/>
        <v>0</v>
      </c>
      <c r="J234" s="37"/>
      <c r="K234" s="37">
        <f t="shared" si="6"/>
        <v>0</v>
      </c>
      <c r="L234" s="55"/>
      <c r="M234" s="37">
        <f t="shared" si="7"/>
        <v>0</v>
      </c>
      <c r="N234" s="60">
        <v>2</v>
      </c>
      <c r="O234" s="37">
        <f t="shared" si="8"/>
        <v>4000</v>
      </c>
      <c r="P234" s="47">
        <f t="shared" si="9"/>
        <v>4000</v>
      </c>
    </row>
    <row r="235" spans="1:16" ht="30">
      <c r="A235" s="39">
        <v>20</v>
      </c>
      <c r="B235" s="72" t="s">
        <v>274</v>
      </c>
      <c r="C235" s="73" t="s">
        <v>276</v>
      </c>
      <c r="D235" s="60" t="s">
        <v>272</v>
      </c>
      <c r="E235" s="63">
        <v>2000</v>
      </c>
      <c r="F235" s="74"/>
      <c r="G235" s="37">
        <f t="shared" si="4"/>
        <v>0</v>
      </c>
      <c r="H235" s="37"/>
      <c r="I235" s="37">
        <f t="shared" si="5"/>
        <v>0</v>
      </c>
      <c r="J235" s="37"/>
      <c r="K235" s="37">
        <f t="shared" si="6"/>
        <v>0</v>
      </c>
      <c r="L235" s="55"/>
      <c r="M235" s="37">
        <f t="shared" si="7"/>
        <v>0</v>
      </c>
      <c r="N235" s="56">
        <v>1</v>
      </c>
      <c r="O235" s="37">
        <f t="shared" si="8"/>
        <v>2000</v>
      </c>
      <c r="P235" s="47">
        <f t="shared" si="9"/>
        <v>2000</v>
      </c>
    </row>
    <row r="236" spans="1:16" ht="30">
      <c r="A236" s="39">
        <v>21</v>
      </c>
      <c r="B236" s="38"/>
      <c r="C236" s="66" t="s">
        <v>277</v>
      </c>
      <c r="D236" s="67" t="s">
        <v>152</v>
      </c>
      <c r="E236" s="67">
        <v>5000</v>
      </c>
      <c r="F236" s="67"/>
      <c r="G236" s="37">
        <f t="shared" si="4"/>
        <v>0</v>
      </c>
      <c r="H236" s="37">
        <v>1</v>
      </c>
      <c r="I236" s="37">
        <f t="shared" si="5"/>
        <v>5000</v>
      </c>
      <c r="J236" s="37"/>
      <c r="K236" s="37">
        <f t="shared" si="6"/>
        <v>0</v>
      </c>
      <c r="L236" s="37"/>
      <c r="M236" s="37">
        <f t="shared" si="7"/>
        <v>0</v>
      </c>
      <c r="N236" s="37"/>
      <c r="O236" s="37">
        <f t="shared" si="8"/>
        <v>0</v>
      </c>
      <c r="P236" s="47">
        <f t="shared" si="9"/>
        <v>5000</v>
      </c>
    </row>
    <row r="237" spans="1:16" ht="15.75">
      <c r="A237" s="39">
        <v>22</v>
      </c>
      <c r="B237" s="38"/>
      <c r="C237" s="64" t="s">
        <v>278</v>
      </c>
      <c r="D237" s="65" t="s">
        <v>152</v>
      </c>
      <c r="E237" s="65">
        <v>1000</v>
      </c>
      <c r="F237" s="37"/>
      <c r="G237" s="37">
        <f t="shared" si="4"/>
        <v>0</v>
      </c>
      <c r="H237" s="37"/>
      <c r="I237" s="37">
        <f t="shared" si="5"/>
        <v>0</v>
      </c>
      <c r="J237" s="37"/>
      <c r="K237" s="37">
        <f t="shared" si="6"/>
        <v>0</v>
      </c>
      <c r="L237" s="37"/>
      <c r="M237" s="37">
        <f t="shared" si="7"/>
        <v>0</v>
      </c>
      <c r="N237" s="37">
        <v>1</v>
      </c>
      <c r="O237" s="37">
        <f t="shared" si="8"/>
        <v>1000</v>
      </c>
      <c r="P237" s="47">
        <f t="shared" si="9"/>
        <v>1000</v>
      </c>
    </row>
    <row r="238" spans="1:16" ht="23.25">
      <c r="A238" s="39">
        <v>23</v>
      </c>
      <c r="B238" s="52" t="s">
        <v>279</v>
      </c>
      <c r="C238" s="59" t="s">
        <v>280</v>
      </c>
      <c r="D238" s="60" t="s">
        <v>152</v>
      </c>
      <c r="E238" s="60">
        <v>2000</v>
      </c>
      <c r="F238" s="60"/>
      <c r="G238" s="37">
        <f t="shared" si="4"/>
        <v>0</v>
      </c>
      <c r="H238" s="37"/>
      <c r="I238" s="37">
        <f t="shared" si="5"/>
        <v>0</v>
      </c>
      <c r="J238" s="37"/>
      <c r="K238" s="37">
        <f t="shared" si="6"/>
        <v>0</v>
      </c>
      <c r="L238" s="55"/>
      <c r="M238" s="37">
        <f t="shared" si="7"/>
        <v>0</v>
      </c>
      <c r="N238" s="56">
        <v>1</v>
      </c>
      <c r="O238" s="37">
        <f t="shared" si="8"/>
        <v>2000</v>
      </c>
      <c r="P238" s="47">
        <f t="shared" si="9"/>
        <v>2000</v>
      </c>
    </row>
    <row r="239" spans="1:16" ht="23.25">
      <c r="A239" s="39">
        <v>24</v>
      </c>
      <c r="B239" s="52" t="s">
        <v>279</v>
      </c>
      <c r="C239" s="59" t="s">
        <v>281</v>
      </c>
      <c r="D239" s="60" t="s">
        <v>152</v>
      </c>
      <c r="E239" s="60">
        <v>2000</v>
      </c>
      <c r="F239" s="60"/>
      <c r="G239" s="37">
        <f t="shared" si="4"/>
        <v>0</v>
      </c>
      <c r="H239" s="37"/>
      <c r="I239" s="37">
        <f t="shared" si="5"/>
        <v>0</v>
      </c>
      <c r="J239" s="37"/>
      <c r="K239" s="37">
        <f t="shared" si="6"/>
        <v>0</v>
      </c>
      <c r="L239" s="55"/>
      <c r="M239" s="37">
        <f t="shared" si="7"/>
        <v>0</v>
      </c>
      <c r="N239" s="60">
        <v>1</v>
      </c>
      <c r="O239" s="37">
        <f t="shared" si="8"/>
        <v>2000</v>
      </c>
      <c r="P239" s="47">
        <f t="shared" si="9"/>
        <v>2000</v>
      </c>
    </row>
    <row r="240" spans="1:16" ht="15.75">
      <c r="A240" s="39">
        <v>25</v>
      </c>
      <c r="B240" s="38"/>
      <c r="C240" s="66" t="s">
        <v>282</v>
      </c>
      <c r="D240" s="67" t="s">
        <v>152</v>
      </c>
      <c r="E240" s="67">
        <v>5000</v>
      </c>
      <c r="F240" s="67"/>
      <c r="G240" s="37">
        <f t="shared" si="4"/>
        <v>0</v>
      </c>
      <c r="H240" s="37">
        <v>5</v>
      </c>
      <c r="I240" s="37">
        <f t="shared" si="5"/>
        <v>25000</v>
      </c>
      <c r="J240" s="37"/>
      <c r="K240" s="37">
        <f t="shared" si="6"/>
        <v>0</v>
      </c>
      <c r="L240" s="37"/>
      <c r="M240" s="37">
        <f t="shared" si="7"/>
        <v>0</v>
      </c>
      <c r="N240" s="37"/>
      <c r="O240" s="37">
        <f t="shared" si="8"/>
        <v>0</v>
      </c>
      <c r="P240" s="47">
        <f t="shared" si="9"/>
        <v>25000</v>
      </c>
    </row>
    <row r="241" spans="1:16" ht="15.75">
      <c r="A241" s="39">
        <v>26</v>
      </c>
      <c r="B241" s="38"/>
      <c r="C241" s="66" t="s">
        <v>283</v>
      </c>
      <c r="D241" s="67" t="s">
        <v>152</v>
      </c>
      <c r="E241" s="67">
        <v>5000</v>
      </c>
      <c r="F241" s="67"/>
      <c r="G241" s="37">
        <f t="shared" si="4"/>
        <v>0</v>
      </c>
      <c r="H241" s="37">
        <v>5</v>
      </c>
      <c r="I241" s="37">
        <f t="shared" si="5"/>
        <v>25000</v>
      </c>
      <c r="J241" s="37"/>
      <c r="K241" s="37">
        <f t="shared" si="6"/>
        <v>0</v>
      </c>
      <c r="L241" s="37"/>
      <c r="M241" s="37">
        <f t="shared" si="7"/>
        <v>0</v>
      </c>
      <c r="N241" s="37"/>
      <c r="O241" s="37">
        <f t="shared" si="8"/>
        <v>0</v>
      </c>
      <c r="P241" s="47">
        <f t="shared" si="9"/>
        <v>25000</v>
      </c>
    </row>
    <row r="242" spans="1:16" ht="15.75">
      <c r="A242" s="39">
        <v>27</v>
      </c>
      <c r="B242" s="38"/>
      <c r="C242" s="66" t="s">
        <v>284</v>
      </c>
      <c r="D242" s="67" t="s">
        <v>152</v>
      </c>
      <c r="E242" s="67">
        <v>5000</v>
      </c>
      <c r="F242" s="67"/>
      <c r="G242" s="37">
        <f t="shared" si="4"/>
        <v>0</v>
      </c>
      <c r="H242" s="37">
        <v>1</v>
      </c>
      <c r="I242" s="37">
        <f t="shared" si="5"/>
        <v>5000</v>
      </c>
      <c r="J242" s="37"/>
      <c r="K242" s="37">
        <f t="shared" si="6"/>
        <v>0</v>
      </c>
      <c r="L242" s="37"/>
      <c r="M242" s="37">
        <f t="shared" si="7"/>
        <v>0</v>
      </c>
      <c r="N242" s="37"/>
      <c r="O242" s="37">
        <f t="shared" si="8"/>
        <v>0</v>
      </c>
      <c r="P242" s="47">
        <f t="shared" si="9"/>
        <v>5000</v>
      </c>
    </row>
    <row r="243" spans="1:16" ht="30">
      <c r="A243" s="39">
        <v>28</v>
      </c>
      <c r="B243" s="38"/>
      <c r="C243" s="66" t="s">
        <v>285</v>
      </c>
      <c r="D243" s="67" t="s">
        <v>152</v>
      </c>
      <c r="E243" s="67">
        <v>5000</v>
      </c>
      <c r="F243" s="67"/>
      <c r="G243" s="37">
        <f t="shared" si="4"/>
        <v>0</v>
      </c>
      <c r="H243" s="37">
        <v>1</v>
      </c>
      <c r="I243" s="37">
        <f t="shared" si="5"/>
        <v>5000</v>
      </c>
      <c r="J243" s="37"/>
      <c r="K243" s="37">
        <f t="shared" si="6"/>
        <v>0</v>
      </c>
      <c r="L243" s="37"/>
      <c r="M243" s="37">
        <f t="shared" si="7"/>
        <v>0</v>
      </c>
      <c r="N243" s="37"/>
      <c r="O243" s="37">
        <f t="shared" si="8"/>
        <v>0</v>
      </c>
      <c r="P243" s="47">
        <f t="shared" si="9"/>
        <v>5000</v>
      </c>
    </row>
    <row r="244" spans="1:16" ht="15.75">
      <c r="A244" s="39">
        <v>29</v>
      </c>
      <c r="B244" s="38"/>
      <c r="C244" s="66" t="s">
        <v>286</v>
      </c>
      <c r="D244" s="67" t="s">
        <v>152</v>
      </c>
      <c r="E244" s="67">
        <v>5000</v>
      </c>
      <c r="F244" s="67"/>
      <c r="G244" s="37">
        <f t="shared" si="4"/>
        <v>0</v>
      </c>
      <c r="H244" s="37">
        <v>2</v>
      </c>
      <c r="I244" s="37">
        <f t="shared" si="5"/>
        <v>10000</v>
      </c>
      <c r="J244" s="37"/>
      <c r="K244" s="37">
        <f t="shared" si="6"/>
        <v>0</v>
      </c>
      <c r="L244" s="37"/>
      <c r="M244" s="37">
        <f t="shared" si="7"/>
        <v>0</v>
      </c>
      <c r="N244" s="37"/>
      <c r="O244" s="37">
        <f t="shared" si="8"/>
        <v>0</v>
      </c>
      <c r="P244" s="47">
        <f t="shared" si="9"/>
        <v>10000</v>
      </c>
    </row>
    <row r="245" spans="1:16" ht="15.75">
      <c r="A245" s="39">
        <v>30</v>
      </c>
      <c r="B245" s="38"/>
      <c r="C245" s="66" t="s">
        <v>287</v>
      </c>
      <c r="D245" s="67" t="s">
        <v>152</v>
      </c>
      <c r="E245" s="67">
        <v>5000</v>
      </c>
      <c r="F245" s="67"/>
      <c r="G245" s="37">
        <f t="shared" si="4"/>
        <v>0</v>
      </c>
      <c r="H245" s="37">
        <v>3</v>
      </c>
      <c r="I245" s="37">
        <f t="shared" si="5"/>
        <v>15000</v>
      </c>
      <c r="J245" s="37"/>
      <c r="K245" s="37">
        <f t="shared" si="6"/>
        <v>0</v>
      </c>
      <c r="L245" s="37"/>
      <c r="M245" s="37">
        <f t="shared" si="7"/>
        <v>0</v>
      </c>
      <c r="N245" s="37"/>
      <c r="O245" s="37">
        <f t="shared" si="8"/>
        <v>0</v>
      </c>
      <c r="P245" s="47">
        <f t="shared" si="9"/>
        <v>15000</v>
      </c>
    </row>
    <row r="246" spans="1:16" ht="30">
      <c r="A246" s="39">
        <v>31</v>
      </c>
      <c r="B246" s="38"/>
      <c r="C246" s="66" t="s">
        <v>288</v>
      </c>
      <c r="D246" s="67" t="s">
        <v>152</v>
      </c>
      <c r="E246" s="67">
        <v>2000</v>
      </c>
      <c r="F246" s="67"/>
      <c r="G246" s="37">
        <f t="shared" si="4"/>
        <v>0</v>
      </c>
      <c r="H246" s="37">
        <v>3</v>
      </c>
      <c r="I246" s="37">
        <f t="shared" si="5"/>
        <v>6000</v>
      </c>
      <c r="J246" s="37"/>
      <c r="K246" s="37">
        <f t="shared" si="6"/>
        <v>0</v>
      </c>
      <c r="L246" s="37"/>
      <c r="M246" s="37">
        <f t="shared" si="7"/>
        <v>0</v>
      </c>
      <c r="N246" s="37"/>
      <c r="O246" s="37">
        <f t="shared" si="8"/>
        <v>0</v>
      </c>
      <c r="P246" s="47">
        <f t="shared" si="9"/>
        <v>6000</v>
      </c>
    </row>
    <row r="247" spans="1:16" ht="15.75">
      <c r="A247" s="39">
        <v>32</v>
      </c>
      <c r="B247" s="38"/>
      <c r="C247" s="66" t="s">
        <v>289</v>
      </c>
      <c r="D247" s="67" t="s">
        <v>152</v>
      </c>
      <c r="E247" s="67">
        <v>2000</v>
      </c>
      <c r="F247" s="67"/>
      <c r="G247" s="37">
        <f t="shared" si="4"/>
        <v>0</v>
      </c>
      <c r="H247" s="37">
        <v>3</v>
      </c>
      <c r="I247" s="37">
        <f t="shared" si="5"/>
        <v>6000</v>
      </c>
      <c r="J247" s="37"/>
      <c r="K247" s="37">
        <f t="shared" si="6"/>
        <v>0</v>
      </c>
      <c r="L247" s="37"/>
      <c r="M247" s="37">
        <f t="shared" si="7"/>
        <v>0</v>
      </c>
      <c r="N247" s="37"/>
      <c r="O247" s="37">
        <f t="shared" si="8"/>
        <v>0</v>
      </c>
      <c r="P247" s="47">
        <f t="shared" si="9"/>
        <v>6000</v>
      </c>
    </row>
    <row r="248" spans="1:16" ht="15.75">
      <c r="A248" s="39">
        <v>33</v>
      </c>
      <c r="B248" s="52"/>
      <c r="C248" s="53" t="s">
        <v>290</v>
      </c>
      <c r="D248" s="44" t="s">
        <v>272</v>
      </c>
      <c r="E248" s="54">
        <v>5000</v>
      </c>
      <c r="F248" s="44"/>
      <c r="G248" s="37">
        <f t="shared" si="4"/>
        <v>0</v>
      </c>
      <c r="H248" s="37"/>
      <c r="I248" s="37">
        <f t="shared" si="5"/>
        <v>0</v>
      </c>
      <c r="J248" s="37"/>
      <c r="K248" s="37">
        <f t="shared" si="6"/>
        <v>0</v>
      </c>
      <c r="L248" s="44"/>
      <c r="M248" s="37">
        <f t="shared" si="7"/>
        <v>0</v>
      </c>
      <c r="N248" s="46">
        <v>2</v>
      </c>
      <c r="O248" s="37">
        <f t="shared" si="8"/>
        <v>10000</v>
      </c>
      <c r="P248" s="47">
        <f t="shared" si="9"/>
        <v>10000</v>
      </c>
    </row>
    <row r="249" spans="1:16" ht="23.25">
      <c r="A249" s="39">
        <v>34</v>
      </c>
      <c r="B249" s="52"/>
      <c r="C249" s="53" t="s">
        <v>291</v>
      </c>
      <c r="D249" s="44" t="s">
        <v>15</v>
      </c>
      <c r="E249" s="54">
        <v>20</v>
      </c>
      <c r="F249" s="44"/>
      <c r="G249" s="37">
        <f t="shared" si="4"/>
        <v>0</v>
      </c>
      <c r="H249" s="37"/>
      <c r="I249" s="37">
        <f t="shared" si="5"/>
        <v>0</v>
      </c>
      <c r="J249" s="37"/>
      <c r="K249" s="37">
        <f t="shared" si="6"/>
        <v>0</v>
      </c>
      <c r="L249" s="55"/>
      <c r="M249" s="37">
        <f t="shared" si="7"/>
        <v>0</v>
      </c>
      <c r="N249" s="56">
        <v>450</v>
      </c>
      <c r="O249" s="37">
        <f t="shared" si="8"/>
        <v>9000</v>
      </c>
      <c r="P249" s="47">
        <f t="shared" si="9"/>
        <v>9000</v>
      </c>
    </row>
    <row r="250" spans="1:16" ht="23.25">
      <c r="A250" s="39">
        <v>35</v>
      </c>
      <c r="B250" s="52" t="s">
        <v>292</v>
      </c>
      <c r="C250" s="53" t="s">
        <v>293</v>
      </c>
      <c r="D250" s="44" t="s">
        <v>152</v>
      </c>
      <c r="E250" s="45">
        <v>10000</v>
      </c>
      <c r="F250" s="44"/>
      <c r="G250" s="37">
        <f t="shared" si="4"/>
        <v>0</v>
      </c>
      <c r="H250" s="37"/>
      <c r="I250" s="37">
        <f t="shared" si="5"/>
        <v>0</v>
      </c>
      <c r="J250" s="37"/>
      <c r="K250" s="37">
        <f t="shared" si="6"/>
        <v>0</v>
      </c>
      <c r="L250" s="55"/>
      <c r="M250" s="37">
        <f t="shared" si="7"/>
        <v>0</v>
      </c>
      <c r="N250" s="56">
        <v>1</v>
      </c>
      <c r="O250" s="37">
        <f t="shared" si="8"/>
        <v>10000</v>
      </c>
      <c r="P250" s="47">
        <f t="shared" si="9"/>
        <v>10000</v>
      </c>
    </row>
    <row r="251" spans="1:16" ht="23.25">
      <c r="A251" s="39">
        <v>36</v>
      </c>
      <c r="B251" s="57"/>
      <c r="C251" s="73" t="s">
        <v>294</v>
      </c>
      <c r="D251" s="74" t="s">
        <v>15</v>
      </c>
      <c r="E251" s="75">
        <v>80</v>
      </c>
      <c r="F251" s="76"/>
      <c r="G251" s="37">
        <f t="shared" si="4"/>
        <v>0</v>
      </c>
      <c r="H251" s="37"/>
      <c r="I251" s="37">
        <f t="shared" si="5"/>
        <v>0</v>
      </c>
      <c r="J251" s="37"/>
      <c r="K251" s="37">
        <f t="shared" si="6"/>
        <v>0</v>
      </c>
      <c r="L251" s="55"/>
      <c r="M251" s="37">
        <f t="shared" si="7"/>
        <v>0</v>
      </c>
      <c r="N251" s="56">
        <v>180</v>
      </c>
      <c r="O251" s="37">
        <f t="shared" si="8"/>
        <v>14400</v>
      </c>
      <c r="P251" s="47">
        <f t="shared" si="9"/>
        <v>14400</v>
      </c>
    </row>
    <row r="252" spans="1:16" ht="15.75">
      <c r="A252" s="39">
        <v>37</v>
      </c>
      <c r="B252" s="38"/>
      <c r="C252" s="64" t="s">
        <v>295</v>
      </c>
      <c r="D252" s="65" t="s">
        <v>15</v>
      </c>
      <c r="E252" s="65">
        <v>25</v>
      </c>
      <c r="F252" s="37"/>
      <c r="G252" s="37">
        <f t="shared" si="4"/>
        <v>0</v>
      </c>
      <c r="H252" s="37"/>
      <c r="I252" s="37">
        <f t="shared" si="5"/>
        <v>0</v>
      </c>
      <c r="J252" s="37"/>
      <c r="K252" s="37">
        <f t="shared" si="6"/>
        <v>0</v>
      </c>
      <c r="L252" s="37"/>
      <c r="M252" s="37">
        <f t="shared" si="7"/>
        <v>0</v>
      </c>
      <c r="N252" s="37">
        <v>750</v>
      </c>
      <c r="O252" s="37">
        <f t="shared" si="8"/>
        <v>18750</v>
      </c>
      <c r="P252" s="47">
        <f t="shared" si="9"/>
        <v>18750</v>
      </c>
    </row>
    <row r="253" spans="1:16" ht="15.75">
      <c r="A253" s="39">
        <v>38</v>
      </c>
      <c r="B253" s="40"/>
      <c r="C253" s="41" t="s">
        <v>296</v>
      </c>
      <c r="D253" s="42" t="s">
        <v>248</v>
      </c>
      <c r="E253" s="43">
        <v>300</v>
      </c>
      <c r="F253" s="58"/>
      <c r="G253" s="37">
        <f t="shared" si="4"/>
        <v>0</v>
      </c>
      <c r="H253" s="37"/>
      <c r="I253" s="37">
        <f t="shared" si="5"/>
        <v>0</v>
      </c>
      <c r="J253" s="37"/>
      <c r="K253" s="37">
        <f t="shared" si="6"/>
        <v>0</v>
      </c>
      <c r="L253" s="45">
        <v>6</v>
      </c>
      <c r="M253" s="37">
        <f t="shared" si="7"/>
        <v>1800</v>
      </c>
      <c r="N253" s="45"/>
      <c r="O253" s="37">
        <f t="shared" si="8"/>
        <v>0</v>
      </c>
      <c r="P253" s="47">
        <f t="shared" si="9"/>
        <v>1800</v>
      </c>
    </row>
    <row r="254" spans="1:16" ht="15.75">
      <c r="A254" s="39">
        <v>39</v>
      </c>
      <c r="B254" s="40"/>
      <c r="C254" s="41" t="s">
        <v>297</v>
      </c>
      <c r="D254" s="42" t="s">
        <v>248</v>
      </c>
      <c r="E254" s="43">
        <v>250</v>
      </c>
      <c r="F254" s="44"/>
      <c r="G254" s="37">
        <f t="shared" si="4"/>
        <v>0</v>
      </c>
      <c r="H254" s="37"/>
      <c r="I254" s="37">
        <f t="shared" si="5"/>
        <v>0</v>
      </c>
      <c r="J254" s="37"/>
      <c r="K254" s="37">
        <f t="shared" si="6"/>
        <v>0</v>
      </c>
      <c r="L254" s="45">
        <v>2</v>
      </c>
      <c r="M254" s="37">
        <f t="shared" si="7"/>
        <v>500</v>
      </c>
      <c r="N254" s="58"/>
      <c r="O254" s="37">
        <f t="shared" si="8"/>
        <v>0</v>
      </c>
      <c r="P254" s="47">
        <f t="shared" si="9"/>
        <v>500</v>
      </c>
    </row>
    <row r="255" spans="1:16" ht="15.75">
      <c r="A255" s="39">
        <v>40</v>
      </c>
      <c r="B255" s="40"/>
      <c r="C255" s="41" t="s">
        <v>298</v>
      </c>
      <c r="D255" s="42" t="s">
        <v>248</v>
      </c>
      <c r="E255" s="43">
        <v>114682.21</v>
      </c>
      <c r="F255" s="46"/>
      <c r="G255" s="37">
        <f t="shared" si="4"/>
        <v>0</v>
      </c>
      <c r="H255" s="37"/>
      <c r="I255" s="37">
        <f t="shared" si="5"/>
        <v>0</v>
      </c>
      <c r="J255" s="37"/>
      <c r="K255" s="37">
        <f t="shared" si="6"/>
        <v>0</v>
      </c>
      <c r="L255" s="45">
        <v>2</v>
      </c>
      <c r="M255" s="37">
        <f t="shared" si="7"/>
        <v>229364.42</v>
      </c>
      <c r="N255" s="45"/>
      <c r="O255" s="37">
        <f t="shared" si="8"/>
        <v>0</v>
      </c>
      <c r="P255" s="47">
        <f t="shared" si="9"/>
        <v>229364.42</v>
      </c>
    </row>
    <row r="256" spans="1:16" ht="15.75">
      <c r="A256" s="39">
        <v>41</v>
      </c>
      <c r="B256" s="40"/>
      <c r="C256" s="68" t="s">
        <v>299</v>
      </c>
      <c r="D256" s="42" t="s">
        <v>248</v>
      </c>
      <c r="E256" s="43">
        <v>1000</v>
      </c>
      <c r="F256" s="46"/>
      <c r="G256" s="37">
        <f t="shared" si="4"/>
        <v>0</v>
      </c>
      <c r="H256" s="37">
        <v>1</v>
      </c>
      <c r="I256" s="37">
        <f t="shared" si="5"/>
        <v>1000</v>
      </c>
      <c r="J256" s="37"/>
      <c r="K256" s="37">
        <f t="shared" si="6"/>
        <v>0</v>
      </c>
      <c r="L256" s="45"/>
      <c r="M256" s="37">
        <f t="shared" si="7"/>
        <v>0</v>
      </c>
      <c r="N256" s="45"/>
      <c r="O256" s="37">
        <f t="shared" si="8"/>
        <v>0</v>
      </c>
      <c r="P256" s="47">
        <f t="shared" si="9"/>
        <v>1000</v>
      </c>
    </row>
    <row r="257" spans="1:16" ht="15.75">
      <c r="A257" s="77"/>
      <c r="B257" s="78"/>
      <c r="C257" s="79"/>
      <c r="D257" s="80"/>
      <c r="E257" s="80"/>
      <c r="F257" s="80"/>
      <c r="G257" s="81"/>
      <c r="H257" s="81"/>
      <c r="I257" s="81"/>
      <c r="J257" s="81"/>
      <c r="K257" s="81"/>
      <c r="L257" s="81"/>
      <c r="M257" s="81"/>
      <c r="N257" s="81"/>
      <c r="O257" s="81"/>
      <c r="P257" s="82">
        <f>SUM(P216:P256)</f>
        <v>510544.42000000004</v>
      </c>
    </row>
    <row r="258" spans="1:16" ht="17.25">
      <c r="A258" s="39">
        <v>42</v>
      </c>
      <c r="B258" s="57" t="s">
        <v>300</v>
      </c>
      <c r="C258" s="41" t="s">
        <v>301</v>
      </c>
      <c r="D258" s="42" t="s">
        <v>302</v>
      </c>
      <c r="E258" s="46">
        <v>20000</v>
      </c>
      <c r="F258" s="43">
        <v>0.44</v>
      </c>
      <c r="G258" s="37">
        <f t="shared" si="4"/>
        <v>8800</v>
      </c>
      <c r="H258" s="37"/>
      <c r="I258" s="37">
        <f t="shared" si="5"/>
        <v>0</v>
      </c>
      <c r="J258" s="37"/>
      <c r="K258" s="37">
        <f t="shared" si="6"/>
        <v>0</v>
      </c>
      <c r="L258" s="45"/>
      <c r="M258" s="37">
        <f t="shared" si="7"/>
        <v>0</v>
      </c>
      <c r="N258" s="45"/>
      <c r="O258" s="37">
        <f t="shared" si="8"/>
        <v>0</v>
      </c>
      <c r="P258" s="47">
        <f t="shared" si="9"/>
        <v>8800</v>
      </c>
    </row>
    <row r="259" spans="1:16" ht="15.75">
      <c r="A259" s="39">
        <v>43</v>
      </c>
      <c r="B259" s="40"/>
      <c r="C259" s="41" t="s">
        <v>303</v>
      </c>
      <c r="D259" s="42" t="s">
        <v>15</v>
      </c>
      <c r="E259" s="43">
        <v>20</v>
      </c>
      <c r="F259" s="46">
        <v>150</v>
      </c>
      <c r="G259" s="37">
        <f t="shared" si="4"/>
        <v>3000</v>
      </c>
      <c r="H259" s="37"/>
      <c r="I259" s="37">
        <f t="shared" si="5"/>
        <v>0</v>
      </c>
      <c r="J259" s="37"/>
      <c r="K259" s="37">
        <f t="shared" si="6"/>
        <v>0</v>
      </c>
      <c r="L259" s="45"/>
      <c r="M259" s="37">
        <f t="shared" si="7"/>
        <v>0</v>
      </c>
      <c r="N259" s="45"/>
      <c r="O259" s="37">
        <f t="shared" si="8"/>
        <v>0</v>
      </c>
      <c r="P259" s="47">
        <f t="shared" si="9"/>
        <v>3000</v>
      </c>
    </row>
    <row r="260" spans="1:16" ht="17.25">
      <c r="A260" s="39">
        <v>44</v>
      </c>
      <c r="B260" s="83" t="s">
        <v>304</v>
      </c>
      <c r="C260" s="41" t="s">
        <v>305</v>
      </c>
      <c r="D260" s="42" t="s">
        <v>248</v>
      </c>
      <c r="E260" s="43">
        <v>300</v>
      </c>
      <c r="F260" s="46">
        <v>12</v>
      </c>
      <c r="G260" s="37">
        <f t="shared" si="4"/>
        <v>3600</v>
      </c>
      <c r="H260" s="37"/>
      <c r="I260" s="37">
        <f t="shared" si="5"/>
        <v>0</v>
      </c>
      <c r="J260" s="37"/>
      <c r="K260" s="37">
        <f t="shared" si="6"/>
        <v>0</v>
      </c>
      <c r="L260" s="45"/>
      <c r="M260" s="37">
        <f t="shared" si="7"/>
        <v>0</v>
      </c>
      <c r="N260" s="45"/>
      <c r="O260" s="37">
        <f t="shared" si="8"/>
        <v>0</v>
      </c>
      <c r="P260" s="47">
        <f t="shared" si="9"/>
        <v>3600</v>
      </c>
    </row>
    <row r="261" spans="1:16" ht="15.75">
      <c r="A261" s="39">
        <v>45</v>
      </c>
      <c r="B261" s="84" t="s">
        <v>306</v>
      </c>
      <c r="C261" s="41" t="s">
        <v>307</v>
      </c>
      <c r="D261" s="42" t="s">
        <v>248</v>
      </c>
      <c r="E261" s="43">
        <v>3000</v>
      </c>
      <c r="F261" s="46">
        <v>2</v>
      </c>
      <c r="G261" s="37">
        <f t="shared" si="4"/>
        <v>6000</v>
      </c>
      <c r="H261" s="42"/>
      <c r="I261" s="37">
        <f t="shared" si="5"/>
        <v>0</v>
      </c>
      <c r="J261" s="42"/>
      <c r="K261" s="37">
        <f t="shared" si="6"/>
        <v>0</v>
      </c>
      <c r="L261" s="45"/>
      <c r="M261" s="37">
        <f t="shared" si="7"/>
        <v>0</v>
      </c>
      <c r="N261" s="45"/>
      <c r="O261" s="37">
        <f t="shared" si="8"/>
        <v>0</v>
      </c>
      <c r="P261" s="47">
        <f t="shared" si="9"/>
        <v>6000</v>
      </c>
    </row>
    <row r="262" spans="1:16" ht="17.25">
      <c r="A262" s="39">
        <v>46</v>
      </c>
      <c r="B262" s="57" t="s">
        <v>308</v>
      </c>
      <c r="C262" s="41" t="s">
        <v>309</v>
      </c>
      <c r="D262" s="42" t="s">
        <v>248</v>
      </c>
      <c r="E262" s="43">
        <v>300</v>
      </c>
      <c r="F262" s="46">
        <v>25</v>
      </c>
      <c r="G262" s="37">
        <f t="shared" si="4"/>
        <v>7500</v>
      </c>
      <c r="H262" s="37"/>
      <c r="I262" s="37">
        <f t="shared" si="5"/>
        <v>0</v>
      </c>
      <c r="J262" s="37"/>
      <c r="K262" s="37">
        <f t="shared" si="6"/>
        <v>0</v>
      </c>
      <c r="L262" s="45"/>
      <c r="M262" s="37">
        <f t="shared" si="7"/>
        <v>0</v>
      </c>
      <c r="N262" s="45"/>
      <c r="O262" s="37">
        <f t="shared" si="8"/>
        <v>0</v>
      </c>
      <c r="P262" s="47">
        <f t="shared" si="9"/>
        <v>7500</v>
      </c>
    </row>
    <row r="263" spans="1:16" ht="15.75">
      <c r="A263" s="39">
        <v>47</v>
      </c>
      <c r="B263" s="40"/>
      <c r="C263" s="85" t="s">
        <v>310</v>
      </c>
      <c r="D263" s="42" t="s">
        <v>248</v>
      </c>
      <c r="E263" s="43">
        <v>120</v>
      </c>
      <c r="F263" s="46">
        <v>8</v>
      </c>
      <c r="G263" s="37">
        <f t="shared" si="4"/>
        <v>960</v>
      </c>
      <c r="H263" s="37"/>
      <c r="I263" s="37">
        <f t="shared" si="5"/>
        <v>0</v>
      </c>
      <c r="J263" s="37"/>
      <c r="K263" s="37">
        <f t="shared" si="6"/>
        <v>0</v>
      </c>
      <c r="L263" s="45"/>
      <c r="M263" s="37">
        <f t="shared" si="7"/>
        <v>0</v>
      </c>
      <c r="N263" s="45"/>
      <c r="O263" s="37">
        <f t="shared" si="8"/>
        <v>0</v>
      </c>
      <c r="P263" s="47">
        <f t="shared" si="9"/>
        <v>960</v>
      </c>
    </row>
    <row r="264" spans="1:16" ht="17.25">
      <c r="A264" s="39">
        <v>48</v>
      </c>
      <c r="B264" s="83" t="s">
        <v>304</v>
      </c>
      <c r="C264" s="41" t="s">
        <v>311</v>
      </c>
      <c r="D264" s="42" t="s">
        <v>248</v>
      </c>
      <c r="E264" s="43">
        <v>250</v>
      </c>
      <c r="F264" s="46">
        <v>3</v>
      </c>
      <c r="G264" s="37">
        <f t="shared" si="4"/>
        <v>750</v>
      </c>
      <c r="H264" s="37"/>
      <c r="I264" s="37">
        <f t="shared" si="5"/>
        <v>0</v>
      </c>
      <c r="J264" s="37"/>
      <c r="K264" s="37">
        <f t="shared" si="6"/>
        <v>0</v>
      </c>
      <c r="L264" s="45"/>
      <c r="M264" s="37">
        <f t="shared" si="7"/>
        <v>0</v>
      </c>
      <c r="N264" s="86"/>
      <c r="O264" s="37">
        <f t="shared" si="8"/>
        <v>0</v>
      </c>
      <c r="P264" s="47">
        <f t="shared" si="9"/>
        <v>750</v>
      </c>
    </row>
    <row r="265" spans="1:16" ht="17.25">
      <c r="A265" s="39">
        <v>49</v>
      </c>
      <c r="B265" s="57" t="s">
        <v>312</v>
      </c>
      <c r="C265" s="41" t="s">
        <v>313</v>
      </c>
      <c r="D265" s="42" t="s">
        <v>248</v>
      </c>
      <c r="E265" s="43">
        <v>2000</v>
      </c>
      <c r="F265" s="46">
        <v>2</v>
      </c>
      <c r="G265" s="37">
        <f t="shared" si="4"/>
        <v>4000</v>
      </c>
      <c r="H265" s="37"/>
      <c r="I265" s="37">
        <f t="shared" si="5"/>
        <v>0</v>
      </c>
      <c r="J265" s="37"/>
      <c r="K265" s="37">
        <f t="shared" si="6"/>
        <v>0</v>
      </c>
      <c r="L265" s="45"/>
      <c r="M265" s="37">
        <f t="shared" si="7"/>
        <v>0</v>
      </c>
      <c r="N265" s="86"/>
      <c r="O265" s="37">
        <f t="shared" si="8"/>
        <v>0</v>
      </c>
      <c r="P265" s="47">
        <f t="shared" si="9"/>
        <v>4000</v>
      </c>
    </row>
    <row r="266" spans="1:16" ht="15.75">
      <c r="A266" s="39">
        <v>50</v>
      </c>
      <c r="B266" s="40"/>
      <c r="C266" s="87" t="s">
        <v>314</v>
      </c>
      <c r="D266" s="42" t="s">
        <v>248</v>
      </c>
      <c r="E266" s="43">
        <v>4990</v>
      </c>
      <c r="F266" s="46">
        <v>6</v>
      </c>
      <c r="G266" s="37">
        <f t="shared" si="4"/>
        <v>29940</v>
      </c>
      <c r="H266" s="37"/>
      <c r="I266" s="37">
        <f t="shared" si="5"/>
        <v>0</v>
      </c>
      <c r="J266" s="37"/>
      <c r="K266" s="37">
        <f t="shared" si="6"/>
        <v>0</v>
      </c>
      <c r="L266" s="45"/>
      <c r="M266" s="37">
        <f t="shared" si="7"/>
        <v>0</v>
      </c>
      <c r="N266" s="45"/>
      <c r="O266" s="37">
        <f t="shared" si="8"/>
        <v>0</v>
      </c>
      <c r="P266" s="47">
        <f t="shared" si="9"/>
        <v>29940</v>
      </c>
    </row>
    <row r="267" spans="1:16" ht="17.25">
      <c r="A267" s="39">
        <v>51</v>
      </c>
      <c r="B267" s="57" t="s">
        <v>315</v>
      </c>
      <c r="C267" s="41" t="s">
        <v>316</v>
      </c>
      <c r="D267" s="42" t="s">
        <v>248</v>
      </c>
      <c r="E267" s="43">
        <v>60</v>
      </c>
      <c r="F267" s="46">
        <v>4</v>
      </c>
      <c r="G267" s="37">
        <f t="shared" si="4"/>
        <v>240</v>
      </c>
      <c r="H267" s="37"/>
      <c r="I267" s="37">
        <f t="shared" si="5"/>
        <v>0</v>
      </c>
      <c r="J267" s="37"/>
      <c r="K267" s="37">
        <f t="shared" si="6"/>
        <v>0</v>
      </c>
      <c r="L267" s="45"/>
      <c r="M267" s="37">
        <f t="shared" si="7"/>
        <v>0</v>
      </c>
      <c r="N267" s="45"/>
      <c r="O267" s="37">
        <f t="shared" si="8"/>
        <v>0</v>
      </c>
      <c r="P267" s="47">
        <f t="shared" si="9"/>
        <v>240</v>
      </c>
    </row>
    <row r="268" spans="1:16" ht="15.75">
      <c r="A268" s="39">
        <v>52</v>
      </c>
      <c r="B268" s="40"/>
      <c r="C268" s="41" t="s">
        <v>317</v>
      </c>
      <c r="D268" s="42" t="s">
        <v>248</v>
      </c>
      <c r="E268" s="43">
        <v>110</v>
      </c>
      <c r="F268" s="46">
        <v>10</v>
      </c>
      <c r="G268" s="37">
        <f t="shared" si="4"/>
        <v>1100</v>
      </c>
      <c r="H268" s="37"/>
      <c r="I268" s="37">
        <f t="shared" si="5"/>
        <v>0</v>
      </c>
      <c r="J268" s="37"/>
      <c r="K268" s="37">
        <f t="shared" si="6"/>
        <v>0</v>
      </c>
      <c r="L268" s="45"/>
      <c r="M268" s="37">
        <f t="shared" si="7"/>
        <v>0</v>
      </c>
      <c r="N268" s="45"/>
      <c r="O268" s="37">
        <f t="shared" si="8"/>
        <v>0</v>
      </c>
      <c r="P268" s="47">
        <f t="shared" si="9"/>
        <v>1100</v>
      </c>
    </row>
    <row r="269" spans="1:16" ht="17.25">
      <c r="A269" s="39">
        <v>53</v>
      </c>
      <c r="B269" s="57"/>
      <c r="C269" s="41" t="s">
        <v>318</v>
      </c>
      <c r="D269" s="42" t="s">
        <v>248</v>
      </c>
      <c r="E269" s="43">
        <v>3140.81</v>
      </c>
      <c r="F269" s="46">
        <v>1</v>
      </c>
      <c r="G269" s="37">
        <f t="shared" si="4"/>
        <v>3140.81</v>
      </c>
      <c r="H269" s="37"/>
      <c r="I269" s="37">
        <f t="shared" si="5"/>
        <v>0</v>
      </c>
      <c r="J269" s="37"/>
      <c r="K269" s="37">
        <f t="shared" si="6"/>
        <v>0</v>
      </c>
      <c r="L269" s="45"/>
      <c r="M269" s="37">
        <f t="shared" si="7"/>
        <v>0</v>
      </c>
      <c r="N269" s="45"/>
      <c r="O269" s="37">
        <f t="shared" si="8"/>
        <v>0</v>
      </c>
      <c r="P269" s="47">
        <f t="shared" si="9"/>
        <v>3140.81</v>
      </c>
    </row>
    <row r="270" spans="1:16" ht="15.75">
      <c r="A270" s="39">
        <v>54</v>
      </c>
      <c r="B270" s="88" t="s">
        <v>319</v>
      </c>
      <c r="C270" s="41" t="s">
        <v>320</v>
      </c>
      <c r="D270" s="42" t="s">
        <v>248</v>
      </c>
      <c r="E270" s="43">
        <v>11226.25</v>
      </c>
      <c r="F270" s="46">
        <v>4</v>
      </c>
      <c r="G270" s="37">
        <f t="shared" si="4"/>
        <v>44905</v>
      </c>
      <c r="H270" s="37"/>
      <c r="I270" s="37">
        <f t="shared" si="5"/>
        <v>0</v>
      </c>
      <c r="J270" s="37"/>
      <c r="K270" s="37">
        <f t="shared" si="6"/>
        <v>0</v>
      </c>
      <c r="L270" s="45"/>
      <c r="M270" s="37">
        <f t="shared" si="7"/>
        <v>0</v>
      </c>
      <c r="N270" s="45"/>
      <c r="O270" s="37">
        <f t="shared" si="8"/>
        <v>0</v>
      </c>
      <c r="P270" s="47">
        <f t="shared" si="9"/>
        <v>44905</v>
      </c>
    </row>
    <row r="271" spans="1:16" ht="15.75">
      <c r="A271" s="39">
        <v>55</v>
      </c>
      <c r="B271" s="88" t="s">
        <v>321</v>
      </c>
      <c r="C271" s="41" t="s">
        <v>322</v>
      </c>
      <c r="D271" s="42" t="s">
        <v>248</v>
      </c>
      <c r="E271" s="43">
        <v>31720.29</v>
      </c>
      <c r="F271" s="46">
        <v>4</v>
      </c>
      <c r="G271" s="37">
        <f t="shared" si="4"/>
        <v>126881.16</v>
      </c>
      <c r="H271" s="37"/>
      <c r="I271" s="37">
        <f t="shared" si="5"/>
        <v>0</v>
      </c>
      <c r="J271" s="37"/>
      <c r="K271" s="37">
        <f t="shared" si="6"/>
        <v>0</v>
      </c>
      <c r="L271" s="45"/>
      <c r="M271" s="37">
        <f t="shared" si="7"/>
        <v>0</v>
      </c>
      <c r="N271" s="45"/>
      <c r="O271" s="37">
        <f t="shared" si="8"/>
        <v>0</v>
      </c>
      <c r="P271" s="47">
        <f t="shared" si="9"/>
        <v>126881.16</v>
      </c>
    </row>
    <row r="272" spans="1:16" ht="18.75">
      <c r="A272" s="39">
        <v>56</v>
      </c>
      <c r="B272" s="88" t="s">
        <v>323</v>
      </c>
      <c r="C272" s="51" t="s">
        <v>324</v>
      </c>
      <c r="D272" s="50" t="s">
        <v>21</v>
      </c>
      <c r="E272" s="44">
        <v>1129.33</v>
      </c>
      <c r="F272" s="43">
        <v>3</v>
      </c>
      <c r="G272" s="37">
        <f t="shared" si="4"/>
        <v>3387.99</v>
      </c>
      <c r="H272" s="37"/>
      <c r="I272" s="37">
        <f t="shared" si="5"/>
        <v>0</v>
      </c>
      <c r="J272" s="37"/>
      <c r="K272" s="37">
        <f t="shared" si="6"/>
        <v>0</v>
      </c>
      <c r="L272" s="45"/>
      <c r="M272" s="37">
        <f t="shared" si="7"/>
        <v>0</v>
      </c>
      <c r="N272" s="45"/>
      <c r="O272" s="37">
        <f t="shared" si="8"/>
        <v>0</v>
      </c>
      <c r="P272" s="47">
        <f t="shared" si="9"/>
        <v>3387.99</v>
      </c>
    </row>
    <row r="273" spans="1:16" ht="75">
      <c r="A273" s="39">
        <v>57</v>
      </c>
      <c r="B273" s="57"/>
      <c r="C273" s="51" t="s">
        <v>325</v>
      </c>
      <c r="D273" s="50" t="s">
        <v>152</v>
      </c>
      <c r="E273" s="43">
        <v>124848.87</v>
      </c>
      <c r="F273" s="43">
        <v>1</v>
      </c>
      <c r="G273" s="37">
        <f t="shared" si="4"/>
        <v>124848.87</v>
      </c>
      <c r="H273" s="37"/>
      <c r="I273" s="37">
        <f t="shared" si="5"/>
        <v>0</v>
      </c>
      <c r="J273" s="37"/>
      <c r="K273" s="37">
        <f t="shared" si="6"/>
        <v>0</v>
      </c>
      <c r="L273" s="45"/>
      <c r="M273" s="37">
        <f t="shared" si="7"/>
        <v>0</v>
      </c>
      <c r="N273" s="46"/>
      <c r="O273" s="37">
        <f t="shared" si="8"/>
        <v>0</v>
      </c>
      <c r="P273" s="47">
        <f t="shared" si="9"/>
        <v>124848.87</v>
      </c>
    </row>
    <row r="274" spans="1:16" ht="37.5">
      <c r="A274" s="39">
        <v>58</v>
      </c>
      <c r="B274" s="83" t="s">
        <v>326</v>
      </c>
      <c r="C274" s="51" t="s">
        <v>327</v>
      </c>
      <c r="D274" s="50" t="s">
        <v>152</v>
      </c>
      <c r="E274" s="43">
        <v>37455</v>
      </c>
      <c r="F274" s="43">
        <v>2</v>
      </c>
      <c r="G274" s="37">
        <f t="shared" si="4"/>
        <v>74910</v>
      </c>
      <c r="H274" s="37"/>
      <c r="I274" s="37">
        <f t="shared" si="5"/>
        <v>0</v>
      </c>
      <c r="J274" s="37"/>
      <c r="K274" s="37">
        <f t="shared" si="6"/>
        <v>0</v>
      </c>
      <c r="L274" s="45"/>
      <c r="M274" s="37">
        <f t="shared" si="7"/>
        <v>0</v>
      </c>
      <c r="N274" s="46"/>
      <c r="O274" s="37">
        <f t="shared" si="8"/>
        <v>0</v>
      </c>
      <c r="P274" s="47">
        <f t="shared" si="9"/>
        <v>74910</v>
      </c>
    </row>
    <row r="275" spans="1:16" ht="37.5">
      <c r="A275" s="39">
        <v>59</v>
      </c>
      <c r="B275" s="57" t="s">
        <v>328</v>
      </c>
      <c r="C275" s="51" t="s">
        <v>329</v>
      </c>
      <c r="D275" s="50" t="s">
        <v>330</v>
      </c>
      <c r="E275" s="43">
        <v>100</v>
      </c>
      <c r="F275" s="43">
        <v>45</v>
      </c>
      <c r="G275" s="37">
        <f t="shared" si="4"/>
        <v>4500</v>
      </c>
      <c r="H275" s="37"/>
      <c r="I275" s="37">
        <f t="shared" si="5"/>
        <v>0</v>
      </c>
      <c r="J275" s="37"/>
      <c r="K275" s="37">
        <f t="shared" si="6"/>
        <v>0</v>
      </c>
      <c r="L275" s="46"/>
      <c r="M275" s="37">
        <f t="shared" si="7"/>
        <v>0</v>
      </c>
      <c r="N275" s="45"/>
      <c r="O275" s="37">
        <f t="shared" si="8"/>
        <v>0</v>
      </c>
      <c r="P275" s="47">
        <f t="shared" si="9"/>
        <v>4500</v>
      </c>
    </row>
    <row r="276" spans="1:16" ht="37.5">
      <c r="A276" s="39">
        <v>60</v>
      </c>
      <c r="B276" s="12" t="s">
        <v>331</v>
      </c>
      <c r="C276" s="49" t="s">
        <v>332</v>
      </c>
      <c r="D276" s="50" t="s">
        <v>15</v>
      </c>
      <c r="E276" s="44">
        <v>100</v>
      </c>
      <c r="F276" s="43">
        <v>770</v>
      </c>
      <c r="G276" s="37">
        <f t="shared" si="4"/>
        <v>77000</v>
      </c>
      <c r="H276" s="37"/>
      <c r="I276" s="37">
        <f t="shared" si="5"/>
        <v>0</v>
      </c>
      <c r="J276" s="37"/>
      <c r="K276" s="37">
        <f t="shared" si="6"/>
        <v>0</v>
      </c>
      <c r="L276" s="45"/>
      <c r="M276" s="37">
        <f t="shared" si="7"/>
        <v>0</v>
      </c>
      <c r="N276" s="45"/>
      <c r="O276" s="37">
        <f t="shared" si="8"/>
        <v>0</v>
      </c>
      <c r="P276" s="47">
        <f t="shared" si="9"/>
        <v>77000</v>
      </c>
    </row>
    <row r="277" spans="1:16" ht="37.5">
      <c r="A277" s="39">
        <v>61</v>
      </c>
      <c r="B277" s="88" t="s">
        <v>333</v>
      </c>
      <c r="C277" s="49" t="s">
        <v>334</v>
      </c>
      <c r="D277" s="50" t="s">
        <v>152</v>
      </c>
      <c r="E277" s="44">
        <v>783.15</v>
      </c>
      <c r="F277" s="43">
        <v>4</v>
      </c>
      <c r="G277" s="37">
        <f t="shared" si="4"/>
        <v>3132.6</v>
      </c>
      <c r="H277" s="37"/>
      <c r="I277" s="37">
        <f t="shared" si="5"/>
        <v>0</v>
      </c>
      <c r="J277" s="37"/>
      <c r="K277" s="37">
        <f t="shared" si="6"/>
        <v>0</v>
      </c>
      <c r="L277" s="45"/>
      <c r="M277" s="37">
        <f t="shared" si="7"/>
        <v>0</v>
      </c>
      <c r="N277" s="45"/>
      <c r="O277" s="37">
        <f t="shared" si="8"/>
        <v>0</v>
      </c>
      <c r="P277" s="47">
        <f t="shared" si="9"/>
        <v>3132.6</v>
      </c>
    </row>
    <row r="278" spans="1:16" ht="56.25">
      <c r="A278" s="39">
        <v>62</v>
      </c>
      <c r="B278" s="57" t="s">
        <v>335</v>
      </c>
      <c r="C278" s="51" t="s">
        <v>336</v>
      </c>
      <c r="D278" s="50" t="s">
        <v>152</v>
      </c>
      <c r="E278" s="44">
        <v>56523</v>
      </c>
      <c r="F278" s="43">
        <v>1</v>
      </c>
      <c r="G278" s="37">
        <f t="shared" si="4"/>
        <v>56523</v>
      </c>
      <c r="H278" s="37"/>
      <c r="I278" s="37">
        <f t="shared" si="5"/>
        <v>0</v>
      </c>
      <c r="J278" s="37"/>
      <c r="K278" s="37">
        <f t="shared" si="6"/>
        <v>0</v>
      </c>
      <c r="L278" s="45"/>
      <c r="M278" s="37">
        <f t="shared" si="7"/>
        <v>0</v>
      </c>
      <c r="N278" s="46"/>
      <c r="O278" s="37">
        <f t="shared" si="8"/>
        <v>0</v>
      </c>
      <c r="P278" s="47">
        <f t="shared" si="9"/>
        <v>56523</v>
      </c>
    </row>
    <row r="279" spans="1:16" ht="56.25">
      <c r="A279" s="39">
        <v>63</v>
      </c>
      <c r="B279" s="57" t="s">
        <v>337</v>
      </c>
      <c r="C279" s="89" t="s">
        <v>338</v>
      </c>
      <c r="D279" s="50" t="s">
        <v>152</v>
      </c>
      <c r="E279" s="44">
        <v>8824.6299999999992</v>
      </c>
      <c r="F279" s="43">
        <v>4</v>
      </c>
      <c r="G279" s="37">
        <f t="shared" si="4"/>
        <v>35298.519999999997</v>
      </c>
      <c r="H279" s="37"/>
      <c r="I279" s="37">
        <f t="shared" si="5"/>
        <v>0</v>
      </c>
      <c r="J279" s="37"/>
      <c r="K279" s="37">
        <f t="shared" si="6"/>
        <v>0</v>
      </c>
      <c r="L279" s="45"/>
      <c r="M279" s="37">
        <f t="shared" si="7"/>
        <v>0</v>
      </c>
      <c r="N279" s="45"/>
      <c r="O279" s="37">
        <f t="shared" si="8"/>
        <v>0</v>
      </c>
      <c r="P279" s="47">
        <f t="shared" si="9"/>
        <v>35298.519999999997</v>
      </c>
    </row>
    <row r="280" spans="1:16" ht="37.5">
      <c r="A280" s="39">
        <v>64</v>
      </c>
      <c r="B280" s="57" t="s">
        <v>339</v>
      </c>
      <c r="C280" s="90" t="s">
        <v>340</v>
      </c>
      <c r="D280" s="50" t="s">
        <v>330</v>
      </c>
      <c r="E280" s="44">
        <v>183.2</v>
      </c>
      <c r="F280" s="43">
        <v>50</v>
      </c>
      <c r="G280" s="37">
        <f t="shared" si="4"/>
        <v>9160</v>
      </c>
      <c r="H280" s="37"/>
      <c r="I280" s="37">
        <f t="shared" si="5"/>
        <v>0</v>
      </c>
      <c r="J280" s="37"/>
      <c r="K280" s="37">
        <f t="shared" si="6"/>
        <v>0</v>
      </c>
      <c r="L280" s="45"/>
      <c r="M280" s="37">
        <f t="shared" si="7"/>
        <v>0</v>
      </c>
      <c r="N280" s="45"/>
      <c r="O280" s="37">
        <f t="shared" si="8"/>
        <v>0</v>
      </c>
      <c r="P280" s="47">
        <f t="shared" si="9"/>
        <v>9160</v>
      </c>
    </row>
    <row r="281" spans="1:16" ht="31.5">
      <c r="A281" s="39">
        <v>65</v>
      </c>
      <c r="B281" s="57" t="s">
        <v>341</v>
      </c>
      <c r="C281" s="53" t="s">
        <v>342</v>
      </c>
      <c r="D281" s="44" t="s">
        <v>152</v>
      </c>
      <c r="E281" s="50">
        <v>5357.2</v>
      </c>
      <c r="F281" s="44">
        <v>4</v>
      </c>
      <c r="G281" s="37">
        <f t="shared" si="4"/>
        <v>21428.799999999999</v>
      </c>
      <c r="H281" s="37"/>
      <c r="I281" s="37">
        <f t="shared" si="5"/>
        <v>0</v>
      </c>
      <c r="J281" s="37"/>
      <c r="K281" s="37">
        <f t="shared" si="6"/>
        <v>0</v>
      </c>
      <c r="L281" s="45"/>
      <c r="M281" s="37">
        <f t="shared" si="7"/>
        <v>0</v>
      </c>
      <c r="N281" s="45"/>
      <c r="O281" s="37">
        <f t="shared" si="8"/>
        <v>0</v>
      </c>
      <c r="P281" s="47">
        <f t="shared" si="9"/>
        <v>21428.799999999999</v>
      </c>
    </row>
    <row r="282" spans="1:16" ht="31.5">
      <c r="A282" s="39">
        <v>66</v>
      </c>
      <c r="B282" s="57" t="s">
        <v>343</v>
      </c>
      <c r="C282" s="53" t="s">
        <v>344</v>
      </c>
      <c r="D282" s="44" t="s">
        <v>261</v>
      </c>
      <c r="E282" s="45">
        <v>62.54</v>
      </c>
      <c r="F282" s="44">
        <v>169</v>
      </c>
      <c r="G282" s="37">
        <f t="shared" ref="G282:G341" si="10">E282*F282</f>
        <v>10569.26</v>
      </c>
      <c r="H282" s="37"/>
      <c r="I282" s="37">
        <f t="shared" ref="I282:I341" si="11">H282*E282</f>
        <v>0</v>
      </c>
      <c r="J282" s="37"/>
      <c r="K282" s="37">
        <f t="shared" ref="K282:K341" si="12">J282*E282</f>
        <v>0</v>
      </c>
      <c r="L282" s="55"/>
      <c r="M282" s="37">
        <f t="shared" ref="M282:M341" si="13">L282*E282</f>
        <v>0</v>
      </c>
      <c r="N282" s="56"/>
      <c r="O282" s="37">
        <f t="shared" ref="O282:O341" si="14">N282*E282</f>
        <v>0</v>
      </c>
      <c r="P282" s="47">
        <f t="shared" ref="P282:P316" si="15">O282+M282+K282+I282+G282</f>
        <v>10569.26</v>
      </c>
    </row>
    <row r="283" spans="1:16" ht="23.25">
      <c r="A283" s="39">
        <v>67</v>
      </c>
      <c r="B283" s="57" t="s">
        <v>345</v>
      </c>
      <c r="C283" s="91" t="s">
        <v>346</v>
      </c>
      <c r="D283" s="65" t="s">
        <v>347</v>
      </c>
      <c r="E283" s="92">
        <v>203700</v>
      </c>
      <c r="F283" s="65">
        <v>0.14000000000000001</v>
      </c>
      <c r="G283" s="37">
        <f t="shared" si="10"/>
        <v>28518.000000000004</v>
      </c>
      <c r="H283" s="37"/>
      <c r="I283" s="37">
        <f t="shared" si="11"/>
        <v>0</v>
      </c>
      <c r="J283" s="37"/>
      <c r="K283" s="37">
        <f t="shared" si="12"/>
        <v>0</v>
      </c>
      <c r="L283" s="55"/>
      <c r="M283" s="37">
        <f t="shared" si="13"/>
        <v>0</v>
      </c>
      <c r="N283" s="56"/>
      <c r="O283" s="37">
        <f t="shared" si="14"/>
        <v>0</v>
      </c>
      <c r="P283" s="47">
        <f t="shared" si="15"/>
        <v>28518.000000000004</v>
      </c>
    </row>
    <row r="284" spans="1:16" ht="23.25">
      <c r="A284" s="39">
        <v>68</v>
      </c>
      <c r="B284" s="57" t="s">
        <v>343</v>
      </c>
      <c r="C284" s="59" t="s">
        <v>348</v>
      </c>
      <c r="D284" s="60" t="s">
        <v>349</v>
      </c>
      <c r="E284" s="60">
        <v>73.16</v>
      </c>
      <c r="F284" s="60">
        <v>209</v>
      </c>
      <c r="G284" s="37">
        <f t="shared" si="10"/>
        <v>15290.439999999999</v>
      </c>
      <c r="H284" s="37"/>
      <c r="I284" s="37">
        <f t="shared" si="11"/>
        <v>0</v>
      </c>
      <c r="J284" s="37"/>
      <c r="K284" s="37">
        <f t="shared" si="12"/>
        <v>0</v>
      </c>
      <c r="L284" s="55"/>
      <c r="M284" s="37">
        <f t="shared" si="13"/>
        <v>0</v>
      </c>
      <c r="N284" s="56"/>
      <c r="O284" s="37">
        <f t="shared" si="14"/>
        <v>0</v>
      </c>
      <c r="P284" s="47">
        <f t="shared" si="15"/>
        <v>15290.439999999999</v>
      </c>
    </row>
    <row r="285" spans="1:16" ht="30">
      <c r="A285" s="39">
        <v>69</v>
      </c>
      <c r="B285" s="57"/>
      <c r="C285" s="93" t="s">
        <v>350</v>
      </c>
      <c r="D285" s="60" t="s">
        <v>152</v>
      </c>
      <c r="E285" s="65">
        <v>176539.8</v>
      </c>
      <c r="F285" s="60">
        <v>1</v>
      </c>
      <c r="G285" s="37">
        <f t="shared" si="10"/>
        <v>176539.8</v>
      </c>
      <c r="H285" s="37"/>
      <c r="I285" s="37">
        <f t="shared" si="11"/>
        <v>0</v>
      </c>
      <c r="J285" s="37"/>
      <c r="K285" s="37">
        <f t="shared" si="12"/>
        <v>0</v>
      </c>
      <c r="L285" s="55"/>
      <c r="M285" s="37">
        <f t="shared" si="13"/>
        <v>0</v>
      </c>
      <c r="N285" s="56"/>
      <c r="O285" s="37">
        <f t="shared" si="14"/>
        <v>0</v>
      </c>
      <c r="P285" s="47">
        <f t="shared" si="15"/>
        <v>176539.8</v>
      </c>
    </row>
    <row r="286" spans="1:16" ht="30">
      <c r="A286" s="39">
        <v>70</v>
      </c>
      <c r="B286" s="57"/>
      <c r="C286" s="93" t="s">
        <v>351</v>
      </c>
      <c r="D286" s="60" t="s">
        <v>152</v>
      </c>
      <c r="E286" s="92">
        <v>188309.12</v>
      </c>
      <c r="F286" s="60">
        <v>1</v>
      </c>
      <c r="G286" s="37">
        <f t="shared" si="10"/>
        <v>188309.12</v>
      </c>
      <c r="H286" s="37"/>
      <c r="I286" s="37">
        <f t="shared" si="11"/>
        <v>0</v>
      </c>
      <c r="J286" s="37"/>
      <c r="K286" s="37">
        <f t="shared" si="12"/>
        <v>0</v>
      </c>
      <c r="L286" s="55"/>
      <c r="M286" s="37">
        <f t="shared" si="13"/>
        <v>0</v>
      </c>
      <c r="N286" s="56"/>
      <c r="O286" s="37">
        <f t="shared" si="14"/>
        <v>0</v>
      </c>
      <c r="P286" s="47">
        <f t="shared" si="15"/>
        <v>188309.12</v>
      </c>
    </row>
    <row r="287" spans="1:16" ht="23.25">
      <c r="A287" s="39">
        <v>71</v>
      </c>
      <c r="B287" s="52" t="s">
        <v>279</v>
      </c>
      <c r="C287" s="73" t="s">
        <v>352</v>
      </c>
      <c r="D287" s="74" t="s">
        <v>152</v>
      </c>
      <c r="E287" s="75">
        <v>10000</v>
      </c>
      <c r="F287" s="76">
        <v>1</v>
      </c>
      <c r="G287" s="37">
        <f t="shared" si="10"/>
        <v>10000</v>
      </c>
      <c r="H287" s="37"/>
      <c r="I287" s="37">
        <f t="shared" si="11"/>
        <v>0</v>
      </c>
      <c r="J287" s="37"/>
      <c r="K287" s="37">
        <f t="shared" si="12"/>
        <v>0</v>
      </c>
      <c r="L287" s="55"/>
      <c r="M287" s="37">
        <f t="shared" si="13"/>
        <v>0</v>
      </c>
      <c r="N287" s="56"/>
      <c r="O287" s="37">
        <f t="shared" si="14"/>
        <v>0</v>
      </c>
      <c r="P287" s="47">
        <f t="shared" si="15"/>
        <v>10000</v>
      </c>
    </row>
    <row r="288" spans="1:16" ht="23.25">
      <c r="A288" s="39">
        <v>72</v>
      </c>
      <c r="B288" s="48" t="s">
        <v>353</v>
      </c>
      <c r="C288" s="73" t="s">
        <v>354</v>
      </c>
      <c r="D288" s="60" t="s">
        <v>152</v>
      </c>
      <c r="E288" s="63">
        <v>190586.52</v>
      </c>
      <c r="F288" s="74">
        <v>1</v>
      </c>
      <c r="G288" s="37">
        <f t="shared" si="10"/>
        <v>190586.52</v>
      </c>
      <c r="H288" s="37"/>
      <c r="I288" s="37">
        <f t="shared" si="11"/>
        <v>0</v>
      </c>
      <c r="J288" s="37"/>
      <c r="K288" s="37">
        <f t="shared" si="12"/>
        <v>0</v>
      </c>
      <c r="L288" s="55"/>
      <c r="M288" s="37">
        <f t="shared" si="13"/>
        <v>0</v>
      </c>
      <c r="N288" s="56"/>
      <c r="O288" s="37">
        <f t="shared" si="14"/>
        <v>0</v>
      </c>
      <c r="P288" s="47">
        <f t="shared" si="15"/>
        <v>190586.52</v>
      </c>
    </row>
    <row r="289" spans="1:16" ht="30">
      <c r="A289" s="39">
        <v>73</v>
      </c>
      <c r="B289" s="48" t="s">
        <v>355</v>
      </c>
      <c r="C289" s="73" t="s">
        <v>356</v>
      </c>
      <c r="D289" s="60" t="s">
        <v>152</v>
      </c>
      <c r="E289" s="63">
        <v>58823</v>
      </c>
      <c r="F289" s="74">
        <v>1</v>
      </c>
      <c r="G289" s="37">
        <f t="shared" si="10"/>
        <v>58823</v>
      </c>
      <c r="H289" s="37"/>
      <c r="I289" s="37">
        <f t="shared" si="11"/>
        <v>0</v>
      </c>
      <c r="J289" s="37"/>
      <c r="K289" s="37">
        <f t="shared" si="12"/>
        <v>0</v>
      </c>
      <c r="L289" s="55"/>
      <c r="M289" s="37">
        <f t="shared" si="13"/>
        <v>0</v>
      </c>
      <c r="N289" s="56"/>
      <c r="O289" s="37">
        <f t="shared" si="14"/>
        <v>0</v>
      </c>
      <c r="P289" s="47">
        <f t="shared" si="15"/>
        <v>58823</v>
      </c>
    </row>
    <row r="290" spans="1:16" ht="31.5">
      <c r="A290" s="39">
        <v>74</v>
      </c>
      <c r="B290" s="48" t="s">
        <v>357</v>
      </c>
      <c r="C290" s="94" t="s">
        <v>358</v>
      </c>
      <c r="D290" s="60" t="s">
        <v>152</v>
      </c>
      <c r="E290" s="74">
        <v>15635</v>
      </c>
      <c r="F290" s="74">
        <v>3</v>
      </c>
      <c r="G290" s="37">
        <f t="shared" si="10"/>
        <v>46905</v>
      </c>
      <c r="H290" s="37"/>
      <c r="I290" s="37">
        <f t="shared" si="11"/>
        <v>0</v>
      </c>
      <c r="J290" s="37"/>
      <c r="K290" s="37">
        <f t="shared" si="12"/>
        <v>0</v>
      </c>
      <c r="L290" s="55"/>
      <c r="M290" s="37">
        <f t="shared" si="13"/>
        <v>0</v>
      </c>
      <c r="N290" s="56"/>
      <c r="O290" s="37">
        <f t="shared" si="14"/>
        <v>0</v>
      </c>
      <c r="P290" s="47">
        <f t="shared" si="15"/>
        <v>46905</v>
      </c>
    </row>
    <row r="291" spans="1:16" ht="47.25">
      <c r="A291" s="39">
        <v>75</v>
      </c>
      <c r="B291" s="61" t="s">
        <v>359</v>
      </c>
      <c r="C291" s="94" t="s">
        <v>360</v>
      </c>
      <c r="D291" s="60" t="s">
        <v>152</v>
      </c>
      <c r="E291" s="74">
        <v>9115.5</v>
      </c>
      <c r="F291" s="74">
        <v>6</v>
      </c>
      <c r="G291" s="37">
        <f t="shared" si="10"/>
        <v>54693</v>
      </c>
      <c r="H291" s="37"/>
      <c r="I291" s="37">
        <f t="shared" si="11"/>
        <v>0</v>
      </c>
      <c r="J291" s="37"/>
      <c r="K291" s="37">
        <f t="shared" si="12"/>
        <v>0</v>
      </c>
      <c r="L291" s="55"/>
      <c r="M291" s="37">
        <f t="shared" si="13"/>
        <v>0</v>
      </c>
      <c r="N291" s="56"/>
      <c r="O291" s="37">
        <f t="shared" si="14"/>
        <v>0</v>
      </c>
      <c r="P291" s="47">
        <f t="shared" si="15"/>
        <v>54693</v>
      </c>
    </row>
    <row r="292" spans="1:16" ht="30">
      <c r="A292" s="39">
        <v>76</v>
      </c>
      <c r="B292" s="48" t="s">
        <v>357</v>
      </c>
      <c r="C292" s="73" t="s">
        <v>361</v>
      </c>
      <c r="D292" s="60" t="s">
        <v>152</v>
      </c>
      <c r="E292" s="74">
        <v>6136</v>
      </c>
      <c r="F292" s="74">
        <v>1</v>
      </c>
      <c r="G292" s="37">
        <f t="shared" si="10"/>
        <v>6136</v>
      </c>
      <c r="H292" s="37"/>
      <c r="I292" s="37">
        <f t="shared" si="11"/>
        <v>0</v>
      </c>
      <c r="J292" s="37"/>
      <c r="K292" s="37">
        <f t="shared" si="12"/>
        <v>0</v>
      </c>
      <c r="L292" s="55"/>
      <c r="M292" s="37">
        <f t="shared" si="13"/>
        <v>0</v>
      </c>
      <c r="N292" s="56"/>
      <c r="O292" s="37">
        <f t="shared" si="14"/>
        <v>0</v>
      </c>
      <c r="P292" s="47">
        <f t="shared" si="15"/>
        <v>6136</v>
      </c>
    </row>
    <row r="293" spans="1:16" ht="30">
      <c r="A293" s="39">
        <v>77</v>
      </c>
      <c r="B293" s="48" t="s">
        <v>362</v>
      </c>
      <c r="C293" s="73" t="s">
        <v>363</v>
      </c>
      <c r="D293" s="60" t="s">
        <v>152</v>
      </c>
      <c r="E293" s="74">
        <v>6136</v>
      </c>
      <c r="F293" s="74">
        <v>1</v>
      </c>
      <c r="G293" s="37">
        <f t="shared" si="10"/>
        <v>6136</v>
      </c>
      <c r="H293" s="37"/>
      <c r="I293" s="37">
        <f t="shared" si="11"/>
        <v>0</v>
      </c>
      <c r="J293" s="37"/>
      <c r="K293" s="37">
        <f t="shared" si="12"/>
        <v>0</v>
      </c>
      <c r="L293" s="55"/>
      <c r="M293" s="37">
        <f t="shared" si="13"/>
        <v>0</v>
      </c>
      <c r="N293" s="56"/>
      <c r="O293" s="37">
        <f t="shared" si="14"/>
        <v>0</v>
      </c>
      <c r="P293" s="47">
        <f t="shared" si="15"/>
        <v>6136</v>
      </c>
    </row>
    <row r="294" spans="1:16" ht="31.5">
      <c r="A294" s="39">
        <v>78</v>
      </c>
      <c r="B294" s="48" t="s">
        <v>364</v>
      </c>
      <c r="C294" s="94" t="s">
        <v>365</v>
      </c>
      <c r="D294" s="60" t="s">
        <v>152</v>
      </c>
      <c r="E294" s="74">
        <v>5723</v>
      </c>
      <c r="F294" s="74">
        <v>4</v>
      </c>
      <c r="G294" s="37">
        <f t="shared" si="10"/>
        <v>22892</v>
      </c>
      <c r="H294" s="37"/>
      <c r="I294" s="37">
        <f t="shared" si="11"/>
        <v>0</v>
      </c>
      <c r="J294" s="37"/>
      <c r="K294" s="37">
        <f t="shared" si="12"/>
        <v>0</v>
      </c>
      <c r="L294" s="55"/>
      <c r="M294" s="37">
        <f t="shared" si="13"/>
        <v>0</v>
      </c>
      <c r="N294" s="56"/>
      <c r="O294" s="37">
        <f t="shared" si="14"/>
        <v>0</v>
      </c>
      <c r="P294" s="47">
        <f t="shared" si="15"/>
        <v>22892</v>
      </c>
    </row>
    <row r="295" spans="1:16" ht="31.5">
      <c r="A295" s="39">
        <v>79</v>
      </c>
      <c r="B295" s="48" t="s">
        <v>366</v>
      </c>
      <c r="C295" s="94" t="s">
        <v>367</v>
      </c>
      <c r="D295" s="60" t="s">
        <v>272</v>
      </c>
      <c r="E295" s="74">
        <v>3569.5</v>
      </c>
      <c r="F295" s="74">
        <v>4</v>
      </c>
      <c r="G295" s="37">
        <f t="shared" si="10"/>
        <v>14278</v>
      </c>
      <c r="H295" s="37"/>
      <c r="I295" s="37">
        <f t="shared" si="11"/>
        <v>0</v>
      </c>
      <c r="J295" s="37"/>
      <c r="K295" s="37">
        <f t="shared" si="12"/>
        <v>0</v>
      </c>
      <c r="L295" s="55"/>
      <c r="M295" s="37">
        <f t="shared" si="13"/>
        <v>0</v>
      </c>
      <c r="N295" s="56"/>
      <c r="O295" s="37">
        <f t="shared" si="14"/>
        <v>0</v>
      </c>
      <c r="P295" s="47">
        <f t="shared" si="15"/>
        <v>14278</v>
      </c>
    </row>
    <row r="296" spans="1:16" ht="30">
      <c r="A296" s="39">
        <v>80</v>
      </c>
      <c r="B296" s="72" t="s">
        <v>368</v>
      </c>
      <c r="C296" s="73" t="s">
        <v>369</v>
      </c>
      <c r="D296" s="60" t="s">
        <v>272</v>
      </c>
      <c r="E296" s="63">
        <v>171750</v>
      </c>
      <c r="F296" s="74">
        <v>2</v>
      </c>
      <c r="G296" s="37">
        <f t="shared" si="10"/>
        <v>343500</v>
      </c>
      <c r="H296" s="37"/>
      <c r="I296" s="37">
        <f t="shared" si="11"/>
        <v>0</v>
      </c>
      <c r="J296" s="37"/>
      <c r="K296" s="37">
        <f t="shared" si="12"/>
        <v>0</v>
      </c>
      <c r="L296" s="55"/>
      <c r="M296" s="37">
        <f t="shared" si="13"/>
        <v>0</v>
      </c>
      <c r="N296" s="56"/>
      <c r="O296" s="37">
        <f t="shared" si="14"/>
        <v>0</v>
      </c>
      <c r="P296" s="47">
        <f t="shared" si="15"/>
        <v>343500</v>
      </c>
    </row>
    <row r="297" spans="1:16" ht="23.25">
      <c r="A297" s="39">
        <v>81</v>
      </c>
      <c r="B297" s="12" t="s">
        <v>370</v>
      </c>
      <c r="C297" s="91" t="s">
        <v>371</v>
      </c>
      <c r="D297" s="60" t="s">
        <v>272</v>
      </c>
      <c r="E297" s="63">
        <v>1292.0999999999999</v>
      </c>
      <c r="F297" s="65">
        <v>1</v>
      </c>
      <c r="G297" s="37">
        <f t="shared" si="10"/>
        <v>1292.0999999999999</v>
      </c>
      <c r="H297" s="37"/>
      <c r="I297" s="37">
        <f t="shared" si="11"/>
        <v>0</v>
      </c>
      <c r="J297" s="37"/>
      <c r="K297" s="37">
        <f t="shared" si="12"/>
        <v>0</v>
      </c>
      <c r="L297" s="55"/>
      <c r="M297" s="37">
        <f t="shared" si="13"/>
        <v>0</v>
      </c>
      <c r="N297" s="56"/>
      <c r="O297" s="37">
        <f t="shared" si="14"/>
        <v>0</v>
      </c>
      <c r="P297" s="47">
        <f t="shared" si="15"/>
        <v>1292.0999999999999</v>
      </c>
    </row>
    <row r="298" spans="1:16" ht="23.25">
      <c r="A298" s="39">
        <v>82</v>
      </c>
      <c r="B298" s="12" t="s">
        <v>372</v>
      </c>
      <c r="C298" s="91" t="s">
        <v>373</v>
      </c>
      <c r="D298" s="60" t="s">
        <v>272</v>
      </c>
      <c r="E298" s="63">
        <v>1286.2</v>
      </c>
      <c r="F298" s="95">
        <v>4</v>
      </c>
      <c r="G298" s="37">
        <f t="shared" si="10"/>
        <v>5144.8</v>
      </c>
      <c r="H298" s="37"/>
      <c r="I298" s="37">
        <f t="shared" si="11"/>
        <v>0</v>
      </c>
      <c r="J298" s="37"/>
      <c r="K298" s="37">
        <f t="shared" si="12"/>
        <v>0</v>
      </c>
      <c r="L298" s="55"/>
      <c r="M298" s="37">
        <f t="shared" si="13"/>
        <v>0</v>
      </c>
      <c r="N298" s="56"/>
      <c r="O298" s="37">
        <f t="shared" si="14"/>
        <v>0</v>
      </c>
      <c r="P298" s="47">
        <f t="shared" si="15"/>
        <v>5144.8</v>
      </c>
    </row>
    <row r="299" spans="1:16" ht="15.75">
      <c r="A299" s="39">
        <v>83</v>
      </c>
      <c r="B299" s="38"/>
      <c r="C299" s="66" t="s">
        <v>374</v>
      </c>
      <c r="D299" s="67" t="s">
        <v>152</v>
      </c>
      <c r="E299" s="67">
        <v>35000</v>
      </c>
      <c r="F299" s="67">
        <v>1</v>
      </c>
      <c r="G299" s="37">
        <f t="shared" si="10"/>
        <v>35000</v>
      </c>
      <c r="H299" s="37"/>
      <c r="I299" s="37">
        <f t="shared" si="11"/>
        <v>0</v>
      </c>
      <c r="J299" s="37"/>
      <c r="K299" s="37">
        <f t="shared" si="12"/>
        <v>0</v>
      </c>
      <c r="L299" s="37"/>
      <c r="M299" s="37">
        <f t="shared" si="13"/>
        <v>0</v>
      </c>
      <c r="N299" s="37"/>
      <c r="O299" s="37">
        <f t="shared" si="14"/>
        <v>0</v>
      </c>
      <c r="P299" s="47">
        <f t="shared" si="15"/>
        <v>35000</v>
      </c>
    </row>
    <row r="300" spans="1:16" ht="15.75">
      <c r="A300" s="39">
        <v>84</v>
      </c>
      <c r="B300" s="38" t="s">
        <v>375</v>
      </c>
      <c r="C300" s="66" t="s">
        <v>376</v>
      </c>
      <c r="D300" s="67" t="s">
        <v>15</v>
      </c>
      <c r="E300" s="95">
        <v>6454.6</v>
      </c>
      <c r="F300" s="67">
        <v>42</v>
      </c>
      <c r="G300" s="37">
        <f t="shared" si="10"/>
        <v>271093.2</v>
      </c>
      <c r="H300" s="37"/>
      <c r="I300" s="37">
        <f t="shared" si="11"/>
        <v>0</v>
      </c>
      <c r="J300" s="37"/>
      <c r="K300" s="37">
        <f t="shared" si="12"/>
        <v>0</v>
      </c>
      <c r="L300" s="37"/>
      <c r="M300" s="37">
        <f t="shared" si="13"/>
        <v>0</v>
      </c>
      <c r="N300" s="37"/>
      <c r="O300" s="37">
        <f t="shared" si="14"/>
        <v>0</v>
      </c>
      <c r="P300" s="47">
        <f t="shared" si="15"/>
        <v>271093.2</v>
      </c>
    </row>
    <row r="301" spans="1:16" ht="31.5">
      <c r="A301" s="39">
        <v>85</v>
      </c>
      <c r="B301" s="38" t="s">
        <v>377</v>
      </c>
      <c r="C301" s="96" t="s">
        <v>378</v>
      </c>
      <c r="D301" s="67" t="s">
        <v>272</v>
      </c>
      <c r="E301" s="67">
        <v>19458.2</v>
      </c>
      <c r="F301" s="67">
        <v>1</v>
      </c>
      <c r="G301" s="37">
        <f t="shared" si="10"/>
        <v>19458.2</v>
      </c>
      <c r="H301" s="37"/>
      <c r="I301" s="37">
        <f t="shared" si="11"/>
        <v>0</v>
      </c>
      <c r="J301" s="37"/>
      <c r="K301" s="37">
        <f t="shared" si="12"/>
        <v>0</v>
      </c>
      <c r="L301" s="37"/>
      <c r="M301" s="37">
        <f t="shared" si="13"/>
        <v>0</v>
      </c>
      <c r="N301" s="37"/>
      <c r="O301" s="37">
        <f t="shared" si="14"/>
        <v>0</v>
      </c>
      <c r="P301" s="47">
        <f t="shared" si="15"/>
        <v>19458.2</v>
      </c>
    </row>
    <row r="302" spans="1:16" ht="31.5">
      <c r="A302" s="39">
        <v>86</v>
      </c>
      <c r="B302" s="38" t="s">
        <v>379</v>
      </c>
      <c r="C302" s="96" t="s">
        <v>380</v>
      </c>
      <c r="D302" s="67" t="s">
        <v>272</v>
      </c>
      <c r="E302" s="67">
        <v>19458.2</v>
      </c>
      <c r="F302" s="67">
        <v>1</v>
      </c>
      <c r="G302" s="37">
        <f t="shared" si="10"/>
        <v>19458.2</v>
      </c>
      <c r="H302" s="37"/>
      <c r="I302" s="37">
        <f t="shared" si="11"/>
        <v>0</v>
      </c>
      <c r="J302" s="37"/>
      <c r="K302" s="37">
        <f t="shared" si="12"/>
        <v>0</v>
      </c>
      <c r="L302" s="37"/>
      <c r="M302" s="37">
        <f t="shared" si="13"/>
        <v>0</v>
      </c>
      <c r="N302" s="37"/>
      <c r="O302" s="37">
        <f t="shared" si="14"/>
        <v>0</v>
      </c>
      <c r="P302" s="47">
        <f t="shared" si="15"/>
        <v>19458.2</v>
      </c>
    </row>
    <row r="303" spans="1:16" ht="47.25">
      <c r="A303" s="39">
        <v>87</v>
      </c>
      <c r="B303" s="38" t="s">
        <v>377</v>
      </c>
      <c r="C303" s="96" t="s">
        <v>381</v>
      </c>
      <c r="D303" s="67" t="s">
        <v>272</v>
      </c>
      <c r="E303" s="67">
        <v>21238.82</v>
      </c>
      <c r="F303" s="67">
        <v>1</v>
      </c>
      <c r="G303" s="37">
        <f t="shared" si="10"/>
        <v>21238.82</v>
      </c>
      <c r="H303" s="37"/>
      <c r="I303" s="37">
        <f t="shared" si="11"/>
        <v>0</v>
      </c>
      <c r="J303" s="37"/>
      <c r="K303" s="37">
        <f t="shared" si="12"/>
        <v>0</v>
      </c>
      <c r="L303" s="37"/>
      <c r="M303" s="37">
        <f t="shared" si="13"/>
        <v>0</v>
      </c>
      <c r="N303" s="37"/>
      <c r="O303" s="37">
        <f t="shared" si="14"/>
        <v>0</v>
      </c>
      <c r="P303" s="47">
        <f t="shared" si="15"/>
        <v>21238.82</v>
      </c>
    </row>
    <row r="304" spans="1:16" ht="47.25">
      <c r="A304" s="39">
        <v>88</v>
      </c>
      <c r="B304" s="38" t="s">
        <v>379</v>
      </c>
      <c r="C304" s="96" t="s">
        <v>382</v>
      </c>
      <c r="D304" s="67" t="s">
        <v>272</v>
      </c>
      <c r="E304" s="67">
        <v>21238.82</v>
      </c>
      <c r="F304" s="67">
        <v>1</v>
      </c>
      <c r="G304" s="37">
        <f t="shared" si="10"/>
        <v>21238.82</v>
      </c>
      <c r="H304" s="37"/>
      <c r="I304" s="37">
        <f t="shared" si="11"/>
        <v>0</v>
      </c>
      <c r="J304" s="37"/>
      <c r="K304" s="37">
        <f t="shared" si="12"/>
        <v>0</v>
      </c>
      <c r="L304" s="37"/>
      <c r="M304" s="37">
        <f t="shared" si="13"/>
        <v>0</v>
      </c>
      <c r="N304" s="37"/>
      <c r="O304" s="37">
        <f t="shared" si="14"/>
        <v>0</v>
      </c>
      <c r="P304" s="47">
        <f t="shared" si="15"/>
        <v>21238.82</v>
      </c>
    </row>
    <row r="305" spans="1:16" ht="31.5">
      <c r="A305" s="39">
        <v>89</v>
      </c>
      <c r="B305" s="38" t="s">
        <v>383</v>
      </c>
      <c r="C305" s="96" t="s">
        <v>384</v>
      </c>
      <c r="D305" s="67" t="s">
        <v>272</v>
      </c>
      <c r="E305" s="67">
        <v>17694.099999999999</v>
      </c>
      <c r="F305" s="67">
        <v>1</v>
      </c>
      <c r="G305" s="37">
        <f t="shared" si="10"/>
        <v>17694.099999999999</v>
      </c>
      <c r="H305" s="37"/>
      <c r="I305" s="37">
        <f t="shared" si="11"/>
        <v>0</v>
      </c>
      <c r="J305" s="37"/>
      <c r="K305" s="37">
        <f t="shared" si="12"/>
        <v>0</v>
      </c>
      <c r="L305" s="37"/>
      <c r="M305" s="37">
        <f t="shared" si="13"/>
        <v>0</v>
      </c>
      <c r="N305" s="37"/>
      <c r="O305" s="37">
        <f t="shared" si="14"/>
        <v>0</v>
      </c>
      <c r="P305" s="47">
        <f t="shared" si="15"/>
        <v>17694.099999999999</v>
      </c>
    </row>
    <row r="306" spans="1:16" ht="31.5">
      <c r="A306" s="39">
        <v>90</v>
      </c>
      <c r="B306" s="38" t="s">
        <v>385</v>
      </c>
      <c r="C306" s="96" t="s">
        <v>386</v>
      </c>
      <c r="D306" s="67" t="s">
        <v>272</v>
      </c>
      <c r="E306" s="67">
        <v>17694.099999999999</v>
      </c>
      <c r="F306" s="67">
        <v>1</v>
      </c>
      <c r="G306" s="37">
        <f t="shared" si="10"/>
        <v>17694.099999999999</v>
      </c>
      <c r="H306" s="37"/>
      <c r="I306" s="37">
        <f t="shared" si="11"/>
        <v>0</v>
      </c>
      <c r="J306" s="37"/>
      <c r="K306" s="37">
        <f t="shared" si="12"/>
        <v>0</v>
      </c>
      <c r="L306" s="37"/>
      <c r="M306" s="37">
        <f t="shared" si="13"/>
        <v>0</v>
      </c>
      <c r="N306" s="37"/>
      <c r="O306" s="37">
        <f t="shared" si="14"/>
        <v>0</v>
      </c>
      <c r="P306" s="47">
        <f t="shared" si="15"/>
        <v>17694.099999999999</v>
      </c>
    </row>
    <row r="307" spans="1:16" ht="15.75">
      <c r="A307" s="39">
        <v>91</v>
      </c>
      <c r="B307" s="38" t="s">
        <v>387</v>
      </c>
      <c r="C307" s="97" t="s">
        <v>388</v>
      </c>
      <c r="D307" s="95" t="s">
        <v>330</v>
      </c>
      <c r="E307" s="67">
        <v>99.71</v>
      </c>
      <c r="F307" s="95">
        <v>50</v>
      </c>
      <c r="G307" s="37">
        <f t="shared" si="10"/>
        <v>4985.5</v>
      </c>
      <c r="H307" s="37"/>
      <c r="I307" s="37">
        <f t="shared" si="11"/>
        <v>0</v>
      </c>
      <c r="J307" s="37"/>
      <c r="K307" s="37">
        <f t="shared" si="12"/>
        <v>0</v>
      </c>
      <c r="L307" s="37"/>
      <c r="M307" s="37">
        <f t="shared" si="13"/>
        <v>0</v>
      </c>
      <c r="N307" s="37"/>
      <c r="O307" s="37">
        <f t="shared" si="14"/>
        <v>0</v>
      </c>
      <c r="P307" s="47">
        <f t="shared" si="15"/>
        <v>4985.5</v>
      </c>
    </row>
    <row r="308" spans="1:16" ht="31.5">
      <c r="A308" s="39">
        <v>92</v>
      </c>
      <c r="B308" s="38" t="s">
        <v>389</v>
      </c>
      <c r="C308" s="97" t="s">
        <v>390</v>
      </c>
      <c r="D308" s="95" t="s">
        <v>330</v>
      </c>
      <c r="E308" s="67">
        <v>58.41</v>
      </c>
      <c r="F308" s="95">
        <v>220</v>
      </c>
      <c r="G308" s="37">
        <f t="shared" si="10"/>
        <v>12850.199999999999</v>
      </c>
      <c r="H308" s="37"/>
      <c r="I308" s="37">
        <f t="shared" si="11"/>
        <v>0</v>
      </c>
      <c r="J308" s="37"/>
      <c r="K308" s="37">
        <f t="shared" si="12"/>
        <v>0</v>
      </c>
      <c r="L308" s="37"/>
      <c r="M308" s="37">
        <f t="shared" si="13"/>
        <v>0</v>
      </c>
      <c r="N308" s="37"/>
      <c r="O308" s="37">
        <f t="shared" si="14"/>
        <v>0</v>
      </c>
      <c r="P308" s="47">
        <f t="shared" si="15"/>
        <v>12850.199999999999</v>
      </c>
    </row>
    <row r="309" spans="1:16" ht="15.75">
      <c r="A309" s="39">
        <v>93</v>
      </c>
      <c r="B309" s="38" t="s">
        <v>391</v>
      </c>
      <c r="C309" s="97" t="s">
        <v>392</v>
      </c>
      <c r="D309" s="95" t="s">
        <v>152</v>
      </c>
      <c r="E309" s="67">
        <v>52.51</v>
      </c>
      <c r="F309" s="95">
        <v>11</v>
      </c>
      <c r="G309" s="37">
        <f t="shared" si="10"/>
        <v>577.61</v>
      </c>
      <c r="H309" s="37"/>
      <c r="I309" s="37">
        <f t="shared" si="11"/>
        <v>0</v>
      </c>
      <c r="J309" s="37"/>
      <c r="K309" s="37">
        <f t="shared" si="12"/>
        <v>0</v>
      </c>
      <c r="L309" s="37"/>
      <c r="M309" s="37">
        <f t="shared" si="13"/>
        <v>0</v>
      </c>
      <c r="N309" s="37"/>
      <c r="O309" s="37">
        <f t="shared" si="14"/>
        <v>0</v>
      </c>
      <c r="P309" s="47">
        <f t="shared" si="15"/>
        <v>577.61</v>
      </c>
    </row>
    <row r="310" spans="1:16" ht="15.75">
      <c r="A310" s="39">
        <v>94</v>
      </c>
      <c r="B310" s="38" t="s">
        <v>393</v>
      </c>
      <c r="C310" s="97" t="s">
        <v>394</v>
      </c>
      <c r="D310" s="95" t="s">
        <v>152</v>
      </c>
      <c r="E310" s="67">
        <v>76.11</v>
      </c>
      <c r="F310" s="95">
        <v>5</v>
      </c>
      <c r="G310" s="37">
        <f t="shared" si="10"/>
        <v>380.55</v>
      </c>
      <c r="H310" s="37"/>
      <c r="I310" s="37">
        <f t="shared" si="11"/>
        <v>0</v>
      </c>
      <c r="J310" s="37"/>
      <c r="K310" s="37">
        <f t="shared" si="12"/>
        <v>0</v>
      </c>
      <c r="L310" s="37"/>
      <c r="M310" s="37">
        <f t="shared" si="13"/>
        <v>0</v>
      </c>
      <c r="N310" s="37"/>
      <c r="O310" s="37">
        <f t="shared" si="14"/>
        <v>0</v>
      </c>
      <c r="P310" s="47">
        <f t="shared" si="15"/>
        <v>380.55</v>
      </c>
    </row>
    <row r="311" spans="1:16" ht="15.75">
      <c r="A311" s="39">
        <v>95</v>
      </c>
      <c r="B311" s="38" t="s">
        <v>395</v>
      </c>
      <c r="C311" s="97" t="s">
        <v>396</v>
      </c>
      <c r="D311" s="95" t="s">
        <v>152</v>
      </c>
      <c r="E311" s="67">
        <v>46.61</v>
      </c>
      <c r="F311" s="95">
        <v>38</v>
      </c>
      <c r="G311" s="37">
        <f t="shared" si="10"/>
        <v>1771.18</v>
      </c>
      <c r="H311" s="37"/>
      <c r="I311" s="37">
        <f t="shared" si="11"/>
        <v>0</v>
      </c>
      <c r="J311" s="37"/>
      <c r="K311" s="37">
        <f t="shared" si="12"/>
        <v>0</v>
      </c>
      <c r="L311" s="37"/>
      <c r="M311" s="37">
        <f t="shared" si="13"/>
        <v>0</v>
      </c>
      <c r="N311" s="37"/>
      <c r="O311" s="37">
        <f t="shared" si="14"/>
        <v>0</v>
      </c>
      <c r="P311" s="47">
        <f t="shared" si="15"/>
        <v>1771.18</v>
      </c>
    </row>
    <row r="312" spans="1:16" ht="15.75">
      <c r="A312" s="39">
        <v>96</v>
      </c>
      <c r="B312" s="38" t="s">
        <v>397</v>
      </c>
      <c r="C312" s="97" t="s">
        <v>398</v>
      </c>
      <c r="D312" s="95" t="s">
        <v>152</v>
      </c>
      <c r="E312" s="67">
        <v>76.11</v>
      </c>
      <c r="F312" s="95">
        <v>1</v>
      </c>
      <c r="G312" s="37">
        <f t="shared" si="10"/>
        <v>76.11</v>
      </c>
      <c r="H312" s="37"/>
      <c r="I312" s="37">
        <f t="shared" si="11"/>
        <v>0</v>
      </c>
      <c r="J312" s="37"/>
      <c r="K312" s="37">
        <f t="shared" si="12"/>
        <v>0</v>
      </c>
      <c r="L312" s="37"/>
      <c r="M312" s="37">
        <f t="shared" si="13"/>
        <v>0</v>
      </c>
      <c r="N312" s="37"/>
      <c r="O312" s="37">
        <f t="shared" si="14"/>
        <v>0</v>
      </c>
      <c r="P312" s="47">
        <f t="shared" si="15"/>
        <v>76.11</v>
      </c>
    </row>
    <row r="313" spans="1:16" ht="15.75">
      <c r="A313" s="98">
        <v>97</v>
      </c>
      <c r="B313" s="38" t="s">
        <v>399</v>
      </c>
      <c r="C313" s="99" t="s">
        <v>400</v>
      </c>
      <c r="D313" s="95" t="s">
        <v>152</v>
      </c>
      <c r="E313" s="67">
        <v>17698.82</v>
      </c>
      <c r="F313" s="95">
        <v>0</v>
      </c>
      <c r="G313" s="37">
        <f t="shared" si="10"/>
        <v>0</v>
      </c>
      <c r="H313" s="37"/>
      <c r="I313" s="37">
        <f t="shared" si="11"/>
        <v>0</v>
      </c>
      <c r="J313" s="37"/>
      <c r="K313" s="37">
        <f t="shared" si="12"/>
        <v>0</v>
      </c>
      <c r="L313" s="37"/>
      <c r="M313" s="37">
        <f t="shared" si="13"/>
        <v>0</v>
      </c>
      <c r="N313" s="37"/>
      <c r="O313" s="37">
        <f t="shared" si="14"/>
        <v>0</v>
      </c>
      <c r="P313" s="47">
        <f t="shared" si="15"/>
        <v>0</v>
      </c>
    </row>
    <row r="314" spans="1:16" ht="15.75">
      <c r="A314" s="39">
        <v>98</v>
      </c>
      <c r="B314" s="38" t="s">
        <v>401</v>
      </c>
      <c r="C314" s="99" t="s">
        <v>402</v>
      </c>
      <c r="D314" s="95" t="s">
        <v>152</v>
      </c>
      <c r="E314" s="67">
        <v>8258.82</v>
      </c>
      <c r="F314" s="95">
        <v>3</v>
      </c>
      <c r="G314" s="37">
        <f t="shared" si="10"/>
        <v>24776.46</v>
      </c>
      <c r="H314" s="37"/>
      <c r="I314" s="37">
        <f t="shared" si="11"/>
        <v>0</v>
      </c>
      <c r="J314" s="37"/>
      <c r="K314" s="37">
        <f t="shared" si="12"/>
        <v>0</v>
      </c>
      <c r="L314" s="37"/>
      <c r="M314" s="37">
        <f t="shared" si="13"/>
        <v>0</v>
      </c>
      <c r="N314" s="37"/>
      <c r="O314" s="37">
        <f t="shared" si="14"/>
        <v>0</v>
      </c>
      <c r="P314" s="47">
        <f t="shared" si="15"/>
        <v>24776.46</v>
      </c>
    </row>
    <row r="315" spans="1:16" ht="15.75">
      <c r="A315" s="39">
        <v>99</v>
      </c>
      <c r="B315" s="38" t="s">
        <v>403</v>
      </c>
      <c r="C315" s="96" t="s">
        <v>404</v>
      </c>
      <c r="D315" s="95" t="s">
        <v>152</v>
      </c>
      <c r="E315" s="67">
        <v>353.40999999999997</v>
      </c>
      <c r="F315" s="100">
        <v>8</v>
      </c>
      <c r="G315" s="37">
        <f t="shared" si="10"/>
        <v>2827.2799999999997</v>
      </c>
      <c r="H315" s="37"/>
      <c r="I315" s="37">
        <f t="shared" si="11"/>
        <v>0</v>
      </c>
      <c r="J315" s="37"/>
      <c r="K315" s="37">
        <f t="shared" si="12"/>
        <v>0</v>
      </c>
      <c r="L315" s="37"/>
      <c r="M315" s="37">
        <f t="shared" si="13"/>
        <v>0</v>
      </c>
      <c r="N315" s="37"/>
      <c r="O315" s="37">
        <f t="shared" si="14"/>
        <v>0</v>
      </c>
      <c r="P315" s="47">
        <f t="shared" si="15"/>
        <v>2827.2799999999997</v>
      </c>
    </row>
    <row r="316" spans="1:16" ht="15.75">
      <c r="A316" s="39">
        <v>100</v>
      </c>
      <c r="B316" s="38" t="s">
        <v>405</v>
      </c>
      <c r="C316" s="97" t="s">
        <v>406</v>
      </c>
      <c r="D316" s="95" t="s">
        <v>152</v>
      </c>
      <c r="E316" s="95">
        <v>58.41</v>
      </c>
      <c r="F316" s="95">
        <v>17</v>
      </c>
      <c r="G316" s="37">
        <f t="shared" si="10"/>
        <v>992.96999999999991</v>
      </c>
      <c r="H316" s="37"/>
      <c r="I316" s="37">
        <f t="shared" si="11"/>
        <v>0</v>
      </c>
      <c r="J316" s="37"/>
      <c r="K316" s="37">
        <f t="shared" si="12"/>
        <v>0</v>
      </c>
      <c r="L316" s="37"/>
      <c r="M316" s="37">
        <f t="shared" si="13"/>
        <v>0</v>
      </c>
      <c r="N316" s="37"/>
      <c r="O316" s="37">
        <f t="shared" si="14"/>
        <v>0</v>
      </c>
      <c r="P316" s="47">
        <f t="shared" si="15"/>
        <v>992.96999999999991</v>
      </c>
    </row>
    <row r="317" spans="1:16" ht="15.75">
      <c r="A317" s="39">
        <v>101</v>
      </c>
      <c r="B317" s="101" t="s">
        <v>24</v>
      </c>
      <c r="C317" s="76" t="s">
        <v>407</v>
      </c>
      <c r="D317" s="12" t="s">
        <v>272</v>
      </c>
      <c r="E317" s="12">
        <v>236000</v>
      </c>
      <c r="F317" s="12">
        <v>1</v>
      </c>
      <c r="G317" s="37">
        <f t="shared" si="10"/>
        <v>236000</v>
      </c>
      <c r="H317" s="37"/>
      <c r="I317" s="37">
        <f t="shared" si="11"/>
        <v>0</v>
      </c>
      <c r="J317" s="37"/>
      <c r="K317" s="37">
        <f t="shared" si="12"/>
        <v>0</v>
      </c>
      <c r="L317" s="37"/>
      <c r="M317" s="37">
        <f t="shared" si="13"/>
        <v>0</v>
      </c>
      <c r="N317" s="37"/>
      <c r="O317" s="37">
        <f t="shared" si="14"/>
        <v>0</v>
      </c>
      <c r="P317" s="47">
        <f>O317+M317+K317+I317+G317</f>
        <v>236000</v>
      </c>
    </row>
    <row r="318" spans="1:16" ht="15.75">
      <c r="A318" s="39">
        <v>102</v>
      </c>
      <c r="B318" s="101" t="s">
        <v>408</v>
      </c>
      <c r="C318" s="76" t="s">
        <v>409</v>
      </c>
      <c r="D318" s="12" t="s">
        <v>347</v>
      </c>
      <c r="E318" s="12">
        <v>413000</v>
      </c>
      <c r="F318" s="12">
        <v>1.3080000000000001</v>
      </c>
      <c r="G318" s="37">
        <f t="shared" si="10"/>
        <v>540204</v>
      </c>
      <c r="H318" s="37"/>
      <c r="I318" s="37">
        <f t="shared" si="11"/>
        <v>0</v>
      </c>
      <c r="J318" s="37"/>
      <c r="K318" s="37">
        <f t="shared" si="12"/>
        <v>0</v>
      </c>
      <c r="L318" s="37"/>
      <c r="M318" s="37">
        <f t="shared" si="13"/>
        <v>0</v>
      </c>
      <c r="N318" s="37"/>
      <c r="O318" s="37">
        <f t="shared" si="14"/>
        <v>0</v>
      </c>
      <c r="P318" s="47">
        <f t="shared" ref="P318:P341" si="16">O318+M318+K318+I318+G318</f>
        <v>540204</v>
      </c>
    </row>
    <row r="319" spans="1:16" ht="15.75">
      <c r="A319" s="39">
        <v>103</v>
      </c>
      <c r="B319" s="101" t="s">
        <v>410</v>
      </c>
      <c r="C319" s="76" t="s">
        <v>411</v>
      </c>
      <c r="D319" s="12" t="s">
        <v>347</v>
      </c>
      <c r="E319" s="12">
        <v>259600</v>
      </c>
      <c r="F319" s="12">
        <v>0.746</v>
      </c>
      <c r="G319" s="37">
        <f t="shared" si="10"/>
        <v>193661.6</v>
      </c>
      <c r="H319" s="37"/>
      <c r="I319" s="37">
        <f t="shared" si="11"/>
        <v>0</v>
      </c>
      <c r="J319" s="37"/>
      <c r="K319" s="37">
        <f t="shared" si="12"/>
        <v>0</v>
      </c>
      <c r="L319" s="37"/>
      <c r="M319" s="37">
        <f t="shared" si="13"/>
        <v>0</v>
      </c>
      <c r="N319" s="37"/>
      <c r="O319" s="37">
        <f t="shared" si="14"/>
        <v>0</v>
      </c>
      <c r="P319" s="47">
        <f t="shared" si="16"/>
        <v>193661.6</v>
      </c>
    </row>
    <row r="320" spans="1:16" ht="15.75">
      <c r="A320" s="39">
        <v>104</v>
      </c>
      <c r="B320" s="102" t="s">
        <v>345</v>
      </c>
      <c r="C320" s="76" t="s">
        <v>412</v>
      </c>
      <c r="D320" s="12" t="s">
        <v>347</v>
      </c>
      <c r="E320" s="12">
        <v>224200</v>
      </c>
      <c r="F320" s="12">
        <v>1.6240000000000001</v>
      </c>
      <c r="G320" s="37">
        <f t="shared" si="10"/>
        <v>364100.80000000005</v>
      </c>
      <c r="H320" s="37"/>
      <c r="I320" s="37">
        <f t="shared" si="11"/>
        <v>0</v>
      </c>
      <c r="J320" s="37"/>
      <c r="K320" s="37">
        <f t="shared" si="12"/>
        <v>0</v>
      </c>
      <c r="L320" s="37"/>
      <c r="M320" s="37">
        <f t="shared" si="13"/>
        <v>0</v>
      </c>
      <c r="N320" s="37"/>
      <c r="O320" s="37">
        <f t="shared" si="14"/>
        <v>0</v>
      </c>
      <c r="P320" s="47">
        <f t="shared" si="16"/>
        <v>364100.80000000005</v>
      </c>
    </row>
    <row r="321" spans="1:16" ht="15.75">
      <c r="A321" s="39">
        <v>105</v>
      </c>
      <c r="B321" s="12" t="s">
        <v>413</v>
      </c>
      <c r="C321" s="76" t="s">
        <v>414</v>
      </c>
      <c r="D321" s="12" t="s">
        <v>272</v>
      </c>
      <c r="E321" s="12">
        <v>1416</v>
      </c>
      <c r="F321" s="12">
        <v>174</v>
      </c>
      <c r="G321" s="37">
        <f t="shared" si="10"/>
        <v>246384</v>
      </c>
      <c r="H321" s="37"/>
      <c r="I321" s="37">
        <f t="shared" si="11"/>
        <v>0</v>
      </c>
      <c r="J321" s="37"/>
      <c r="K321" s="37">
        <f t="shared" si="12"/>
        <v>0</v>
      </c>
      <c r="L321" s="37"/>
      <c r="M321" s="37">
        <f t="shared" si="13"/>
        <v>0</v>
      </c>
      <c r="N321" s="37"/>
      <c r="O321" s="37">
        <f t="shared" si="14"/>
        <v>0</v>
      </c>
      <c r="P321" s="47">
        <f t="shared" si="16"/>
        <v>246384</v>
      </c>
    </row>
    <row r="322" spans="1:16" ht="30">
      <c r="A322" s="39">
        <v>106</v>
      </c>
      <c r="B322" s="12" t="s">
        <v>415</v>
      </c>
      <c r="C322" s="76" t="s">
        <v>416</v>
      </c>
      <c r="D322" s="12" t="s">
        <v>272</v>
      </c>
      <c r="E322" s="12">
        <v>3540</v>
      </c>
      <c r="F322" s="12">
        <v>42</v>
      </c>
      <c r="G322" s="37">
        <f t="shared" si="10"/>
        <v>148680</v>
      </c>
      <c r="H322" s="37"/>
      <c r="I322" s="37">
        <f t="shared" si="11"/>
        <v>0</v>
      </c>
      <c r="J322" s="37"/>
      <c r="K322" s="37">
        <f t="shared" si="12"/>
        <v>0</v>
      </c>
      <c r="L322" s="37"/>
      <c r="M322" s="37">
        <f t="shared" si="13"/>
        <v>0</v>
      </c>
      <c r="N322" s="37"/>
      <c r="O322" s="37">
        <f t="shared" si="14"/>
        <v>0</v>
      </c>
      <c r="P322" s="47">
        <f t="shared" si="16"/>
        <v>148680</v>
      </c>
    </row>
    <row r="323" spans="1:16" ht="15.75">
      <c r="A323" s="39">
        <v>107</v>
      </c>
      <c r="B323" s="12" t="s">
        <v>417</v>
      </c>
      <c r="C323" s="76" t="s">
        <v>418</v>
      </c>
      <c r="D323" s="12" t="s">
        <v>330</v>
      </c>
      <c r="E323" s="12">
        <v>2360</v>
      </c>
      <c r="F323" s="12">
        <v>657</v>
      </c>
      <c r="G323" s="37">
        <f t="shared" si="10"/>
        <v>1550520</v>
      </c>
      <c r="H323" s="37"/>
      <c r="I323" s="37">
        <f t="shared" si="11"/>
        <v>0</v>
      </c>
      <c r="J323" s="37"/>
      <c r="K323" s="37">
        <f t="shared" si="12"/>
        <v>0</v>
      </c>
      <c r="L323" s="37"/>
      <c r="M323" s="37">
        <f t="shared" si="13"/>
        <v>0</v>
      </c>
      <c r="N323" s="37"/>
      <c r="O323" s="37">
        <f t="shared" si="14"/>
        <v>0</v>
      </c>
      <c r="P323" s="47">
        <f t="shared" si="16"/>
        <v>1550520</v>
      </c>
    </row>
    <row r="324" spans="1:16" ht="30">
      <c r="A324" s="39">
        <v>108</v>
      </c>
      <c r="B324" s="12" t="s">
        <v>419</v>
      </c>
      <c r="C324" s="76" t="s">
        <v>420</v>
      </c>
      <c r="D324" s="12" t="s">
        <v>272</v>
      </c>
      <c r="E324" s="12">
        <v>23600</v>
      </c>
      <c r="F324" s="12">
        <v>10</v>
      </c>
      <c r="G324" s="37">
        <f t="shared" si="10"/>
        <v>236000</v>
      </c>
      <c r="H324" s="37"/>
      <c r="I324" s="37">
        <f t="shared" si="11"/>
        <v>0</v>
      </c>
      <c r="J324" s="37"/>
      <c r="K324" s="37">
        <f t="shared" si="12"/>
        <v>0</v>
      </c>
      <c r="L324" s="37"/>
      <c r="M324" s="37">
        <f t="shared" si="13"/>
        <v>0</v>
      </c>
      <c r="N324" s="37"/>
      <c r="O324" s="37">
        <f t="shared" si="14"/>
        <v>0</v>
      </c>
      <c r="P324" s="47">
        <f t="shared" si="16"/>
        <v>236000</v>
      </c>
    </row>
    <row r="325" spans="1:16" ht="15.75">
      <c r="A325" s="39">
        <v>109</v>
      </c>
      <c r="B325" s="12" t="s">
        <v>421</v>
      </c>
      <c r="C325" s="76" t="s">
        <v>422</v>
      </c>
      <c r="D325" s="12" t="s">
        <v>347</v>
      </c>
      <c r="E325" s="12">
        <v>294528</v>
      </c>
      <c r="F325" s="12">
        <v>0.44600000000000001</v>
      </c>
      <c r="G325" s="37">
        <f t="shared" si="10"/>
        <v>131359.48800000001</v>
      </c>
      <c r="H325" s="37"/>
      <c r="I325" s="37">
        <f t="shared" si="11"/>
        <v>0</v>
      </c>
      <c r="J325" s="37"/>
      <c r="K325" s="37">
        <f t="shared" si="12"/>
        <v>0</v>
      </c>
      <c r="L325" s="37"/>
      <c r="M325" s="37">
        <f t="shared" si="13"/>
        <v>0</v>
      </c>
      <c r="N325" s="37"/>
      <c r="O325" s="37">
        <f t="shared" si="14"/>
        <v>0</v>
      </c>
      <c r="P325" s="47">
        <f t="shared" si="16"/>
        <v>131359.48800000001</v>
      </c>
    </row>
    <row r="326" spans="1:16" ht="15.75">
      <c r="A326" s="39">
        <v>110</v>
      </c>
      <c r="B326" s="38"/>
      <c r="C326" s="76" t="s">
        <v>423</v>
      </c>
      <c r="D326" s="12" t="s">
        <v>272</v>
      </c>
      <c r="E326" s="12">
        <v>1770</v>
      </c>
      <c r="F326" s="103">
        <v>9</v>
      </c>
      <c r="G326" s="37">
        <f t="shared" si="10"/>
        <v>15930</v>
      </c>
      <c r="H326" s="37"/>
      <c r="I326" s="37">
        <f t="shared" si="11"/>
        <v>0</v>
      </c>
      <c r="J326" s="37"/>
      <c r="K326" s="37">
        <f t="shared" si="12"/>
        <v>0</v>
      </c>
      <c r="L326" s="37"/>
      <c r="M326" s="37">
        <f t="shared" si="13"/>
        <v>0</v>
      </c>
      <c r="N326" s="37"/>
      <c r="O326" s="37">
        <f t="shared" si="14"/>
        <v>0</v>
      </c>
      <c r="P326" s="47">
        <f t="shared" si="16"/>
        <v>15930</v>
      </c>
    </row>
    <row r="327" spans="1:16" ht="15.75">
      <c r="A327" s="39">
        <v>111</v>
      </c>
      <c r="B327" s="38"/>
      <c r="C327" s="76" t="s">
        <v>424</v>
      </c>
      <c r="D327" s="12" t="s">
        <v>272</v>
      </c>
      <c r="E327" s="12">
        <v>10431.199999999999</v>
      </c>
      <c r="F327" s="103">
        <v>1</v>
      </c>
      <c r="G327" s="37">
        <f t="shared" si="10"/>
        <v>10431.199999999999</v>
      </c>
      <c r="H327" s="37"/>
      <c r="I327" s="37">
        <f t="shared" si="11"/>
        <v>0</v>
      </c>
      <c r="J327" s="37"/>
      <c r="K327" s="37">
        <f t="shared" si="12"/>
        <v>0</v>
      </c>
      <c r="L327" s="37"/>
      <c r="M327" s="37">
        <f t="shared" si="13"/>
        <v>0</v>
      </c>
      <c r="N327" s="37"/>
      <c r="O327" s="37">
        <f t="shared" si="14"/>
        <v>0</v>
      </c>
      <c r="P327" s="47">
        <f t="shared" si="16"/>
        <v>10431.199999999999</v>
      </c>
    </row>
    <row r="328" spans="1:16" ht="15.75">
      <c r="A328" s="39">
        <v>112</v>
      </c>
      <c r="B328" s="38"/>
      <c r="C328" s="76" t="s">
        <v>425</v>
      </c>
      <c r="D328" s="12" t="s">
        <v>272</v>
      </c>
      <c r="E328" s="12">
        <v>11044.8</v>
      </c>
      <c r="F328" s="104">
        <v>1</v>
      </c>
      <c r="G328" s="37">
        <f t="shared" si="10"/>
        <v>11044.8</v>
      </c>
      <c r="H328" s="37"/>
      <c r="I328" s="37">
        <f t="shared" si="11"/>
        <v>0</v>
      </c>
      <c r="J328" s="37"/>
      <c r="K328" s="37">
        <f t="shared" si="12"/>
        <v>0</v>
      </c>
      <c r="L328" s="37"/>
      <c r="M328" s="37">
        <f t="shared" si="13"/>
        <v>0</v>
      </c>
      <c r="N328" s="37"/>
      <c r="O328" s="37">
        <f t="shared" si="14"/>
        <v>0</v>
      </c>
      <c r="P328" s="47">
        <f t="shared" si="16"/>
        <v>11044.8</v>
      </c>
    </row>
    <row r="329" spans="1:16" ht="15.75">
      <c r="A329" s="39">
        <v>113</v>
      </c>
      <c r="B329" s="12" t="s">
        <v>413</v>
      </c>
      <c r="C329" s="72" t="s">
        <v>426</v>
      </c>
      <c r="D329" s="12" t="s">
        <v>272</v>
      </c>
      <c r="E329" s="69">
        <v>160</v>
      </c>
      <c r="F329" s="105">
        <v>20</v>
      </c>
      <c r="G329" s="37">
        <f t="shared" si="10"/>
        <v>3200</v>
      </c>
      <c r="H329" s="37"/>
      <c r="I329" s="37">
        <f t="shared" si="11"/>
        <v>0</v>
      </c>
      <c r="J329" s="37"/>
      <c r="K329" s="37">
        <f t="shared" si="12"/>
        <v>0</v>
      </c>
      <c r="L329" s="37"/>
      <c r="M329" s="37">
        <f t="shared" si="13"/>
        <v>0</v>
      </c>
      <c r="N329" s="37"/>
      <c r="O329" s="37">
        <f t="shared" si="14"/>
        <v>0</v>
      </c>
      <c r="P329" s="47">
        <f t="shared" si="16"/>
        <v>3200</v>
      </c>
    </row>
    <row r="330" spans="1:16" ht="15.75">
      <c r="A330" s="39">
        <v>114</v>
      </c>
      <c r="B330" s="12" t="s">
        <v>427</v>
      </c>
      <c r="C330" s="106" t="s">
        <v>428</v>
      </c>
      <c r="D330" s="12" t="s">
        <v>272</v>
      </c>
      <c r="E330" s="69">
        <v>180</v>
      </c>
      <c r="F330" s="105">
        <v>5</v>
      </c>
      <c r="G330" s="37">
        <f t="shared" si="10"/>
        <v>900</v>
      </c>
      <c r="H330" s="37"/>
      <c r="I330" s="37">
        <f t="shared" si="11"/>
        <v>0</v>
      </c>
      <c r="J330" s="37"/>
      <c r="K330" s="37">
        <f t="shared" si="12"/>
        <v>0</v>
      </c>
      <c r="L330" s="37"/>
      <c r="M330" s="37">
        <f t="shared" si="13"/>
        <v>0</v>
      </c>
      <c r="N330" s="37"/>
      <c r="O330" s="37">
        <f t="shared" si="14"/>
        <v>0</v>
      </c>
      <c r="P330" s="47">
        <f t="shared" si="16"/>
        <v>900</v>
      </c>
    </row>
    <row r="331" spans="1:16" ht="15.75">
      <c r="A331" s="39">
        <v>115</v>
      </c>
      <c r="B331" s="38" t="s">
        <v>429</v>
      </c>
      <c r="C331" s="106" t="s">
        <v>430</v>
      </c>
      <c r="D331" s="12" t="s">
        <v>272</v>
      </c>
      <c r="E331" s="69">
        <v>628.94000000000005</v>
      </c>
      <c r="F331" s="105">
        <v>4</v>
      </c>
      <c r="G331" s="37">
        <f t="shared" si="10"/>
        <v>2515.7600000000002</v>
      </c>
      <c r="H331" s="37"/>
      <c r="I331" s="37">
        <f t="shared" si="11"/>
        <v>0</v>
      </c>
      <c r="J331" s="37"/>
      <c r="K331" s="37">
        <f t="shared" si="12"/>
        <v>0</v>
      </c>
      <c r="L331" s="37"/>
      <c r="M331" s="37">
        <f t="shared" si="13"/>
        <v>0</v>
      </c>
      <c r="N331" s="37"/>
      <c r="O331" s="37">
        <f t="shared" si="14"/>
        <v>0</v>
      </c>
      <c r="P331" s="47">
        <f t="shared" si="16"/>
        <v>2515.7600000000002</v>
      </c>
    </row>
    <row r="332" spans="1:16" ht="25.5">
      <c r="A332" s="39">
        <v>116</v>
      </c>
      <c r="B332" s="38"/>
      <c r="C332" s="106" t="s">
        <v>431</v>
      </c>
      <c r="D332" s="12" t="s">
        <v>272</v>
      </c>
      <c r="E332" s="69">
        <v>4953.1400000000003</v>
      </c>
      <c r="F332" s="105">
        <v>4</v>
      </c>
      <c r="G332" s="37">
        <f t="shared" si="10"/>
        <v>19812.560000000001</v>
      </c>
      <c r="H332" s="37"/>
      <c r="I332" s="37">
        <f t="shared" si="11"/>
        <v>0</v>
      </c>
      <c r="J332" s="37"/>
      <c r="K332" s="37">
        <f t="shared" si="12"/>
        <v>0</v>
      </c>
      <c r="L332" s="37"/>
      <c r="M332" s="37">
        <f t="shared" si="13"/>
        <v>0</v>
      </c>
      <c r="N332" s="37"/>
      <c r="O332" s="37">
        <f t="shared" si="14"/>
        <v>0</v>
      </c>
      <c r="P332" s="47">
        <f t="shared" si="16"/>
        <v>19812.560000000001</v>
      </c>
    </row>
    <row r="333" spans="1:16" ht="37.5">
      <c r="A333" s="39">
        <v>117</v>
      </c>
      <c r="B333" s="38"/>
      <c r="C333" s="107" t="s">
        <v>432</v>
      </c>
      <c r="D333" s="12" t="s">
        <v>15</v>
      </c>
      <c r="E333" s="69">
        <v>558.14</v>
      </c>
      <c r="F333" s="105">
        <v>178</v>
      </c>
      <c r="G333" s="37">
        <f t="shared" si="10"/>
        <v>99348.92</v>
      </c>
      <c r="H333" s="37"/>
      <c r="I333" s="37">
        <f t="shared" si="11"/>
        <v>0</v>
      </c>
      <c r="J333" s="37"/>
      <c r="K333" s="37">
        <f t="shared" si="12"/>
        <v>0</v>
      </c>
      <c r="L333" s="37"/>
      <c r="M333" s="37">
        <f t="shared" si="13"/>
        <v>0</v>
      </c>
      <c r="N333" s="37"/>
      <c r="O333" s="37">
        <f t="shared" si="14"/>
        <v>0</v>
      </c>
      <c r="P333" s="47">
        <f t="shared" si="16"/>
        <v>99348.92</v>
      </c>
    </row>
    <row r="334" spans="1:16" ht="18.75">
      <c r="A334" s="39">
        <v>118</v>
      </c>
      <c r="B334" s="38"/>
      <c r="C334" s="97" t="s">
        <v>371</v>
      </c>
      <c r="D334" s="12" t="s">
        <v>152</v>
      </c>
      <c r="E334" s="108">
        <v>1508.04</v>
      </c>
      <c r="F334" s="109">
        <v>20</v>
      </c>
      <c r="G334" s="37">
        <f t="shared" si="10"/>
        <v>30160.799999999999</v>
      </c>
      <c r="H334" s="37"/>
      <c r="I334" s="37">
        <f t="shared" si="11"/>
        <v>0</v>
      </c>
      <c r="J334" s="37"/>
      <c r="K334" s="37">
        <f t="shared" si="12"/>
        <v>0</v>
      </c>
      <c r="L334" s="37"/>
      <c r="M334" s="37">
        <f t="shared" si="13"/>
        <v>0</v>
      </c>
      <c r="N334" s="37"/>
      <c r="O334" s="37">
        <f t="shared" si="14"/>
        <v>0</v>
      </c>
      <c r="P334" s="47">
        <f t="shared" si="16"/>
        <v>30160.799999999999</v>
      </c>
    </row>
    <row r="335" spans="1:16" ht="18.75">
      <c r="A335" s="39">
        <v>119</v>
      </c>
      <c r="B335" s="38"/>
      <c r="C335" s="97" t="s">
        <v>433</v>
      </c>
      <c r="D335" s="12" t="s">
        <v>152</v>
      </c>
      <c r="E335" s="108">
        <v>1508.04</v>
      </c>
      <c r="F335" s="109">
        <v>6</v>
      </c>
      <c r="G335" s="37">
        <f t="shared" si="10"/>
        <v>9048.24</v>
      </c>
      <c r="H335" s="37"/>
      <c r="I335" s="37">
        <f t="shared" si="11"/>
        <v>0</v>
      </c>
      <c r="J335" s="37"/>
      <c r="K335" s="37">
        <f t="shared" si="12"/>
        <v>0</v>
      </c>
      <c r="L335" s="37"/>
      <c r="M335" s="37">
        <f t="shared" si="13"/>
        <v>0</v>
      </c>
      <c r="N335" s="37"/>
      <c r="O335" s="37">
        <f t="shared" si="14"/>
        <v>0</v>
      </c>
      <c r="P335" s="47">
        <f t="shared" si="16"/>
        <v>9048.24</v>
      </c>
    </row>
    <row r="336" spans="1:16" ht="18.75">
      <c r="A336" s="39">
        <v>120</v>
      </c>
      <c r="B336" s="38"/>
      <c r="C336" s="97" t="s">
        <v>434</v>
      </c>
      <c r="D336" s="12" t="s">
        <v>152</v>
      </c>
      <c r="E336" s="108">
        <v>1508.04</v>
      </c>
      <c r="F336" s="109">
        <v>11</v>
      </c>
      <c r="G336" s="37">
        <f t="shared" si="10"/>
        <v>16588.439999999999</v>
      </c>
      <c r="H336" s="37"/>
      <c r="I336" s="37">
        <f t="shared" si="11"/>
        <v>0</v>
      </c>
      <c r="J336" s="37"/>
      <c r="K336" s="37">
        <f t="shared" si="12"/>
        <v>0</v>
      </c>
      <c r="L336" s="37"/>
      <c r="M336" s="37">
        <f t="shared" si="13"/>
        <v>0</v>
      </c>
      <c r="N336" s="37"/>
      <c r="O336" s="37">
        <f t="shared" si="14"/>
        <v>0</v>
      </c>
      <c r="P336" s="47">
        <f t="shared" si="16"/>
        <v>16588.439999999999</v>
      </c>
    </row>
    <row r="337" spans="1:16" ht="18.75">
      <c r="A337" s="39">
        <v>121</v>
      </c>
      <c r="B337" s="38"/>
      <c r="C337" s="97" t="s">
        <v>373</v>
      </c>
      <c r="D337" s="12" t="s">
        <v>152</v>
      </c>
      <c r="E337" s="108">
        <v>1508.04</v>
      </c>
      <c r="F337" s="109">
        <v>12</v>
      </c>
      <c r="G337" s="37">
        <f t="shared" si="10"/>
        <v>18096.48</v>
      </c>
      <c r="H337" s="37"/>
      <c r="I337" s="37">
        <f t="shared" si="11"/>
        <v>0</v>
      </c>
      <c r="J337" s="37"/>
      <c r="K337" s="37">
        <f t="shared" si="12"/>
        <v>0</v>
      </c>
      <c r="L337" s="37"/>
      <c r="M337" s="37">
        <f t="shared" si="13"/>
        <v>0</v>
      </c>
      <c r="N337" s="37"/>
      <c r="O337" s="37">
        <f t="shared" si="14"/>
        <v>0</v>
      </c>
      <c r="P337" s="47">
        <f t="shared" si="16"/>
        <v>18096.48</v>
      </c>
    </row>
    <row r="338" spans="1:16" ht="18.75">
      <c r="A338" s="39">
        <v>122</v>
      </c>
      <c r="B338" s="38"/>
      <c r="C338" s="97" t="s">
        <v>435</v>
      </c>
      <c r="D338" s="12" t="s">
        <v>152</v>
      </c>
      <c r="E338" s="108">
        <v>1878.56</v>
      </c>
      <c r="F338" s="109">
        <v>19</v>
      </c>
      <c r="G338" s="37">
        <f t="shared" si="10"/>
        <v>35692.639999999999</v>
      </c>
      <c r="H338" s="37"/>
      <c r="I338" s="37">
        <f t="shared" si="11"/>
        <v>0</v>
      </c>
      <c r="J338" s="37"/>
      <c r="K338" s="37">
        <f t="shared" si="12"/>
        <v>0</v>
      </c>
      <c r="L338" s="37"/>
      <c r="M338" s="37">
        <f t="shared" si="13"/>
        <v>0</v>
      </c>
      <c r="N338" s="37"/>
      <c r="O338" s="37">
        <f t="shared" si="14"/>
        <v>0</v>
      </c>
      <c r="P338" s="47">
        <f t="shared" si="16"/>
        <v>35692.639999999999</v>
      </c>
    </row>
    <row r="339" spans="1:16" ht="18.75">
      <c r="A339" s="39">
        <v>123</v>
      </c>
      <c r="B339" s="38"/>
      <c r="C339" s="110" t="s">
        <v>436</v>
      </c>
      <c r="D339" s="12" t="s">
        <v>152</v>
      </c>
      <c r="E339" s="108">
        <v>2357.64</v>
      </c>
      <c r="F339" s="111">
        <v>15</v>
      </c>
      <c r="G339" s="37">
        <f t="shared" si="10"/>
        <v>35364.6</v>
      </c>
      <c r="H339" s="37"/>
      <c r="I339" s="37">
        <f t="shared" si="11"/>
        <v>0</v>
      </c>
      <c r="J339" s="37"/>
      <c r="K339" s="37">
        <f t="shared" si="12"/>
        <v>0</v>
      </c>
      <c r="L339" s="37"/>
      <c r="M339" s="37">
        <f t="shared" si="13"/>
        <v>0</v>
      </c>
      <c r="N339" s="37"/>
      <c r="O339" s="37">
        <f t="shared" si="14"/>
        <v>0</v>
      </c>
      <c r="P339" s="47">
        <f t="shared" si="16"/>
        <v>35364.6</v>
      </c>
    </row>
    <row r="340" spans="1:16" ht="18.75">
      <c r="A340" s="39">
        <v>124</v>
      </c>
      <c r="B340" s="38"/>
      <c r="C340" s="110" t="s">
        <v>437</v>
      </c>
      <c r="D340" s="12" t="s">
        <v>152</v>
      </c>
      <c r="E340" s="108">
        <v>2116.92</v>
      </c>
      <c r="F340" s="111">
        <v>9</v>
      </c>
      <c r="G340" s="37">
        <f t="shared" si="10"/>
        <v>19052.28</v>
      </c>
      <c r="H340" s="37"/>
      <c r="I340" s="37">
        <f t="shared" si="11"/>
        <v>0</v>
      </c>
      <c r="J340" s="37"/>
      <c r="K340" s="37">
        <f t="shared" si="12"/>
        <v>0</v>
      </c>
      <c r="L340" s="37"/>
      <c r="M340" s="37">
        <f t="shared" si="13"/>
        <v>0</v>
      </c>
      <c r="N340" s="37"/>
      <c r="O340" s="37">
        <f t="shared" si="14"/>
        <v>0</v>
      </c>
      <c r="P340" s="47">
        <f t="shared" si="16"/>
        <v>19052.28</v>
      </c>
    </row>
    <row r="341" spans="1:16" ht="18.75">
      <c r="A341" s="39">
        <v>125</v>
      </c>
      <c r="B341" s="38"/>
      <c r="C341" s="110" t="s">
        <v>438</v>
      </c>
      <c r="D341" s="12" t="s">
        <v>152</v>
      </c>
      <c r="E341" s="108">
        <v>5890.5599999999995</v>
      </c>
      <c r="F341" s="111">
        <v>9</v>
      </c>
      <c r="G341" s="37">
        <f t="shared" si="10"/>
        <v>53015.039999999994</v>
      </c>
      <c r="H341" s="37"/>
      <c r="I341" s="37">
        <f t="shared" si="11"/>
        <v>0</v>
      </c>
      <c r="J341" s="37"/>
      <c r="K341" s="37">
        <f t="shared" si="12"/>
        <v>0</v>
      </c>
      <c r="L341" s="37"/>
      <c r="M341" s="37">
        <f t="shared" si="13"/>
        <v>0</v>
      </c>
      <c r="N341" s="37"/>
      <c r="O341" s="37">
        <f t="shared" si="14"/>
        <v>0</v>
      </c>
      <c r="P341" s="47">
        <f t="shared" si="16"/>
        <v>53015.039999999994</v>
      </c>
    </row>
    <row r="342" spans="1:16" ht="18.75">
      <c r="A342" s="39"/>
      <c r="B342" s="38"/>
      <c r="C342" s="107"/>
      <c r="D342" s="12"/>
      <c r="E342" s="69"/>
      <c r="F342" s="105"/>
      <c r="G342" s="37"/>
      <c r="H342" s="37"/>
      <c r="I342" s="37"/>
      <c r="J342" s="37"/>
      <c r="K342" s="37"/>
      <c r="L342" s="37"/>
      <c r="M342" s="37"/>
      <c r="N342" s="37"/>
      <c r="O342" s="37"/>
      <c r="P342" s="47"/>
    </row>
    <row r="343" spans="1:16" ht="15.75">
      <c r="A343" s="39"/>
      <c r="B343" s="38"/>
      <c r="C343" s="76"/>
      <c r="D343" s="12"/>
      <c r="E343" s="12"/>
      <c r="F343" s="104"/>
      <c r="G343" s="37"/>
      <c r="H343" s="37"/>
      <c r="I343" s="37"/>
      <c r="J343" s="37"/>
      <c r="K343" s="37"/>
      <c r="L343" s="37"/>
      <c r="M343" s="37"/>
      <c r="N343" s="37"/>
      <c r="O343" s="37"/>
      <c r="P343" s="47"/>
    </row>
    <row r="344" spans="1:16" ht="15.75">
      <c r="A344" s="112"/>
      <c r="B344"/>
      <c r="C344" s="113"/>
      <c r="E344"/>
      <c r="P344" s="114">
        <f>SUM(P258:P343)</f>
        <v>6329844.7379999999</v>
      </c>
    </row>
    <row r="345" spans="1:16" ht="15.75">
      <c r="A345" s="112"/>
      <c r="B345"/>
      <c r="C345" s="113"/>
      <c r="E345"/>
      <c r="P345" s="114">
        <f>P344+P257</f>
        <v>6840389.1579999998</v>
      </c>
    </row>
    <row r="346" spans="1:16">
      <c r="A346" s="112"/>
      <c r="B346"/>
      <c r="C346" s="113"/>
      <c r="E346"/>
    </row>
    <row r="347" spans="1:16" ht="18.75">
      <c r="A347" s="34"/>
      <c r="B347" s="1398" t="s">
        <v>439</v>
      </c>
      <c r="C347" s="1399"/>
      <c r="D347" s="1399"/>
      <c r="E347" s="1399"/>
      <c r="F347" s="1399"/>
      <c r="G347" s="1399"/>
      <c r="H347" s="1399"/>
      <c r="I347" s="1399"/>
    </row>
    <row r="348" spans="1:16">
      <c r="A348" s="1400" t="s">
        <v>440</v>
      </c>
      <c r="B348" s="1400"/>
      <c r="C348" s="115" t="s">
        <v>441</v>
      </c>
      <c r="D348" s="1400" t="s">
        <v>442</v>
      </c>
      <c r="E348" s="1400"/>
      <c r="F348" s="1400" t="s">
        <v>443</v>
      </c>
      <c r="G348" s="1400"/>
      <c r="H348" s="1400" t="s">
        <v>444</v>
      </c>
      <c r="I348" s="1400"/>
    </row>
    <row r="349" spans="1:16">
      <c r="A349" s="1395">
        <v>6898207.6035600016</v>
      </c>
      <c r="B349" s="1396"/>
      <c r="C349" s="104">
        <v>48790</v>
      </c>
      <c r="D349" s="1397">
        <f>A349+C349</f>
        <v>6946997.6035600016</v>
      </c>
      <c r="E349" s="1397"/>
      <c r="F349" s="1397">
        <v>106608.52</v>
      </c>
      <c r="G349" s="1397"/>
      <c r="H349" s="1395">
        <f>D349-F349</f>
        <v>6840389.083560002</v>
      </c>
      <c r="I349" s="1396"/>
    </row>
    <row r="350" spans="1:16" ht="15.75">
      <c r="A350" s="34"/>
      <c r="B350" s="116"/>
      <c r="C350" s="117"/>
      <c r="D350" s="116"/>
      <c r="E350" s="116"/>
      <c r="F350" s="116"/>
      <c r="G350" s="34"/>
      <c r="H350" s="35"/>
      <c r="I350" s="34"/>
      <c r="J350" s="34"/>
      <c r="K350" s="34"/>
      <c r="L350" s="34"/>
      <c r="M350" s="34"/>
      <c r="N350" s="35"/>
      <c r="O350" s="34"/>
      <c r="P350" s="34"/>
    </row>
    <row r="351" spans="1:16" ht="15.75">
      <c r="A351" s="34"/>
      <c r="B351" s="116"/>
      <c r="C351" s="117"/>
      <c r="D351" s="116"/>
      <c r="E351" s="116"/>
      <c r="F351" s="118">
        <f>P345-H349</f>
        <v>7.4439997784793377E-2</v>
      </c>
      <c r="G351" s="34"/>
      <c r="H351" s="1158"/>
      <c r="I351" s="1158"/>
      <c r="J351" s="34"/>
      <c r="K351" s="34"/>
      <c r="L351" s="34"/>
      <c r="M351" s="34"/>
      <c r="N351" s="35"/>
      <c r="O351" s="34"/>
      <c r="P351" s="34"/>
    </row>
    <row r="352" spans="1:16" ht="15.75">
      <c r="A352" s="34"/>
      <c r="B352" s="34"/>
      <c r="C352" s="34"/>
      <c r="D352" s="34"/>
      <c r="E352" s="34"/>
      <c r="F352" s="34"/>
      <c r="G352" s="34"/>
      <c r="H352" s="1393"/>
      <c r="I352" s="1158"/>
      <c r="J352" s="34"/>
      <c r="K352" s="34"/>
      <c r="L352" s="34"/>
      <c r="M352" s="34"/>
      <c r="N352" s="35"/>
      <c r="O352" s="34"/>
      <c r="P352" s="34"/>
    </row>
    <row r="353" spans="1:16" ht="15.75">
      <c r="A353" s="1394" t="s">
        <v>445</v>
      </c>
      <c r="B353" s="1394"/>
      <c r="C353" s="1394"/>
      <c r="D353" s="1394"/>
      <c r="E353" s="1394"/>
      <c r="F353" s="1394"/>
      <c r="G353" s="1394"/>
      <c r="H353" s="1394"/>
      <c r="I353" s="1394"/>
      <c r="J353" s="1394"/>
      <c r="K353" s="1394"/>
      <c r="L353" s="34"/>
      <c r="M353" s="34"/>
      <c r="N353" s="35"/>
      <c r="O353" s="34"/>
      <c r="P353" s="34"/>
    </row>
    <row r="354" spans="1:16">
      <c r="A354" s="1394"/>
      <c r="B354" s="1394"/>
      <c r="C354" s="1394"/>
      <c r="D354" s="1394"/>
      <c r="E354" s="1394"/>
      <c r="F354" s="1394"/>
      <c r="G354" s="1394"/>
      <c r="H354" s="1394"/>
      <c r="I354" s="1394"/>
      <c r="J354" s="1394"/>
      <c r="K354" s="1394"/>
    </row>
    <row r="355" spans="1:16" ht="22.5">
      <c r="A355" s="119"/>
      <c r="B355" s="119"/>
      <c r="C355" s="120"/>
      <c r="D355" s="119"/>
      <c r="E355" s="119"/>
      <c r="F355" s="119"/>
      <c r="G355" s="119"/>
      <c r="H355" s="119"/>
      <c r="I355" s="119"/>
      <c r="J355" s="119"/>
      <c r="K355" s="119"/>
    </row>
    <row r="356" spans="1:16" ht="22.5">
      <c r="A356" s="1376" t="s">
        <v>446</v>
      </c>
      <c r="B356" s="1376"/>
      <c r="C356" s="1376"/>
      <c r="D356" s="1376"/>
      <c r="E356" s="1376"/>
      <c r="F356" s="1376"/>
      <c r="G356" s="1376"/>
      <c r="H356" s="1376"/>
      <c r="I356" s="119"/>
      <c r="J356" s="119"/>
      <c r="K356" s="119"/>
    </row>
    <row r="357" spans="1:16" ht="15.75">
      <c r="A357" s="1376" t="s">
        <v>447</v>
      </c>
      <c r="B357" s="1376"/>
      <c r="C357" s="1376"/>
      <c r="D357" s="1376"/>
      <c r="E357" s="1376"/>
      <c r="F357" s="1376"/>
      <c r="G357" s="1376"/>
      <c r="H357" s="1376"/>
      <c r="I357" s="121"/>
      <c r="J357" s="121"/>
      <c r="K357" s="121"/>
    </row>
    <row r="358" spans="1:16">
      <c r="A358" s="1373" t="s">
        <v>448</v>
      </c>
      <c r="B358" s="1373"/>
      <c r="C358" s="1373"/>
      <c r="D358" s="1373" t="s">
        <v>449</v>
      </c>
      <c r="E358" s="1373"/>
      <c r="F358" s="121"/>
      <c r="G358" s="121"/>
      <c r="H358" s="122" t="s">
        <v>450</v>
      </c>
      <c r="I358" s="121"/>
      <c r="J358" s="122" t="s">
        <v>451</v>
      </c>
      <c r="K358" s="122"/>
    </row>
    <row r="359" spans="1:16">
      <c r="A359" s="1392" t="s">
        <v>452</v>
      </c>
      <c r="B359" s="1392"/>
      <c r="C359" s="1392"/>
      <c r="D359" s="122" t="s">
        <v>453</v>
      </c>
      <c r="E359" s="122"/>
      <c r="F359" s="121"/>
      <c r="G359" s="121"/>
      <c r="H359" s="123" t="s">
        <v>454</v>
      </c>
      <c r="I359" s="121"/>
      <c r="J359" s="124">
        <v>45778</v>
      </c>
      <c r="K359" s="124"/>
    </row>
    <row r="360" spans="1:16">
      <c r="A360" s="1375" t="s">
        <v>455</v>
      </c>
      <c r="B360" s="1382" t="s">
        <v>1</v>
      </c>
      <c r="C360" s="1382" t="s">
        <v>456</v>
      </c>
      <c r="D360" s="1377" t="s">
        <v>3</v>
      </c>
      <c r="E360" s="125"/>
      <c r="F360" s="1383" t="s">
        <v>457</v>
      </c>
      <c r="G360" s="1384"/>
      <c r="H360" s="1384"/>
      <c r="I360" s="1385"/>
      <c r="J360" s="1386" t="s">
        <v>458</v>
      </c>
      <c r="K360" s="1375" t="s">
        <v>459</v>
      </c>
    </row>
    <row r="361" spans="1:16">
      <c r="A361" s="1382"/>
      <c r="B361" s="1382"/>
      <c r="C361" s="1382"/>
      <c r="D361" s="1378"/>
      <c r="E361" s="126" t="s">
        <v>5</v>
      </c>
      <c r="F361" s="126" t="s">
        <v>460</v>
      </c>
      <c r="G361" s="126" t="s">
        <v>7</v>
      </c>
      <c r="H361" s="126" t="s">
        <v>461</v>
      </c>
      <c r="I361" s="126" t="s">
        <v>462</v>
      </c>
      <c r="J361" s="1387"/>
      <c r="K361" s="1375"/>
    </row>
    <row r="362" spans="1:16" ht="15.75">
      <c r="A362" s="127">
        <v>1</v>
      </c>
      <c r="B362" s="128" t="s">
        <v>463</v>
      </c>
      <c r="C362" s="129" t="s">
        <v>464</v>
      </c>
      <c r="D362" s="130" t="s">
        <v>465</v>
      </c>
      <c r="E362" s="131">
        <v>7.0949999999999998</v>
      </c>
      <c r="F362" s="132">
        <v>0</v>
      </c>
      <c r="G362" s="132">
        <v>0</v>
      </c>
      <c r="H362" s="132">
        <v>0</v>
      </c>
      <c r="I362" s="132">
        <v>0</v>
      </c>
      <c r="J362" s="133">
        <v>24000</v>
      </c>
      <c r="K362" s="134">
        <f>SUM(E362*24000)</f>
        <v>170280</v>
      </c>
    </row>
    <row r="363" spans="1:16" ht="15.75">
      <c r="A363" s="135">
        <v>2</v>
      </c>
      <c r="B363" s="136" t="s">
        <v>466</v>
      </c>
      <c r="C363" s="137" t="s">
        <v>467</v>
      </c>
      <c r="D363" s="138" t="s">
        <v>248</v>
      </c>
      <c r="E363" s="139">
        <v>0</v>
      </c>
      <c r="F363" s="139">
        <v>0</v>
      </c>
      <c r="G363" s="139">
        <v>0</v>
      </c>
      <c r="H363" s="139">
        <v>0</v>
      </c>
      <c r="I363" s="140">
        <v>1</v>
      </c>
      <c r="J363" s="141">
        <v>100</v>
      </c>
      <c r="K363" s="141">
        <f>SUM(I363*100)</f>
        <v>100</v>
      </c>
    </row>
    <row r="364" spans="1:16" ht="15.75">
      <c r="A364" s="135">
        <v>3</v>
      </c>
      <c r="B364" s="136"/>
      <c r="C364" s="142" t="s">
        <v>468</v>
      </c>
      <c r="D364" s="138" t="s">
        <v>465</v>
      </c>
      <c r="E364" s="139">
        <v>0</v>
      </c>
      <c r="F364" s="139">
        <v>0</v>
      </c>
      <c r="G364" s="139">
        <v>0</v>
      </c>
      <c r="H364" s="139">
        <v>0</v>
      </c>
      <c r="I364" s="143">
        <v>0.20499999999999999</v>
      </c>
      <c r="J364" s="143">
        <v>10000</v>
      </c>
      <c r="K364" s="144">
        <f>SUM(I364*10000)</f>
        <v>2050</v>
      </c>
    </row>
    <row r="365" spans="1:16" ht="15.75">
      <c r="A365" s="126">
        <v>4</v>
      </c>
      <c r="B365" s="145" t="s">
        <v>469</v>
      </c>
      <c r="C365" s="65" t="s">
        <v>470</v>
      </c>
      <c r="D365" s="146" t="s">
        <v>248</v>
      </c>
      <c r="E365" s="147">
        <v>34</v>
      </c>
      <c r="F365" s="148">
        <v>0</v>
      </c>
      <c r="G365" s="148">
        <v>0</v>
      </c>
      <c r="H365" s="148">
        <v>0</v>
      </c>
      <c r="I365" s="148">
        <v>0</v>
      </c>
      <c r="J365" s="149">
        <v>60</v>
      </c>
      <c r="K365" s="149">
        <f>SUM(E365*60)</f>
        <v>2040</v>
      </c>
    </row>
    <row r="366" spans="1:16" ht="15.75">
      <c r="A366" s="126">
        <v>5</v>
      </c>
      <c r="B366" s="150" t="s">
        <v>471</v>
      </c>
      <c r="C366" s="97" t="s">
        <v>472</v>
      </c>
      <c r="D366" s="146" t="s">
        <v>248</v>
      </c>
      <c r="E366" s="147">
        <v>46</v>
      </c>
      <c r="F366" s="148">
        <v>0</v>
      </c>
      <c r="G366" s="148">
        <v>0</v>
      </c>
      <c r="H366" s="148">
        <v>0</v>
      </c>
      <c r="I366" s="148">
        <v>0</v>
      </c>
      <c r="J366" s="149">
        <v>281</v>
      </c>
      <c r="K366" s="149">
        <f>SUM(E366*281)</f>
        <v>12926</v>
      </c>
    </row>
    <row r="367" spans="1:16" ht="15.75">
      <c r="A367" s="126">
        <v>6</v>
      </c>
      <c r="B367" s="151" t="s">
        <v>473</v>
      </c>
      <c r="C367" s="152" t="s">
        <v>474</v>
      </c>
      <c r="D367" s="146" t="s">
        <v>475</v>
      </c>
      <c r="E367" s="149">
        <v>0.5</v>
      </c>
      <c r="F367" s="148">
        <v>0</v>
      </c>
      <c r="G367" s="148">
        <v>0</v>
      </c>
      <c r="H367" s="148">
        <v>0</v>
      </c>
      <c r="I367" s="148">
        <v>0</v>
      </c>
      <c r="J367" s="149">
        <v>98.5</v>
      </c>
      <c r="K367" s="148">
        <f>SUM(E367*98.5)</f>
        <v>49.25</v>
      </c>
    </row>
    <row r="368" spans="1:16" ht="15.75">
      <c r="A368" s="135">
        <v>7</v>
      </c>
      <c r="B368" s="136" t="s">
        <v>476</v>
      </c>
      <c r="C368" s="142" t="s">
        <v>477</v>
      </c>
      <c r="D368" s="138" t="s">
        <v>478</v>
      </c>
      <c r="E368" s="153">
        <v>0</v>
      </c>
      <c r="F368" s="139">
        <v>0</v>
      </c>
      <c r="G368" s="139">
        <v>0</v>
      </c>
      <c r="H368" s="139">
        <v>0</v>
      </c>
      <c r="I368" s="143">
        <v>0.84399999999999997</v>
      </c>
      <c r="J368" s="154">
        <v>54161</v>
      </c>
      <c r="K368" s="139">
        <f>SUM(I368*54161)</f>
        <v>45711.883999999998</v>
      </c>
    </row>
    <row r="369" spans="1:11" ht="15.75">
      <c r="A369" s="135">
        <v>8</v>
      </c>
      <c r="B369" s="136" t="s">
        <v>479</v>
      </c>
      <c r="C369" s="142" t="s">
        <v>480</v>
      </c>
      <c r="D369" s="138" t="s">
        <v>478</v>
      </c>
      <c r="E369" s="139">
        <v>0</v>
      </c>
      <c r="F369" s="139">
        <v>0</v>
      </c>
      <c r="G369" s="139">
        <v>0</v>
      </c>
      <c r="H369" s="139">
        <v>0</v>
      </c>
      <c r="I369" s="143">
        <v>1.008</v>
      </c>
      <c r="J369" s="143">
        <v>54161</v>
      </c>
      <c r="K369" s="139">
        <f>SUM(I369*54161)</f>
        <v>54594.288</v>
      </c>
    </row>
    <row r="370" spans="1:11" ht="15.75">
      <c r="A370" s="126">
        <v>9</v>
      </c>
      <c r="B370" s="145" t="s">
        <v>481</v>
      </c>
      <c r="C370" s="97" t="s">
        <v>482</v>
      </c>
      <c r="D370" s="146" t="s">
        <v>248</v>
      </c>
      <c r="E370" s="148">
        <v>8</v>
      </c>
      <c r="F370" s="148">
        <v>0</v>
      </c>
      <c r="G370" s="148">
        <v>0</v>
      </c>
      <c r="H370" s="148">
        <v>0</v>
      </c>
      <c r="I370" s="148">
        <v>0</v>
      </c>
      <c r="J370" s="148">
        <v>484.65</v>
      </c>
      <c r="K370" s="148">
        <f>SUM(E370*484.65)</f>
        <v>3877.2</v>
      </c>
    </row>
    <row r="371" spans="1:11" ht="15.75">
      <c r="A371" s="126">
        <v>10</v>
      </c>
      <c r="B371" s="155" t="s">
        <v>483</v>
      </c>
      <c r="C371" s="97" t="s">
        <v>484</v>
      </c>
      <c r="D371" s="146" t="s">
        <v>248</v>
      </c>
      <c r="E371" s="148">
        <v>3</v>
      </c>
      <c r="F371" s="148">
        <v>0</v>
      </c>
      <c r="G371" s="148">
        <v>0</v>
      </c>
      <c r="H371" s="148">
        <v>0</v>
      </c>
      <c r="I371" s="148">
        <v>0</v>
      </c>
      <c r="J371" s="149">
        <v>1150.8</v>
      </c>
      <c r="K371" s="149">
        <f>SUM(E371*1150.8)</f>
        <v>3452.3999999999996</v>
      </c>
    </row>
    <row r="372" spans="1:11" ht="15.75">
      <c r="A372" s="156">
        <v>11</v>
      </c>
      <c r="B372" s="157" t="s">
        <v>485</v>
      </c>
      <c r="C372" s="158" t="s">
        <v>486</v>
      </c>
      <c r="D372" s="146" t="s">
        <v>487</v>
      </c>
      <c r="E372" s="148">
        <v>20</v>
      </c>
      <c r="F372" s="148"/>
      <c r="G372" s="148"/>
      <c r="H372" s="148"/>
      <c r="I372" s="148"/>
      <c r="J372" s="149">
        <v>7003.3</v>
      </c>
      <c r="K372" s="149">
        <f>SUM(E372*7003.3)</f>
        <v>140066</v>
      </c>
    </row>
    <row r="373" spans="1:11" ht="15.75">
      <c r="A373" s="156">
        <v>12</v>
      </c>
      <c r="B373" s="159"/>
      <c r="C373" s="158" t="s">
        <v>488</v>
      </c>
      <c r="D373" s="146" t="s">
        <v>152</v>
      </c>
      <c r="E373" s="148">
        <v>50</v>
      </c>
      <c r="F373" s="148"/>
      <c r="G373" s="148"/>
      <c r="H373" s="148"/>
      <c r="I373" s="148"/>
      <c r="J373" s="149">
        <v>1829</v>
      </c>
      <c r="K373" s="149">
        <f>SUM(E373*J373)</f>
        <v>91450</v>
      </c>
    </row>
    <row r="374" spans="1:11" ht="15.75">
      <c r="A374" s="1377">
        <v>13</v>
      </c>
      <c r="B374" s="1388" t="s">
        <v>489</v>
      </c>
      <c r="C374" s="160" t="s">
        <v>490</v>
      </c>
      <c r="D374" s="146" t="s">
        <v>248</v>
      </c>
      <c r="E374" s="148">
        <v>0</v>
      </c>
      <c r="F374" s="148">
        <v>0</v>
      </c>
      <c r="G374" s="148">
        <v>0</v>
      </c>
      <c r="H374" s="148">
        <v>0</v>
      </c>
      <c r="I374" s="148">
        <v>0</v>
      </c>
      <c r="J374" s="148">
        <v>636.02</v>
      </c>
      <c r="K374" s="148">
        <f>SUM(E374*636.02)</f>
        <v>0</v>
      </c>
    </row>
    <row r="375" spans="1:11" ht="15.75">
      <c r="A375" s="1378"/>
      <c r="B375" s="1389"/>
      <c r="C375" s="160" t="s">
        <v>491</v>
      </c>
      <c r="D375" s="146" t="s">
        <v>248</v>
      </c>
      <c r="E375" s="148">
        <v>7</v>
      </c>
      <c r="F375" s="148">
        <v>0</v>
      </c>
      <c r="G375" s="148">
        <v>0</v>
      </c>
      <c r="H375" s="148">
        <v>0</v>
      </c>
      <c r="I375" s="148">
        <v>0</v>
      </c>
      <c r="J375" s="149">
        <v>590</v>
      </c>
      <c r="K375" s="161">
        <f>SUM(E375*590)</f>
        <v>4130</v>
      </c>
    </row>
    <row r="376" spans="1:11" ht="31.5">
      <c r="A376" s="1377">
        <v>14</v>
      </c>
      <c r="B376" s="1388" t="s">
        <v>492</v>
      </c>
      <c r="C376" s="97" t="s">
        <v>493</v>
      </c>
      <c r="D376" s="1390" t="s">
        <v>494</v>
      </c>
      <c r="E376" s="148">
        <v>8</v>
      </c>
      <c r="F376" s="148">
        <v>0</v>
      </c>
      <c r="G376" s="148">
        <v>0</v>
      </c>
      <c r="H376" s="148">
        <v>0</v>
      </c>
      <c r="I376" s="148">
        <v>0</v>
      </c>
      <c r="J376" s="148">
        <v>1739.32</v>
      </c>
      <c r="K376" s="149">
        <f>SUM(E376*1739.32)</f>
        <v>13914.56</v>
      </c>
    </row>
    <row r="377" spans="1:11" ht="31.5">
      <c r="A377" s="1378"/>
      <c r="B377" s="1389"/>
      <c r="C377" s="97" t="s">
        <v>495</v>
      </c>
      <c r="D377" s="1391"/>
      <c r="E377" s="148">
        <v>8</v>
      </c>
      <c r="F377" s="148">
        <v>0</v>
      </c>
      <c r="G377" s="148">
        <v>0</v>
      </c>
      <c r="H377" s="148">
        <v>0</v>
      </c>
      <c r="I377" s="148">
        <v>0</v>
      </c>
      <c r="J377" s="149">
        <v>1622.5</v>
      </c>
      <c r="K377" s="149">
        <f>SUM(E377*1622.5)</f>
        <v>12980</v>
      </c>
    </row>
    <row r="378" spans="1:11" ht="28.5">
      <c r="A378" s="1377">
        <v>15</v>
      </c>
      <c r="B378" s="1388" t="s">
        <v>496</v>
      </c>
      <c r="C378" s="162" t="s">
        <v>497</v>
      </c>
      <c r="D378" s="146" t="s">
        <v>494</v>
      </c>
      <c r="E378" s="148">
        <v>7</v>
      </c>
      <c r="F378" s="148">
        <v>0</v>
      </c>
      <c r="G378" s="148">
        <v>0</v>
      </c>
      <c r="H378" s="148">
        <v>0</v>
      </c>
      <c r="I378" s="148">
        <v>0</v>
      </c>
      <c r="J378" s="148">
        <v>1739.32</v>
      </c>
      <c r="K378" s="149">
        <f>SUM(E378*1739.32)</f>
        <v>12175.24</v>
      </c>
    </row>
    <row r="379" spans="1:11" ht="28.5">
      <c r="A379" s="1378"/>
      <c r="B379" s="1389"/>
      <c r="C379" s="162" t="s">
        <v>498</v>
      </c>
      <c r="D379" s="146" t="s">
        <v>494</v>
      </c>
      <c r="E379" s="148">
        <v>5</v>
      </c>
      <c r="F379" s="148">
        <v>0</v>
      </c>
      <c r="G379" s="148">
        <v>0</v>
      </c>
      <c r="H379" s="148">
        <v>0</v>
      </c>
      <c r="I379" s="148">
        <v>0</v>
      </c>
      <c r="J379" s="149">
        <v>1864.4</v>
      </c>
      <c r="K379" s="149">
        <f>SUM(E379*1864.4)</f>
        <v>9322</v>
      </c>
    </row>
    <row r="380" spans="1:11" ht="31.5">
      <c r="A380" s="126">
        <v>16</v>
      </c>
      <c r="B380" s="163" t="s">
        <v>499</v>
      </c>
      <c r="C380" s="97" t="s">
        <v>500</v>
      </c>
      <c r="D380" s="146" t="s">
        <v>501</v>
      </c>
      <c r="E380" s="148">
        <v>4</v>
      </c>
      <c r="F380" s="148">
        <v>0</v>
      </c>
      <c r="G380" s="148">
        <v>0</v>
      </c>
      <c r="H380" s="148">
        <v>0</v>
      </c>
      <c r="I380" s="148">
        <v>0</v>
      </c>
      <c r="J380" s="148">
        <v>626.58000000000004</v>
      </c>
      <c r="K380" s="148">
        <f>SUM(E380*626.58)</f>
        <v>2506.3200000000002</v>
      </c>
    </row>
    <row r="381" spans="1:11" ht="15.75">
      <c r="A381" s="126">
        <v>17</v>
      </c>
      <c r="B381" s="163"/>
      <c r="C381" s="164" t="s">
        <v>502</v>
      </c>
      <c r="D381" s="148" t="s">
        <v>475</v>
      </c>
      <c r="E381" s="104">
        <v>155</v>
      </c>
      <c r="F381" s="148">
        <v>0</v>
      </c>
      <c r="G381" s="148">
        <v>0</v>
      </c>
      <c r="H381" s="148">
        <v>0</v>
      </c>
      <c r="I381" s="148">
        <v>0</v>
      </c>
      <c r="J381" s="149">
        <v>20</v>
      </c>
      <c r="K381" s="148">
        <f>SUM(E381*20)</f>
        <v>3100</v>
      </c>
    </row>
    <row r="382" spans="1:11" ht="15.75">
      <c r="A382" s="1377">
        <v>18</v>
      </c>
      <c r="B382" s="165"/>
      <c r="C382" s="142" t="s">
        <v>503</v>
      </c>
      <c r="D382" s="139" t="s">
        <v>504</v>
      </c>
      <c r="E382" s="166">
        <v>0</v>
      </c>
      <c r="F382" s="139">
        <v>0</v>
      </c>
      <c r="G382" s="139">
        <v>0</v>
      </c>
      <c r="H382" s="139">
        <v>0</v>
      </c>
      <c r="I382" s="144">
        <v>248</v>
      </c>
      <c r="J382" s="144">
        <v>10</v>
      </c>
      <c r="K382" s="139">
        <f>SUM(I382*J382)</f>
        <v>2480</v>
      </c>
    </row>
    <row r="383" spans="1:11" ht="15.75">
      <c r="A383" s="1378"/>
      <c r="B383" s="163"/>
      <c r="C383" s="97" t="s">
        <v>505</v>
      </c>
      <c r="D383" s="148" t="s">
        <v>347</v>
      </c>
      <c r="E383" s="104">
        <v>1.46</v>
      </c>
      <c r="F383" s="148">
        <v>0</v>
      </c>
      <c r="G383" s="148">
        <v>0</v>
      </c>
      <c r="H383" s="148">
        <v>0</v>
      </c>
      <c r="I383" s="149">
        <v>0</v>
      </c>
      <c r="J383" s="149">
        <v>78735.5</v>
      </c>
      <c r="K383" s="148">
        <f>SUM(E383*J383)</f>
        <v>114953.83</v>
      </c>
    </row>
    <row r="384" spans="1:11" ht="15.75">
      <c r="A384" s="126">
        <v>19</v>
      </c>
      <c r="B384" s="163"/>
      <c r="C384" s="97" t="s">
        <v>506</v>
      </c>
      <c r="D384" s="148" t="s">
        <v>152</v>
      </c>
      <c r="E384" s="104">
        <v>12</v>
      </c>
      <c r="F384" s="148">
        <v>0</v>
      </c>
      <c r="G384" s="148">
        <v>0</v>
      </c>
      <c r="H384" s="148">
        <v>0</v>
      </c>
      <c r="I384" s="149">
        <v>0</v>
      </c>
      <c r="J384" s="149">
        <v>3770.1</v>
      </c>
      <c r="K384" s="148">
        <f>SUM(E384*J384)</f>
        <v>45241.2</v>
      </c>
    </row>
    <row r="385" spans="1:11" ht="15.75">
      <c r="A385" s="126">
        <v>20</v>
      </c>
      <c r="B385" s="163"/>
      <c r="C385" s="97" t="s">
        <v>507</v>
      </c>
      <c r="D385" s="148" t="s">
        <v>504</v>
      </c>
      <c r="E385" s="104">
        <v>20</v>
      </c>
      <c r="F385" s="148">
        <v>0</v>
      </c>
      <c r="G385" s="148">
        <v>0</v>
      </c>
      <c r="H385" s="148">
        <v>0</v>
      </c>
      <c r="I385" s="149">
        <v>0</v>
      </c>
      <c r="J385" s="149">
        <v>348.1</v>
      </c>
      <c r="K385" s="148">
        <f>SUM(E385*J385)</f>
        <v>6962</v>
      </c>
    </row>
    <row r="386" spans="1:11" ht="31.5">
      <c r="A386" s="135">
        <v>21</v>
      </c>
      <c r="B386" s="165" t="s">
        <v>508</v>
      </c>
      <c r="C386" s="142" t="s">
        <v>509</v>
      </c>
      <c r="D386" s="139" t="s">
        <v>20</v>
      </c>
      <c r="E386" s="167">
        <v>0</v>
      </c>
      <c r="F386" s="139">
        <v>0</v>
      </c>
      <c r="G386" s="139">
        <v>0</v>
      </c>
      <c r="H386" s="139">
        <v>0</v>
      </c>
      <c r="I386" s="144">
        <v>6</v>
      </c>
      <c r="J386" s="144">
        <v>4965.62</v>
      </c>
      <c r="K386" s="139">
        <f>SUM(I386*4965.62)</f>
        <v>29793.72</v>
      </c>
    </row>
    <row r="387" spans="1:11" ht="15.75">
      <c r="A387" s="126"/>
      <c r="B387" s="148"/>
      <c r="C387" s="148"/>
      <c r="D387" s="148"/>
      <c r="E387" s="148"/>
      <c r="F387" s="148"/>
      <c r="G387" s="148"/>
      <c r="H387" s="1379" t="s">
        <v>510</v>
      </c>
      <c r="I387" s="1380"/>
      <c r="J387" s="1381"/>
      <c r="K387" s="168">
        <f>SUM(K362:K386)</f>
        <v>784155.89199999999</v>
      </c>
    </row>
    <row r="388" spans="1:11">
      <c r="A388" s="126"/>
      <c r="B388" s="148"/>
      <c r="C388" s="148"/>
      <c r="D388" s="148"/>
      <c r="E388" s="148"/>
      <c r="F388" s="148"/>
      <c r="G388" s="148"/>
      <c r="H388" s="148"/>
      <c r="I388" s="148"/>
      <c r="J388" s="148"/>
      <c r="K388" s="148"/>
    </row>
    <row r="389" spans="1:11">
      <c r="A389" s="121"/>
      <c r="B389" s="121"/>
      <c r="C389" s="121"/>
      <c r="D389" s="121"/>
      <c r="E389" s="121"/>
      <c r="F389" s="121"/>
      <c r="G389" s="121"/>
      <c r="H389" s="121"/>
      <c r="I389" s="121"/>
      <c r="J389" s="121"/>
      <c r="K389" s="121"/>
    </row>
    <row r="390" spans="1:11" ht="15.75">
      <c r="A390" s="169"/>
      <c r="B390" s="169" t="s">
        <v>511</v>
      </c>
      <c r="C390" s="121"/>
      <c r="D390" s="121"/>
      <c r="E390" s="121"/>
      <c r="F390" s="121"/>
      <c r="G390" s="121"/>
      <c r="H390" s="121"/>
      <c r="I390" s="121"/>
      <c r="J390" s="121"/>
      <c r="K390" s="121"/>
    </row>
    <row r="391" spans="1:11">
      <c r="A391" s="1375" t="s">
        <v>512</v>
      </c>
      <c r="B391" s="1382" t="s">
        <v>1</v>
      </c>
      <c r="C391" s="1382" t="s">
        <v>456</v>
      </c>
      <c r="D391" s="1377" t="s">
        <v>3</v>
      </c>
      <c r="E391" s="125"/>
      <c r="F391" s="1383" t="s">
        <v>457</v>
      </c>
      <c r="G391" s="1384"/>
      <c r="H391" s="1384"/>
      <c r="I391" s="1385"/>
      <c r="J391" s="1386" t="s">
        <v>458</v>
      </c>
      <c r="K391" s="1375" t="s">
        <v>459</v>
      </c>
    </row>
    <row r="392" spans="1:11">
      <c r="A392" s="1382"/>
      <c r="B392" s="1382"/>
      <c r="C392" s="1382"/>
      <c r="D392" s="1378"/>
      <c r="E392" s="126" t="s">
        <v>513</v>
      </c>
      <c r="F392" s="126" t="s">
        <v>460</v>
      </c>
      <c r="G392" s="126" t="s">
        <v>7</v>
      </c>
      <c r="H392" s="126" t="s">
        <v>461</v>
      </c>
      <c r="I392" s="126" t="s">
        <v>462</v>
      </c>
      <c r="J392" s="1387"/>
      <c r="K392" s="1375"/>
    </row>
    <row r="393" spans="1:11" ht="30">
      <c r="A393" s="126">
        <v>1</v>
      </c>
      <c r="B393" s="148"/>
      <c r="C393" s="170" t="s">
        <v>514</v>
      </c>
      <c r="D393" s="171" t="s">
        <v>152</v>
      </c>
      <c r="E393" s="148">
        <v>1</v>
      </c>
      <c r="F393" s="126"/>
      <c r="G393" s="126"/>
      <c r="H393" s="126"/>
      <c r="I393" s="126"/>
      <c r="J393" s="171">
        <v>82718</v>
      </c>
      <c r="K393" s="171">
        <f>SUM(E393*J393)</f>
        <v>82718</v>
      </c>
    </row>
    <row r="394" spans="1:11" ht="30">
      <c r="A394" s="126">
        <v>2</v>
      </c>
      <c r="B394" s="148"/>
      <c r="C394" s="88" t="s">
        <v>515</v>
      </c>
      <c r="D394" s="148" t="s">
        <v>20</v>
      </c>
      <c r="E394" s="148">
        <v>1</v>
      </c>
      <c r="F394" s="148"/>
      <c r="G394" s="148"/>
      <c r="H394" s="126"/>
      <c r="I394" s="148"/>
      <c r="J394" s="172">
        <v>11782.3</v>
      </c>
      <c r="K394" s="171">
        <f t="shared" ref="K394:K406" si="17">SUM(E394*J394)</f>
        <v>11782.3</v>
      </c>
    </row>
    <row r="395" spans="1:11" ht="30">
      <c r="A395" s="126">
        <v>3</v>
      </c>
      <c r="B395" s="148"/>
      <c r="C395" s="170" t="s">
        <v>516</v>
      </c>
      <c r="D395" s="148" t="s">
        <v>20</v>
      </c>
      <c r="E395" s="148">
        <v>1</v>
      </c>
      <c r="F395" s="148"/>
      <c r="G395" s="148"/>
      <c r="H395" s="148"/>
      <c r="I395" s="148"/>
      <c r="J395" s="171">
        <v>11782.3</v>
      </c>
      <c r="K395" s="171">
        <f t="shared" si="17"/>
        <v>11782.3</v>
      </c>
    </row>
    <row r="396" spans="1:11" ht="30">
      <c r="A396" s="126">
        <v>4</v>
      </c>
      <c r="B396" s="148"/>
      <c r="C396" s="170" t="s">
        <v>517</v>
      </c>
      <c r="D396" s="148" t="s">
        <v>20</v>
      </c>
      <c r="E396" s="148">
        <v>1</v>
      </c>
      <c r="F396" s="148"/>
      <c r="G396" s="148"/>
      <c r="H396" s="148"/>
      <c r="I396" s="148"/>
      <c r="J396" s="171">
        <v>13623.1</v>
      </c>
      <c r="K396" s="171">
        <f t="shared" si="17"/>
        <v>13623.1</v>
      </c>
    </row>
    <row r="397" spans="1:11" ht="30">
      <c r="A397" s="126">
        <v>5</v>
      </c>
      <c r="B397" s="148"/>
      <c r="C397" s="170" t="s">
        <v>518</v>
      </c>
      <c r="D397" s="148" t="s">
        <v>20</v>
      </c>
      <c r="E397" s="148">
        <v>1</v>
      </c>
      <c r="F397" s="148"/>
      <c r="G397" s="148"/>
      <c r="H397" s="148"/>
      <c r="I397" s="148"/>
      <c r="J397" s="171">
        <v>14803.1</v>
      </c>
      <c r="K397" s="171">
        <f t="shared" si="17"/>
        <v>14803.1</v>
      </c>
    </row>
    <row r="398" spans="1:11" ht="15.75">
      <c r="A398" s="126">
        <v>6</v>
      </c>
      <c r="B398" s="148"/>
      <c r="C398" s="170" t="s">
        <v>519</v>
      </c>
      <c r="D398" s="148" t="s">
        <v>152</v>
      </c>
      <c r="E398" s="148">
        <v>1</v>
      </c>
      <c r="F398" s="148"/>
      <c r="G398" s="148"/>
      <c r="H398" s="148"/>
      <c r="I398" s="148"/>
      <c r="J398" s="149">
        <v>29441</v>
      </c>
      <c r="K398" s="171">
        <f t="shared" si="17"/>
        <v>29441</v>
      </c>
    </row>
    <row r="399" spans="1:11" ht="15.75">
      <c r="A399" s="126">
        <v>7</v>
      </c>
      <c r="B399" s="173"/>
      <c r="C399" s="170" t="s">
        <v>520</v>
      </c>
      <c r="D399" s="148" t="s">
        <v>152</v>
      </c>
      <c r="E399" s="148">
        <v>2</v>
      </c>
      <c r="F399" s="148"/>
      <c r="G399" s="148"/>
      <c r="H399" s="148"/>
      <c r="I399" s="148"/>
      <c r="J399" s="149">
        <v>3127</v>
      </c>
      <c r="K399" s="171">
        <f t="shared" si="17"/>
        <v>6254</v>
      </c>
    </row>
    <row r="400" spans="1:11" ht="15.75">
      <c r="A400" s="126">
        <v>8</v>
      </c>
      <c r="B400" s="148"/>
      <c r="C400" s="170" t="s">
        <v>521</v>
      </c>
      <c r="D400" s="148" t="s">
        <v>152</v>
      </c>
      <c r="E400" s="148">
        <v>1</v>
      </c>
      <c r="F400" s="148"/>
      <c r="G400" s="148"/>
      <c r="H400" s="148"/>
      <c r="I400" s="148"/>
      <c r="J400" s="149">
        <v>4071</v>
      </c>
      <c r="K400" s="171">
        <f t="shared" si="17"/>
        <v>4071</v>
      </c>
    </row>
    <row r="401" spans="1:11" ht="15.75">
      <c r="A401" s="126">
        <v>9</v>
      </c>
      <c r="B401" s="148"/>
      <c r="C401" s="170" t="s">
        <v>522</v>
      </c>
      <c r="D401" s="148" t="s">
        <v>152</v>
      </c>
      <c r="E401" s="148">
        <v>1</v>
      </c>
      <c r="F401" s="148"/>
      <c r="G401" s="148"/>
      <c r="H401" s="148"/>
      <c r="I401" s="148"/>
      <c r="J401" s="149">
        <v>31978</v>
      </c>
      <c r="K401" s="171">
        <f t="shared" si="17"/>
        <v>31978</v>
      </c>
    </row>
    <row r="402" spans="1:11" ht="30">
      <c r="A402" s="126">
        <v>10</v>
      </c>
      <c r="B402" s="148"/>
      <c r="C402" s="170" t="s">
        <v>523</v>
      </c>
      <c r="D402" s="148" t="s">
        <v>152</v>
      </c>
      <c r="E402" s="148">
        <v>4</v>
      </c>
      <c r="F402" s="148"/>
      <c r="G402" s="148"/>
      <c r="H402" s="148"/>
      <c r="I402" s="148"/>
      <c r="J402" s="149">
        <v>4661</v>
      </c>
      <c r="K402" s="171">
        <f t="shared" si="17"/>
        <v>18644</v>
      </c>
    </row>
    <row r="403" spans="1:11" ht="30">
      <c r="A403" s="126">
        <v>11</v>
      </c>
      <c r="B403" s="148"/>
      <c r="C403" s="170" t="s">
        <v>524</v>
      </c>
      <c r="D403" s="148" t="s">
        <v>152</v>
      </c>
      <c r="E403" s="148">
        <v>2</v>
      </c>
      <c r="F403" s="148"/>
      <c r="G403" s="148"/>
      <c r="H403" s="126"/>
      <c r="I403" s="148"/>
      <c r="J403" s="149">
        <v>4661</v>
      </c>
      <c r="K403" s="171">
        <f t="shared" si="17"/>
        <v>9322</v>
      </c>
    </row>
    <row r="404" spans="1:11" ht="30">
      <c r="A404" s="126">
        <v>12</v>
      </c>
      <c r="B404" s="148"/>
      <c r="C404" s="170" t="s">
        <v>525</v>
      </c>
      <c r="D404" s="148" t="s">
        <v>152</v>
      </c>
      <c r="E404" s="148">
        <v>2</v>
      </c>
      <c r="F404" s="148"/>
      <c r="G404" s="148"/>
      <c r="H404" s="126"/>
      <c r="I404" s="148"/>
      <c r="J404" s="149">
        <v>2265.6</v>
      </c>
      <c r="K404" s="171">
        <f t="shared" si="17"/>
        <v>4531.2</v>
      </c>
    </row>
    <row r="405" spans="1:11" ht="15.75">
      <c r="A405" s="126">
        <v>13</v>
      </c>
      <c r="B405" s="148"/>
      <c r="C405" s="170" t="s">
        <v>526</v>
      </c>
      <c r="D405" s="148" t="s">
        <v>152</v>
      </c>
      <c r="E405" s="148">
        <v>2</v>
      </c>
      <c r="F405" s="148"/>
      <c r="G405" s="148"/>
      <c r="H405" s="148"/>
      <c r="I405" s="148"/>
      <c r="J405" s="149">
        <v>7599.2</v>
      </c>
      <c r="K405" s="171">
        <f t="shared" si="17"/>
        <v>15198.4</v>
      </c>
    </row>
    <row r="406" spans="1:11" ht="15.75">
      <c r="A406" s="126">
        <v>14</v>
      </c>
      <c r="B406" s="148"/>
      <c r="C406" s="174" t="s">
        <v>527</v>
      </c>
      <c r="D406" s="148" t="s">
        <v>152</v>
      </c>
      <c r="E406" s="148">
        <v>2</v>
      </c>
      <c r="F406" s="148"/>
      <c r="G406" s="148"/>
      <c r="H406" s="148"/>
      <c r="I406" s="148"/>
      <c r="J406" s="149">
        <v>4082.8</v>
      </c>
      <c r="K406" s="171">
        <f t="shared" si="17"/>
        <v>8165.6</v>
      </c>
    </row>
    <row r="407" spans="1:11">
      <c r="A407" s="126">
        <v>15</v>
      </c>
      <c r="B407" s="148"/>
      <c r="C407" s="175" t="s">
        <v>528</v>
      </c>
      <c r="D407" s="148" t="s">
        <v>152</v>
      </c>
      <c r="E407" s="148">
        <v>5</v>
      </c>
      <c r="F407" s="148"/>
      <c r="G407" s="148"/>
      <c r="H407" s="148"/>
      <c r="I407" s="148"/>
      <c r="J407" s="149">
        <v>2631.4</v>
      </c>
      <c r="K407" s="149">
        <f>SUM(E407*J407)</f>
        <v>13157</v>
      </c>
    </row>
    <row r="408" spans="1:11">
      <c r="A408" s="126">
        <v>16</v>
      </c>
      <c r="B408" s="148"/>
      <c r="C408" s="175" t="s">
        <v>529</v>
      </c>
      <c r="D408" s="148" t="s">
        <v>152</v>
      </c>
      <c r="E408" s="148">
        <v>6</v>
      </c>
      <c r="F408" s="148"/>
      <c r="G408" s="148"/>
      <c r="H408" s="148"/>
      <c r="I408" s="148"/>
      <c r="J408" s="149">
        <v>407.1</v>
      </c>
      <c r="K408" s="149">
        <f t="shared" ref="K408:K412" si="18">SUM(E408*J408)</f>
        <v>2442.6000000000004</v>
      </c>
    </row>
    <row r="409" spans="1:11" ht="30">
      <c r="A409" s="126">
        <v>17</v>
      </c>
      <c r="B409" s="148"/>
      <c r="C409" s="175" t="s">
        <v>530</v>
      </c>
      <c r="D409" s="148" t="s">
        <v>152</v>
      </c>
      <c r="E409" s="148">
        <v>5</v>
      </c>
      <c r="F409" s="148"/>
      <c r="G409" s="148"/>
      <c r="H409" s="148"/>
      <c r="I409" s="148"/>
      <c r="J409" s="149">
        <v>4436.8</v>
      </c>
      <c r="K409" s="149">
        <f t="shared" si="18"/>
        <v>22184</v>
      </c>
    </row>
    <row r="410" spans="1:11">
      <c r="A410" s="126">
        <v>18</v>
      </c>
      <c r="B410" s="148"/>
      <c r="C410" s="175" t="s">
        <v>531</v>
      </c>
      <c r="D410" s="148" t="s">
        <v>330</v>
      </c>
      <c r="E410" s="148">
        <v>130</v>
      </c>
      <c r="F410" s="148"/>
      <c r="G410" s="148"/>
      <c r="H410" s="148"/>
      <c r="I410" s="148"/>
      <c r="J410" s="148">
        <v>1270.8599999999999</v>
      </c>
      <c r="K410" s="148">
        <f t="shared" si="18"/>
        <v>165211.79999999999</v>
      </c>
    </row>
    <row r="411" spans="1:11">
      <c r="A411" s="126">
        <v>19</v>
      </c>
      <c r="B411" s="148"/>
      <c r="C411" s="175" t="s">
        <v>532</v>
      </c>
      <c r="D411" s="148" t="s">
        <v>152</v>
      </c>
      <c r="E411" s="148">
        <v>2</v>
      </c>
      <c r="F411" s="148"/>
      <c r="G411" s="148"/>
      <c r="H411" s="148"/>
      <c r="I411" s="148"/>
      <c r="J411" s="149">
        <v>38768.9</v>
      </c>
      <c r="K411" s="149">
        <f t="shared" si="18"/>
        <v>77537.8</v>
      </c>
    </row>
    <row r="412" spans="1:11">
      <c r="A412" s="156">
        <v>20</v>
      </c>
      <c r="B412" s="176"/>
      <c r="C412" s="175" t="s">
        <v>533</v>
      </c>
      <c r="D412" s="176" t="s">
        <v>152</v>
      </c>
      <c r="E412" s="176">
        <v>1</v>
      </c>
      <c r="F412" s="176"/>
      <c r="G412" s="176"/>
      <c r="H412" s="176"/>
      <c r="I412" s="176"/>
      <c r="J412" s="177">
        <v>12059.6</v>
      </c>
      <c r="K412" s="177">
        <f t="shared" si="18"/>
        <v>12059.6</v>
      </c>
    </row>
    <row r="413" spans="1:11">
      <c r="A413" s="148"/>
      <c r="B413" s="148"/>
      <c r="C413" s="76"/>
      <c r="D413" s="148"/>
      <c r="E413" s="148"/>
      <c r="F413" s="148"/>
      <c r="G413" s="148"/>
      <c r="H413" s="148"/>
      <c r="I413" s="148"/>
      <c r="J413" s="126" t="s">
        <v>442</v>
      </c>
      <c r="K413" s="178">
        <f>SUM(K393:K412)</f>
        <v>554906.79999999993</v>
      </c>
    </row>
    <row r="414" spans="1:11">
      <c r="A414" s="121"/>
      <c r="B414" s="121"/>
      <c r="C414" s="113"/>
      <c r="D414" s="121"/>
      <c r="E414" s="121"/>
      <c r="F414" s="121"/>
      <c r="G414" s="121"/>
      <c r="H414" s="121"/>
      <c r="I414" s="121"/>
      <c r="J414" s="121"/>
      <c r="K414" s="121"/>
    </row>
    <row r="415" spans="1:11">
      <c r="A415" s="121"/>
      <c r="B415" s="121"/>
      <c r="C415" s="113"/>
      <c r="D415" s="121"/>
      <c r="E415" s="121"/>
      <c r="F415" s="121"/>
      <c r="G415" s="121"/>
      <c r="H415" s="121"/>
      <c r="I415" s="121"/>
      <c r="J415" s="121"/>
      <c r="K415" s="121"/>
    </row>
    <row r="416" spans="1:11" ht="15.75">
      <c r="A416" s="121"/>
      <c r="B416" s="121"/>
      <c r="C416" s="179"/>
      <c r="D416" s="121"/>
      <c r="E416" s="1376"/>
      <c r="F416" s="1376"/>
      <c r="G416" s="121"/>
      <c r="H416" s="121"/>
      <c r="I416" s="121"/>
      <c r="J416" s="121"/>
      <c r="K416" s="121"/>
    </row>
    <row r="417" spans="1:11">
      <c r="A417" s="121"/>
      <c r="B417" s="121"/>
      <c r="C417" s="113"/>
      <c r="D417" s="121"/>
      <c r="E417" s="121"/>
      <c r="F417" s="121"/>
      <c r="G417" s="121"/>
      <c r="H417" s="121"/>
      <c r="I417" s="121"/>
      <c r="J417" s="121"/>
      <c r="K417" s="121"/>
    </row>
    <row r="418" spans="1:11">
      <c r="A418" s="121"/>
      <c r="B418" s="121"/>
      <c r="C418" s="122"/>
      <c r="D418" s="1373"/>
      <c r="E418" s="1373"/>
      <c r="F418" s="1373"/>
      <c r="G418" s="121"/>
      <c r="H418" s="121"/>
      <c r="I418" s="122"/>
      <c r="J418" s="121"/>
      <c r="K418" s="121"/>
    </row>
    <row r="419" spans="1:11">
      <c r="A419" s="121"/>
      <c r="B419" s="121"/>
      <c r="C419" s="122"/>
      <c r="D419" s="1373"/>
      <c r="E419" s="1373"/>
      <c r="F419" s="1373"/>
      <c r="G419" s="121"/>
      <c r="H419" s="1373"/>
      <c r="I419" s="1373"/>
      <c r="J419" s="1373"/>
      <c r="K419" s="121"/>
    </row>
    <row r="420" spans="1:11">
      <c r="A420" s="121"/>
      <c r="B420" s="121"/>
      <c r="C420" s="113"/>
      <c r="D420" s="121"/>
      <c r="E420" s="122"/>
      <c r="F420" s="121"/>
      <c r="G420" s="121"/>
      <c r="H420" s="122"/>
      <c r="I420" s="121"/>
      <c r="J420" s="121"/>
      <c r="K420" s="121"/>
    </row>
    <row r="421" spans="1:11">
      <c r="A421" s="121"/>
      <c r="B421" s="121"/>
      <c r="C421" s="113"/>
      <c r="D421" s="121"/>
      <c r="E421" s="121"/>
      <c r="F421" s="121"/>
      <c r="G421" s="121"/>
      <c r="H421" s="121"/>
      <c r="I421" s="121"/>
      <c r="J421" s="121"/>
      <c r="K421" s="121"/>
    </row>
    <row r="422" spans="1:11" ht="15.75">
      <c r="A422" s="121"/>
      <c r="B422" s="121"/>
      <c r="C422" s="179" t="s">
        <v>534</v>
      </c>
      <c r="D422" s="121"/>
      <c r="E422" s="1372" t="s">
        <v>535</v>
      </c>
      <c r="F422" s="1372"/>
      <c r="G422" s="121"/>
      <c r="H422" s="121"/>
      <c r="I422" s="121"/>
      <c r="J422" s="121"/>
      <c r="K422" s="121"/>
    </row>
    <row r="423" spans="1:11">
      <c r="A423" s="121"/>
      <c r="B423" s="121"/>
      <c r="C423" s="113"/>
      <c r="D423" s="121"/>
      <c r="E423" s="121"/>
      <c r="F423" s="121"/>
      <c r="G423" s="121"/>
      <c r="H423" s="121"/>
      <c r="I423" s="121"/>
      <c r="J423" s="121"/>
      <c r="K423" s="121"/>
    </row>
    <row r="424" spans="1:11">
      <c r="A424" s="121"/>
      <c r="B424" s="121"/>
      <c r="C424" s="122" t="s">
        <v>536</v>
      </c>
      <c r="D424" s="121"/>
      <c r="E424" s="1373" t="s">
        <v>537</v>
      </c>
      <c r="F424" s="1373"/>
      <c r="G424" s="1373"/>
      <c r="H424" s="121"/>
      <c r="I424" s="121"/>
      <c r="J424" s="122" t="s">
        <v>538</v>
      </c>
      <c r="K424" s="121"/>
    </row>
    <row r="425" spans="1:11">
      <c r="A425" s="121"/>
      <c r="B425" s="121"/>
      <c r="C425" s="122" t="s">
        <v>539</v>
      </c>
      <c r="D425" s="121"/>
      <c r="E425" s="1373" t="s">
        <v>540</v>
      </c>
      <c r="F425" s="1373"/>
      <c r="G425" s="1373"/>
      <c r="H425" s="121"/>
      <c r="I425" s="1373" t="s">
        <v>541</v>
      </c>
      <c r="J425" s="1373"/>
      <c r="K425" s="1373"/>
    </row>
    <row r="426" spans="1:11">
      <c r="A426" s="121"/>
      <c r="B426" s="121"/>
      <c r="C426" s="121"/>
      <c r="D426" s="121"/>
      <c r="E426" s="121"/>
      <c r="F426" s="121"/>
      <c r="G426" s="121"/>
      <c r="H426" s="121"/>
      <c r="I426" s="121"/>
      <c r="J426" s="121"/>
      <c r="K426" s="121"/>
    </row>
    <row r="430" spans="1:11">
      <c r="A430" s="1374" t="s">
        <v>445</v>
      </c>
      <c r="B430" s="1374"/>
      <c r="C430" s="1374"/>
      <c r="D430" s="1374"/>
      <c r="E430" s="1374"/>
      <c r="F430" s="1374"/>
      <c r="G430" s="1374"/>
      <c r="H430" s="1374"/>
      <c r="I430" s="1374"/>
      <c r="J430" s="1374"/>
      <c r="K430" s="1374"/>
    </row>
    <row r="431" spans="1:11">
      <c r="A431" s="1374"/>
      <c r="B431" s="1374"/>
      <c r="C431" s="1374"/>
      <c r="D431" s="1374"/>
      <c r="E431" s="1374"/>
      <c r="F431" s="1374"/>
      <c r="G431" s="1374"/>
      <c r="H431" s="1374"/>
      <c r="I431" s="1374"/>
      <c r="J431" s="1374"/>
      <c r="K431" s="1374"/>
    </row>
    <row r="432" spans="1:11">
      <c r="A432" s="180"/>
      <c r="B432" s="181"/>
      <c r="C432" s="181"/>
      <c r="D432" s="181"/>
      <c r="E432" s="181"/>
      <c r="F432" s="181"/>
      <c r="G432" s="181"/>
      <c r="H432" s="181"/>
      <c r="I432" s="181"/>
      <c r="J432" s="181"/>
      <c r="K432" s="181"/>
    </row>
    <row r="433" spans="1:11">
      <c r="A433" s="1369" t="s">
        <v>542</v>
      </c>
      <c r="B433" s="1369"/>
      <c r="C433" s="1369"/>
      <c r="D433" s="182"/>
      <c r="E433" s="181"/>
      <c r="F433" s="181"/>
      <c r="G433" s="181"/>
      <c r="H433" s="181" t="s">
        <v>450</v>
      </c>
      <c r="I433" s="181"/>
      <c r="J433" s="181"/>
      <c r="K433" s="181" t="s">
        <v>543</v>
      </c>
    </row>
    <row r="434" spans="1:11">
      <c r="A434" s="1370" t="s">
        <v>544</v>
      </c>
      <c r="B434" s="1370"/>
      <c r="C434" s="1370"/>
      <c r="D434" s="183"/>
      <c r="E434" s="181"/>
      <c r="F434" s="181"/>
      <c r="G434" s="181"/>
      <c r="H434" s="1371" t="s">
        <v>545</v>
      </c>
      <c r="I434" s="1371"/>
      <c r="J434" s="1371"/>
      <c r="K434" s="1371"/>
    </row>
    <row r="435" spans="1:11">
      <c r="A435" s="1365" t="s">
        <v>455</v>
      </c>
      <c r="B435" s="1366" t="s">
        <v>1</v>
      </c>
      <c r="C435" s="1366" t="s">
        <v>456</v>
      </c>
      <c r="D435" s="1367" t="s">
        <v>3</v>
      </c>
      <c r="E435" s="1366" t="s">
        <v>457</v>
      </c>
      <c r="F435" s="1366"/>
      <c r="G435" s="1366"/>
      <c r="H435" s="1366"/>
      <c r="I435" s="1366"/>
      <c r="J435" s="181"/>
      <c r="K435" s="1366" t="s">
        <v>546</v>
      </c>
    </row>
    <row r="436" spans="1:11">
      <c r="A436" s="1366"/>
      <c r="B436" s="1366"/>
      <c r="C436" s="1366"/>
      <c r="D436" s="1368"/>
      <c r="E436" s="184" t="s">
        <v>5</v>
      </c>
      <c r="F436" s="184" t="s">
        <v>460</v>
      </c>
      <c r="G436" s="184" t="s">
        <v>7</v>
      </c>
      <c r="H436" s="184" t="s">
        <v>461</v>
      </c>
      <c r="I436" s="184" t="s">
        <v>462</v>
      </c>
      <c r="J436" s="184" t="s">
        <v>547</v>
      </c>
      <c r="K436" s="1366"/>
    </row>
    <row r="437" spans="1:11" ht="18.75">
      <c r="A437" s="184">
        <v>1</v>
      </c>
      <c r="B437" s="185" t="s">
        <v>548</v>
      </c>
      <c r="C437" s="186" t="s">
        <v>549</v>
      </c>
      <c r="D437" s="187" t="s">
        <v>20</v>
      </c>
      <c r="E437" s="188">
        <v>4</v>
      </c>
      <c r="F437" s="184"/>
      <c r="G437" s="184"/>
      <c r="H437" s="184"/>
      <c r="I437" s="184"/>
      <c r="J437" s="189">
        <v>3230</v>
      </c>
      <c r="K437" s="190">
        <f>J437*E437</f>
        <v>12920</v>
      </c>
    </row>
    <row r="438" spans="1:11" ht="18.75">
      <c r="A438" s="184">
        <v>2</v>
      </c>
      <c r="B438" s="185" t="s">
        <v>550</v>
      </c>
      <c r="C438" s="186" t="s">
        <v>551</v>
      </c>
      <c r="D438" s="187" t="s">
        <v>20</v>
      </c>
      <c r="E438" s="188">
        <v>3</v>
      </c>
      <c r="F438" s="184"/>
      <c r="G438" s="184"/>
      <c r="H438" s="184"/>
      <c r="I438" s="184"/>
      <c r="J438" s="189">
        <v>910</v>
      </c>
      <c r="K438" s="190">
        <f t="shared" ref="K438:K457" si="19">J438*E438</f>
        <v>2730</v>
      </c>
    </row>
    <row r="439" spans="1:11" ht="18.75">
      <c r="A439" s="184">
        <v>3</v>
      </c>
      <c r="B439" s="185" t="s">
        <v>552</v>
      </c>
      <c r="C439" s="186" t="s">
        <v>553</v>
      </c>
      <c r="D439" s="187" t="s">
        <v>21</v>
      </c>
      <c r="E439" s="188">
        <v>70</v>
      </c>
      <c r="F439" s="184"/>
      <c r="G439" s="184"/>
      <c r="H439" s="184"/>
      <c r="I439" s="184"/>
      <c r="J439" s="189">
        <v>410</v>
      </c>
      <c r="K439" s="190">
        <f t="shared" si="19"/>
        <v>28700</v>
      </c>
    </row>
    <row r="440" spans="1:11" ht="18.75">
      <c r="A440" s="184">
        <v>4</v>
      </c>
      <c r="B440" s="185" t="s">
        <v>554</v>
      </c>
      <c r="C440" s="186" t="s">
        <v>555</v>
      </c>
      <c r="D440" s="187" t="s">
        <v>21</v>
      </c>
      <c r="E440" s="188">
        <v>16</v>
      </c>
      <c r="F440" s="184"/>
      <c r="G440" s="184"/>
      <c r="H440" s="184"/>
      <c r="I440" s="184"/>
      <c r="J440" s="189">
        <v>510</v>
      </c>
      <c r="K440" s="190">
        <f t="shared" si="19"/>
        <v>8160</v>
      </c>
    </row>
    <row r="441" spans="1:11" ht="18.75">
      <c r="A441" s="184">
        <v>5</v>
      </c>
      <c r="B441" s="185" t="s">
        <v>556</v>
      </c>
      <c r="C441" s="186" t="s">
        <v>557</v>
      </c>
      <c r="D441" s="187" t="s">
        <v>21</v>
      </c>
      <c r="E441" s="188">
        <v>2</v>
      </c>
      <c r="F441" s="184"/>
      <c r="G441" s="184"/>
      <c r="H441" s="184"/>
      <c r="I441" s="184"/>
      <c r="J441" s="189">
        <v>185</v>
      </c>
      <c r="K441" s="190">
        <f t="shared" si="19"/>
        <v>370</v>
      </c>
    </row>
    <row r="442" spans="1:11" ht="15.75">
      <c r="A442" s="184">
        <v>6</v>
      </c>
      <c r="B442" s="191"/>
      <c r="C442" s="192" t="s">
        <v>558</v>
      </c>
      <c r="D442" s="193" t="s">
        <v>559</v>
      </c>
      <c r="E442" s="194">
        <v>3</v>
      </c>
      <c r="F442" s="184"/>
      <c r="G442" s="184"/>
      <c r="H442" s="184"/>
      <c r="I442" s="184"/>
      <c r="J442" s="195">
        <v>225</v>
      </c>
      <c r="K442" s="190">
        <f t="shared" si="19"/>
        <v>675</v>
      </c>
    </row>
    <row r="443" spans="1:11" ht="16.5">
      <c r="A443" s="184">
        <v>7</v>
      </c>
      <c r="B443" s="185" t="s">
        <v>556</v>
      </c>
      <c r="C443" s="186" t="s">
        <v>560</v>
      </c>
      <c r="D443" s="193" t="s">
        <v>559</v>
      </c>
      <c r="E443" s="194">
        <v>2</v>
      </c>
      <c r="F443" s="184"/>
      <c r="G443" s="184"/>
      <c r="H443" s="184"/>
      <c r="I443" s="184"/>
      <c r="J443" s="195">
        <v>210</v>
      </c>
      <c r="K443" s="190">
        <f t="shared" si="19"/>
        <v>420</v>
      </c>
    </row>
    <row r="444" spans="1:11" ht="16.5">
      <c r="A444" s="184">
        <v>8</v>
      </c>
      <c r="B444" s="185" t="s">
        <v>561</v>
      </c>
      <c r="C444" s="186" t="s">
        <v>562</v>
      </c>
      <c r="D444" s="193" t="s">
        <v>563</v>
      </c>
      <c r="E444" s="194">
        <v>379</v>
      </c>
      <c r="F444" s="184"/>
      <c r="G444" s="184"/>
      <c r="H444" s="184"/>
      <c r="I444" s="184"/>
      <c r="J444" s="189">
        <v>66.2</v>
      </c>
      <c r="K444" s="190">
        <f t="shared" si="19"/>
        <v>25089.8</v>
      </c>
    </row>
    <row r="445" spans="1:11" ht="16.5">
      <c r="A445" s="184">
        <v>9</v>
      </c>
      <c r="B445" s="185"/>
      <c r="C445" s="186" t="s">
        <v>564</v>
      </c>
      <c r="D445" s="193" t="s">
        <v>152</v>
      </c>
      <c r="E445" s="194">
        <v>32</v>
      </c>
      <c r="F445" s="184"/>
      <c r="G445" s="184"/>
      <c r="H445" s="184"/>
      <c r="I445" s="184"/>
      <c r="J445" s="189">
        <v>120</v>
      </c>
      <c r="K445" s="190">
        <f t="shared" si="19"/>
        <v>3840</v>
      </c>
    </row>
    <row r="446" spans="1:11" ht="16.5">
      <c r="A446" s="184">
        <v>10</v>
      </c>
      <c r="B446" s="185"/>
      <c r="C446" s="186" t="s">
        <v>565</v>
      </c>
      <c r="D446" s="193" t="s">
        <v>566</v>
      </c>
      <c r="E446" s="194">
        <f>1.4-0.53</f>
        <v>0.86999999999999988</v>
      </c>
      <c r="F446" s="184"/>
      <c r="G446" s="184"/>
      <c r="H446" s="184"/>
      <c r="I446" s="184"/>
      <c r="J446" s="189">
        <v>18000</v>
      </c>
      <c r="K446" s="190">
        <f t="shared" si="19"/>
        <v>15659.999999999998</v>
      </c>
    </row>
    <row r="447" spans="1:11" ht="30">
      <c r="A447" s="184">
        <v>11</v>
      </c>
      <c r="B447" s="185"/>
      <c r="C447" s="186" t="s">
        <v>567</v>
      </c>
      <c r="D447" s="193" t="s">
        <v>559</v>
      </c>
      <c r="E447" s="194">
        <v>8</v>
      </c>
      <c r="F447" s="184"/>
      <c r="G447" s="184"/>
      <c r="H447" s="184"/>
      <c r="I447" s="184"/>
      <c r="J447" s="194">
        <v>3376.63</v>
      </c>
      <c r="K447" s="190">
        <f t="shared" si="19"/>
        <v>27013.040000000001</v>
      </c>
    </row>
    <row r="448" spans="1:11" ht="16.5">
      <c r="A448" s="184">
        <v>12</v>
      </c>
      <c r="B448" s="185"/>
      <c r="C448" s="186" t="s">
        <v>568</v>
      </c>
      <c r="D448" s="193" t="s">
        <v>559</v>
      </c>
      <c r="E448" s="194">
        <v>1</v>
      </c>
      <c r="F448" s="184"/>
      <c r="G448" s="184"/>
      <c r="H448" s="184"/>
      <c r="I448" s="184"/>
      <c r="J448" s="194">
        <v>900</v>
      </c>
      <c r="K448" s="190">
        <f t="shared" si="19"/>
        <v>900</v>
      </c>
    </row>
    <row r="449" spans="1:11" ht="30">
      <c r="A449" s="184">
        <v>13</v>
      </c>
      <c r="B449" s="185"/>
      <c r="C449" s="186" t="s">
        <v>567</v>
      </c>
      <c r="D449" s="193" t="s">
        <v>559</v>
      </c>
      <c r="E449" s="194">
        <v>12</v>
      </c>
      <c r="F449" s="184"/>
      <c r="G449" s="184"/>
      <c r="H449" s="184"/>
      <c r="I449" s="184"/>
      <c r="J449" s="194">
        <v>7003.3</v>
      </c>
      <c r="K449" s="190">
        <f t="shared" si="19"/>
        <v>84039.6</v>
      </c>
    </row>
    <row r="450" spans="1:11" ht="30">
      <c r="A450" s="184">
        <v>14</v>
      </c>
      <c r="B450" s="185"/>
      <c r="C450" s="186" t="s">
        <v>569</v>
      </c>
      <c r="D450" s="193" t="s">
        <v>559</v>
      </c>
      <c r="E450" s="194">
        <v>12</v>
      </c>
      <c r="F450" s="184"/>
      <c r="G450" s="184"/>
      <c r="H450" s="184"/>
      <c r="I450" s="184"/>
      <c r="J450" s="194">
        <v>5835.1</v>
      </c>
      <c r="K450" s="190">
        <f t="shared" si="19"/>
        <v>70021.200000000012</v>
      </c>
    </row>
    <row r="451" spans="1:11" ht="30">
      <c r="A451" s="184">
        <v>15</v>
      </c>
      <c r="B451" s="185"/>
      <c r="C451" s="186" t="s">
        <v>570</v>
      </c>
      <c r="D451" s="193" t="s">
        <v>559</v>
      </c>
      <c r="E451" s="194">
        <v>12</v>
      </c>
      <c r="F451" s="184"/>
      <c r="G451" s="184"/>
      <c r="H451" s="184"/>
      <c r="I451" s="184"/>
      <c r="J451" s="194">
        <v>690.3</v>
      </c>
      <c r="K451" s="190">
        <f t="shared" si="19"/>
        <v>8283.5999999999985</v>
      </c>
    </row>
    <row r="452" spans="1:11" ht="30">
      <c r="A452" s="184">
        <v>16</v>
      </c>
      <c r="B452" s="185"/>
      <c r="C452" s="186" t="s">
        <v>571</v>
      </c>
      <c r="D452" s="193" t="s">
        <v>559</v>
      </c>
      <c r="E452" s="194">
        <v>8</v>
      </c>
      <c r="F452" s="184"/>
      <c r="G452" s="184"/>
      <c r="H452" s="184"/>
      <c r="I452" s="184"/>
      <c r="J452" s="194">
        <v>672.6</v>
      </c>
      <c r="K452" s="190">
        <f t="shared" si="19"/>
        <v>5380.8</v>
      </c>
    </row>
    <row r="453" spans="1:11" ht="16.5">
      <c r="A453" s="184">
        <v>17</v>
      </c>
      <c r="B453" s="185"/>
      <c r="C453" s="186" t="s">
        <v>572</v>
      </c>
      <c r="D453" s="193" t="s">
        <v>559</v>
      </c>
      <c r="E453" s="194">
        <v>8</v>
      </c>
      <c r="F453" s="184"/>
      <c r="G453" s="184"/>
      <c r="H453" s="184"/>
      <c r="I453" s="184"/>
      <c r="J453" s="194">
        <v>2171.1999999999998</v>
      </c>
      <c r="K453" s="190">
        <f t="shared" si="19"/>
        <v>17369.599999999999</v>
      </c>
    </row>
    <row r="454" spans="1:11" ht="30">
      <c r="A454" s="184">
        <v>18</v>
      </c>
      <c r="B454" s="185"/>
      <c r="C454" s="186" t="s">
        <v>573</v>
      </c>
      <c r="D454" s="193" t="s">
        <v>559</v>
      </c>
      <c r="E454" s="194">
        <v>8</v>
      </c>
      <c r="F454" s="184"/>
      <c r="G454" s="184"/>
      <c r="H454" s="184"/>
      <c r="I454" s="184"/>
      <c r="J454" s="194">
        <v>1823.1</v>
      </c>
      <c r="K454" s="190">
        <f t="shared" si="19"/>
        <v>14584.8</v>
      </c>
    </row>
    <row r="455" spans="1:11" ht="30">
      <c r="A455" s="184">
        <v>19</v>
      </c>
      <c r="B455" s="185"/>
      <c r="C455" s="186" t="s">
        <v>574</v>
      </c>
      <c r="D455" s="193" t="s">
        <v>559</v>
      </c>
      <c r="E455" s="194">
        <v>6</v>
      </c>
      <c r="F455" s="184"/>
      <c r="G455" s="184"/>
      <c r="H455" s="184"/>
      <c r="I455" s="184"/>
      <c r="J455" s="194">
        <v>1085.5999999999999</v>
      </c>
      <c r="K455" s="190">
        <f t="shared" si="19"/>
        <v>6513.5999999999995</v>
      </c>
    </row>
    <row r="456" spans="1:11" ht="16.5">
      <c r="A456" s="184">
        <v>20</v>
      </c>
      <c r="B456" s="185"/>
      <c r="C456" s="186" t="s">
        <v>575</v>
      </c>
      <c r="D456" s="193" t="s">
        <v>559</v>
      </c>
      <c r="E456" s="194">
        <v>8</v>
      </c>
      <c r="F456" s="184"/>
      <c r="G456" s="184"/>
      <c r="H456" s="184"/>
      <c r="I456" s="184"/>
      <c r="J456" s="194">
        <v>1616.6</v>
      </c>
      <c r="K456" s="190">
        <f t="shared" si="19"/>
        <v>12932.8</v>
      </c>
    </row>
    <row r="457" spans="1:11" ht="30">
      <c r="A457" s="184">
        <v>21</v>
      </c>
      <c r="B457" s="185"/>
      <c r="C457" s="186" t="s">
        <v>576</v>
      </c>
      <c r="D457" s="193" t="s">
        <v>559</v>
      </c>
      <c r="E457" s="194">
        <v>8</v>
      </c>
      <c r="F457" s="184"/>
      <c r="G457" s="184"/>
      <c r="H457" s="184"/>
      <c r="I457" s="184"/>
      <c r="J457" s="194">
        <v>1858.5</v>
      </c>
      <c r="K457" s="190">
        <f t="shared" si="19"/>
        <v>14868</v>
      </c>
    </row>
    <row r="458" spans="1:11" ht="15.75">
      <c r="A458" s="184"/>
      <c r="B458" s="196"/>
      <c r="C458" s="197"/>
      <c r="D458" s="197"/>
      <c r="E458" s="197"/>
      <c r="F458" s="197"/>
      <c r="G458" s="197"/>
      <c r="H458" s="1362" t="s">
        <v>442</v>
      </c>
      <c r="I458" s="1363"/>
      <c r="J458" s="198"/>
      <c r="K458" s="199">
        <f>SUM(K437:K457)</f>
        <v>360471.83999999991</v>
      </c>
    </row>
    <row r="459" spans="1:11" ht="18.75">
      <c r="A459" s="200"/>
      <c r="B459" s="1364" t="s">
        <v>577</v>
      </c>
      <c r="C459" s="1364"/>
      <c r="D459" s="1364"/>
      <c r="E459" s="1364"/>
      <c r="F459" s="1364"/>
      <c r="G459" s="1364"/>
      <c r="H459" s="1364"/>
      <c r="I459" s="1364"/>
      <c r="J459" s="1364"/>
      <c r="K459" s="1364"/>
    </row>
    <row r="460" spans="1:11">
      <c r="A460" s="1365" t="s">
        <v>455</v>
      </c>
      <c r="B460" s="1366" t="s">
        <v>1</v>
      </c>
      <c r="C460" s="1366" t="s">
        <v>456</v>
      </c>
      <c r="D460" s="1367" t="s">
        <v>3</v>
      </c>
      <c r="E460" s="1366" t="s">
        <v>457</v>
      </c>
      <c r="F460" s="1366"/>
      <c r="G460" s="1366"/>
      <c r="H460" s="1366"/>
      <c r="I460" s="1366"/>
      <c r="J460" s="184"/>
      <c r="K460" s="1366" t="s">
        <v>546</v>
      </c>
    </row>
    <row r="461" spans="1:11">
      <c r="A461" s="1366"/>
      <c r="B461" s="1366"/>
      <c r="C461" s="1366"/>
      <c r="D461" s="1368"/>
      <c r="E461" s="184" t="s">
        <v>5</v>
      </c>
      <c r="F461" s="184" t="s">
        <v>460</v>
      </c>
      <c r="G461" s="184" t="s">
        <v>7</v>
      </c>
      <c r="H461" s="184" t="s">
        <v>461</v>
      </c>
      <c r="I461" s="184" t="s">
        <v>462</v>
      </c>
      <c r="J461" s="184"/>
      <c r="K461" s="1366"/>
    </row>
    <row r="462" spans="1:11" ht="15.75">
      <c r="A462" s="184">
        <v>1</v>
      </c>
      <c r="B462" s="201"/>
      <c r="C462" s="202" t="s">
        <v>578</v>
      </c>
      <c r="D462" s="203" t="s">
        <v>563</v>
      </c>
      <c r="E462" s="184"/>
      <c r="F462" s="184"/>
      <c r="G462" s="184"/>
      <c r="H462" s="184"/>
      <c r="I462" s="204">
        <v>410</v>
      </c>
      <c r="J462" s="205">
        <v>35</v>
      </c>
      <c r="K462" s="199">
        <f t="shared" ref="K462" si="20">J462*I462</f>
        <v>14350</v>
      </c>
    </row>
    <row r="463" spans="1:11">
      <c r="A463" s="197"/>
      <c r="B463" s="197"/>
      <c r="C463" s="197"/>
      <c r="D463" s="197"/>
      <c r="E463" s="197"/>
      <c r="F463" s="197"/>
      <c r="G463" s="197"/>
      <c r="H463" s="1358" t="s">
        <v>442</v>
      </c>
      <c r="I463" s="1358"/>
      <c r="J463" s="196"/>
      <c r="K463" s="199">
        <f>SUM(K462:K462)</f>
        <v>14350</v>
      </c>
    </row>
    <row r="464" spans="1:11">
      <c r="A464" s="181"/>
      <c r="B464" s="181"/>
      <c r="C464" s="206"/>
      <c r="D464" s="206"/>
      <c r="E464" s="206"/>
      <c r="F464" s="206"/>
      <c r="G464" s="206"/>
      <c r="H464" s="207"/>
      <c r="I464" s="207"/>
      <c r="J464" s="207"/>
      <c r="K464" s="208"/>
    </row>
    <row r="465" spans="1:16">
      <c r="A465" s="181"/>
      <c r="B465" s="181"/>
      <c r="C465" s="181" t="s">
        <v>579</v>
      </c>
      <c r="D465" s="181"/>
      <c r="E465" s="181"/>
      <c r="F465" s="181" t="s">
        <v>580</v>
      </c>
      <c r="G465" s="181"/>
      <c r="H465" s="181"/>
      <c r="I465" s="181"/>
      <c r="J465" s="181"/>
      <c r="K465" s="181" t="s">
        <v>581</v>
      </c>
    </row>
    <row r="466" spans="1:16">
      <c r="A466" s="181"/>
      <c r="B466" s="181"/>
      <c r="C466" s="181"/>
      <c r="D466" s="181"/>
      <c r="E466" s="181"/>
      <c r="F466" s="181"/>
      <c r="G466" s="181"/>
      <c r="H466" s="181"/>
      <c r="I466" s="181"/>
      <c r="J466" s="181"/>
      <c r="K466" s="181"/>
    </row>
    <row r="467" spans="1:16">
      <c r="A467" s="181"/>
      <c r="B467" s="181"/>
      <c r="C467" s="181"/>
      <c r="D467" s="181"/>
      <c r="E467" s="181"/>
      <c r="F467" s="181"/>
      <c r="G467" s="181"/>
      <c r="H467" s="181"/>
      <c r="I467" s="181"/>
      <c r="J467" s="181"/>
      <c r="K467" s="181"/>
    </row>
    <row r="468" spans="1:16">
      <c r="A468" s="181"/>
      <c r="B468" s="181"/>
      <c r="C468" s="181"/>
      <c r="D468" s="181"/>
      <c r="E468" s="181"/>
      <c r="F468" s="181"/>
      <c r="G468" s="181"/>
      <c r="H468" s="181"/>
      <c r="I468" s="181"/>
      <c r="J468" s="181"/>
      <c r="K468" s="181"/>
    </row>
    <row r="469" spans="1:16">
      <c r="A469" s="181"/>
      <c r="B469" s="181"/>
      <c r="C469" s="181"/>
      <c r="D469" s="181"/>
      <c r="E469" s="181"/>
      <c r="F469" s="181"/>
      <c r="G469" s="181"/>
      <c r="H469" s="181"/>
      <c r="I469" s="181"/>
      <c r="J469" s="181"/>
      <c r="K469" s="181"/>
    </row>
    <row r="470" spans="1:16">
      <c r="A470" s="181"/>
      <c r="B470" s="181"/>
      <c r="C470" s="181"/>
      <c r="D470" s="181"/>
      <c r="E470" s="181"/>
      <c r="F470" s="181"/>
      <c r="G470" s="181"/>
      <c r="H470" s="181"/>
      <c r="I470" s="181"/>
      <c r="J470" s="181"/>
      <c r="K470" s="181"/>
    </row>
    <row r="471" spans="1:16">
      <c r="A471" s="1359" t="s">
        <v>582</v>
      </c>
      <c r="B471" s="1359"/>
      <c r="C471" s="1359"/>
      <c r="D471" s="1359"/>
      <c r="E471" s="209"/>
      <c r="F471" s="210"/>
      <c r="G471" s="211" t="s">
        <v>583</v>
      </c>
      <c r="H471" s="212" t="s">
        <v>584</v>
      </c>
      <c r="I471" s="211"/>
      <c r="J471" s="211"/>
      <c r="K471" s="211"/>
      <c r="L471" s="211"/>
      <c r="M471" s="1360" t="s">
        <v>585</v>
      </c>
      <c r="N471" s="1360"/>
      <c r="O471" s="1360"/>
      <c r="P471" s="1360"/>
    </row>
    <row r="472" spans="1:16">
      <c r="A472" s="1359" t="s">
        <v>586</v>
      </c>
      <c r="B472" s="1359"/>
      <c r="C472" s="1359"/>
      <c r="D472" s="1359"/>
      <c r="E472" s="209"/>
      <c r="F472" s="210"/>
      <c r="G472" s="211"/>
      <c r="H472" s="211"/>
      <c r="I472" s="211"/>
      <c r="J472" s="211"/>
      <c r="K472" s="211"/>
      <c r="L472" s="211"/>
      <c r="M472" s="211"/>
      <c r="N472" s="211"/>
      <c r="O472" s="211"/>
      <c r="P472" s="211"/>
    </row>
    <row r="473" spans="1:16">
      <c r="A473" s="1361" t="s">
        <v>587</v>
      </c>
      <c r="B473" s="1361"/>
      <c r="C473" s="1361"/>
      <c r="D473" s="1361"/>
      <c r="E473" s="1361"/>
      <c r="F473" s="210"/>
      <c r="G473" s="213"/>
      <c r="H473" s="211"/>
      <c r="I473" s="211"/>
      <c r="J473" s="211"/>
      <c r="K473" s="211"/>
      <c r="L473" s="211"/>
      <c r="M473" s="211"/>
      <c r="N473" s="211"/>
      <c r="O473" s="211"/>
      <c r="P473" s="211"/>
    </row>
    <row r="474" spans="1:16">
      <c r="A474" s="1357" t="s">
        <v>588</v>
      </c>
      <c r="B474" s="1357"/>
      <c r="C474" s="1357"/>
      <c r="D474" s="1357"/>
      <c r="E474" s="1357"/>
      <c r="F474" s="210"/>
      <c r="G474" s="211"/>
      <c r="H474" s="211"/>
      <c r="I474" s="211"/>
      <c r="J474" s="211"/>
      <c r="K474" s="211"/>
      <c r="L474" s="211"/>
      <c r="M474" s="211"/>
      <c r="N474" s="211"/>
      <c r="O474" s="211"/>
      <c r="P474" s="211"/>
    </row>
    <row r="475" spans="1:16" ht="21">
      <c r="A475" s="214" t="s">
        <v>240</v>
      </c>
      <c r="B475" s="215" t="s">
        <v>241</v>
      </c>
      <c r="C475" s="216" t="s">
        <v>242</v>
      </c>
      <c r="D475" s="215" t="s">
        <v>3</v>
      </c>
      <c r="E475" s="217" t="s">
        <v>243</v>
      </c>
      <c r="F475" s="1350" t="s">
        <v>5</v>
      </c>
      <c r="G475" s="1351"/>
      <c r="H475" s="1350" t="s">
        <v>6</v>
      </c>
      <c r="I475" s="1351"/>
      <c r="J475" s="1350" t="s">
        <v>8</v>
      </c>
      <c r="K475" s="1351"/>
      <c r="L475" s="1350" t="s">
        <v>7</v>
      </c>
      <c r="M475" s="1351"/>
      <c r="N475" s="1350" t="s">
        <v>9</v>
      </c>
      <c r="O475" s="1351"/>
      <c r="P475" s="1352" t="s">
        <v>244</v>
      </c>
    </row>
    <row r="476" spans="1:16" ht="38.25">
      <c r="A476" s="214"/>
      <c r="B476" s="218"/>
      <c r="C476" s="219"/>
      <c r="D476" s="218"/>
      <c r="E476" s="220"/>
      <c r="F476" s="215" t="s">
        <v>245</v>
      </c>
      <c r="G476" s="215" t="s">
        <v>246</v>
      </c>
      <c r="H476" s="215" t="s">
        <v>245</v>
      </c>
      <c r="I476" s="215" t="s">
        <v>246</v>
      </c>
      <c r="J476" s="215" t="s">
        <v>245</v>
      </c>
      <c r="K476" s="215" t="s">
        <v>246</v>
      </c>
      <c r="L476" s="215" t="s">
        <v>245</v>
      </c>
      <c r="M476" s="215" t="s">
        <v>246</v>
      </c>
      <c r="N476" s="215" t="s">
        <v>245</v>
      </c>
      <c r="O476" s="215" t="s">
        <v>246</v>
      </c>
      <c r="P476" s="1352"/>
    </row>
    <row r="477" spans="1:16">
      <c r="A477" s="214">
        <v>1</v>
      </c>
      <c r="B477" s="221"/>
      <c r="C477" s="222" t="s">
        <v>474</v>
      </c>
      <c r="D477" s="223" t="s">
        <v>330</v>
      </c>
      <c r="E477" s="224">
        <v>80</v>
      </c>
      <c r="F477" s="225">
        <v>98</v>
      </c>
      <c r="G477" s="226">
        <f>E477*F477</f>
        <v>7840</v>
      </c>
      <c r="H477" s="227"/>
      <c r="I477" s="228">
        <f>H477*E477</f>
        <v>0</v>
      </c>
      <c r="J477" s="227"/>
      <c r="K477" s="215">
        <f>E477*J477</f>
        <v>0</v>
      </c>
      <c r="L477" s="229"/>
      <c r="M477" s="215">
        <f>E477*L477</f>
        <v>0</v>
      </c>
      <c r="N477" s="229">
        <v>0</v>
      </c>
      <c r="O477" s="215">
        <f>E477*N477</f>
        <v>0</v>
      </c>
      <c r="P477" s="230">
        <f>G477+I477+K477+M477+O477</f>
        <v>7840</v>
      </c>
    </row>
    <row r="478" spans="1:16">
      <c r="A478" s="214">
        <v>2</v>
      </c>
      <c r="B478" s="221"/>
      <c r="C478" s="222" t="s">
        <v>589</v>
      </c>
      <c r="D478" s="223" t="s">
        <v>330</v>
      </c>
      <c r="E478" s="224">
        <v>85</v>
      </c>
      <c r="F478" s="225">
        <v>34</v>
      </c>
      <c r="G478" s="226">
        <f t="shared" ref="G478:G541" si="21">E478*F478</f>
        <v>2890</v>
      </c>
      <c r="H478" s="227"/>
      <c r="I478" s="228">
        <f t="shared" ref="I478:I524" si="22">H478*E478</f>
        <v>0</v>
      </c>
      <c r="J478" s="227"/>
      <c r="K478" s="215">
        <f t="shared" ref="K478:K524" si="23">E478*J478</f>
        <v>0</v>
      </c>
      <c r="L478" s="229"/>
      <c r="M478" s="215">
        <f t="shared" ref="M478:M524" si="24">E478*L478</f>
        <v>0</v>
      </c>
      <c r="N478" s="229">
        <v>0</v>
      </c>
      <c r="O478" s="215">
        <f t="shared" ref="O478:O541" si="25">E478*N478</f>
        <v>0</v>
      </c>
      <c r="P478" s="230">
        <f>G478+I478+K478+M478+O478</f>
        <v>2890</v>
      </c>
    </row>
    <row r="479" spans="1:16">
      <c r="A479" s="214">
        <v>3</v>
      </c>
      <c r="B479" s="221"/>
      <c r="C479" s="222" t="s">
        <v>590</v>
      </c>
      <c r="D479" s="223" t="s">
        <v>330</v>
      </c>
      <c r="E479" s="224">
        <v>257</v>
      </c>
      <c r="F479" s="231">
        <v>41</v>
      </c>
      <c r="G479" s="226">
        <f t="shared" si="21"/>
        <v>10537</v>
      </c>
      <c r="H479" s="227"/>
      <c r="I479" s="228">
        <f t="shared" si="22"/>
        <v>0</v>
      </c>
      <c r="J479" s="227"/>
      <c r="K479" s="215">
        <f t="shared" si="23"/>
        <v>0</v>
      </c>
      <c r="L479" s="229"/>
      <c r="M479" s="215">
        <f t="shared" si="24"/>
        <v>0</v>
      </c>
      <c r="N479" s="229">
        <v>0</v>
      </c>
      <c r="O479" s="215">
        <f t="shared" si="25"/>
        <v>0</v>
      </c>
      <c r="P479" s="230">
        <f t="shared" ref="P479:P527" si="26">G479+I479+K479+M479+O479</f>
        <v>10537</v>
      </c>
    </row>
    <row r="480" spans="1:16">
      <c r="A480" s="214">
        <v>4</v>
      </c>
      <c r="B480" s="232"/>
      <c r="C480" s="233" t="s">
        <v>591</v>
      </c>
      <c r="D480" s="223" t="s">
        <v>248</v>
      </c>
      <c r="E480" s="224">
        <v>350</v>
      </c>
      <c r="F480" s="231">
        <v>8</v>
      </c>
      <c r="G480" s="226">
        <f t="shared" si="21"/>
        <v>2800</v>
      </c>
      <c r="H480" s="227"/>
      <c r="I480" s="228">
        <f t="shared" si="22"/>
        <v>0</v>
      </c>
      <c r="J480" s="227"/>
      <c r="K480" s="215">
        <f t="shared" si="23"/>
        <v>0</v>
      </c>
      <c r="L480" s="229"/>
      <c r="M480" s="215">
        <f t="shared" si="24"/>
        <v>0</v>
      </c>
      <c r="N480" s="229">
        <v>0</v>
      </c>
      <c r="O480" s="215">
        <f t="shared" si="25"/>
        <v>0</v>
      </c>
      <c r="P480" s="230">
        <f t="shared" si="26"/>
        <v>2800</v>
      </c>
    </row>
    <row r="481" spans="1:16">
      <c r="A481" s="214">
        <v>5</v>
      </c>
      <c r="B481" s="234"/>
      <c r="C481" s="233" t="s">
        <v>592</v>
      </c>
      <c r="D481" s="223" t="s">
        <v>504</v>
      </c>
      <c r="E481" s="224">
        <v>19.600000000000001</v>
      </c>
      <c r="F481" s="231">
        <v>718</v>
      </c>
      <c r="G481" s="226">
        <f t="shared" si="21"/>
        <v>14072.800000000001</v>
      </c>
      <c r="H481" s="227"/>
      <c r="I481" s="228">
        <f t="shared" si="22"/>
        <v>0</v>
      </c>
      <c r="J481" s="227"/>
      <c r="K481" s="215">
        <f t="shared" si="23"/>
        <v>0</v>
      </c>
      <c r="L481" s="229"/>
      <c r="M481" s="215">
        <f t="shared" si="24"/>
        <v>0</v>
      </c>
      <c r="N481" s="229">
        <v>0</v>
      </c>
      <c r="O481" s="215">
        <f t="shared" si="25"/>
        <v>0</v>
      </c>
      <c r="P481" s="230">
        <f>G481+I481+K481+M481+O481</f>
        <v>14072.800000000001</v>
      </c>
    </row>
    <row r="482" spans="1:16">
      <c r="A482" s="214">
        <v>6</v>
      </c>
      <c r="B482" s="234"/>
      <c r="C482" s="233" t="s">
        <v>593</v>
      </c>
      <c r="D482" s="223" t="s">
        <v>248</v>
      </c>
      <c r="E482" s="224">
        <v>2000</v>
      </c>
      <c r="F482" s="231">
        <v>1</v>
      </c>
      <c r="G482" s="226">
        <f t="shared" si="21"/>
        <v>2000</v>
      </c>
      <c r="H482" s="227"/>
      <c r="I482" s="228">
        <f t="shared" si="22"/>
        <v>0</v>
      </c>
      <c r="J482" s="227"/>
      <c r="K482" s="215">
        <v>0</v>
      </c>
      <c r="L482" s="229"/>
      <c r="M482" s="215">
        <f t="shared" si="24"/>
        <v>0</v>
      </c>
      <c r="N482" s="229">
        <v>0</v>
      </c>
      <c r="O482" s="215">
        <f t="shared" si="25"/>
        <v>0</v>
      </c>
      <c r="P482" s="230">
        <f>G482</f>
        <v>2000</v>
      </c>
    </row>
    <row r="483" spans="1:16">
      <c r="A483" s="214">
        <v>7</v>
      </c>
      <c r="B483" s="234"/>
      <c r="C483" s="233" t="s">
        <v>594</v>
      </c>
      <c r="D483" s="223" t="s">
        <v>504</v>
      </c>
      <c r="E483" s="224">
        <v>28.74</v>
      </c>
      <c r="F483" s="235">
        <v>2465</v>
      </c>
      <c r="G483" s="226">
        <f t="shared" si="21"/>
        <v>70844.099999999991</v>
      </c>
      <c r="H483" s="227"/>
      <c r="I483" s="228">
        <f t="shared" si="22"/>
        <v>0</v>
      </c>
      <c r="J483" s="229"/>
      <c r="K483" s="215">
        <f t="shared" si="23"/>
        <v>0</v>
      </c>
      <c r="L483" s="229"/>
      <c r="M483" s="215">
        <f t="shared" si="24"/>
        <v>0</v>
      </c>
      <c r="N483" s="229">
        <v>0</v>
      </c>
      <c r="O483" s="215">
        <f t="shared" si="25"/>
        <v>0</v>
      </c>
      <c r="P483" s="230">
        <f t="shared" si="26"/>
        <v>70844.099999999991</v>
      </c>
    </row>
    <row r="484" spans="1:16">
      <c r="A484" s="214">
        <v>8</v>
      </c>
      <c r="B484" s="234"/>
      <c r="C484" s="233" t="s">
        <v>595</v>
      </c>
      <c r="D484" s="223" t="s">
        <v>504</v>
      </c>
      <c r="E484" s="224">
        <v>28.74</v>
      </c>
      <c r="F484" s="235">
        <v>1119.6500000000001</v>
      </c>
      <c r="G484" s="226">
        <f t="shared" si="21"/>
        <v>32178.741000000002</v>
      </c>
      <c r="H484" s="227"/>
      <c r="I484" s="228">
        <f t="shared" si="22"/>
        <v>0</v>
      </c>
      <c r="J484" s="229"/>
      <c r="K484" s="215">
        <f t="shared" si="23"/>
        <v>0</v>
      </c>
      <c r="L484" s="229"/>
      <c r="M484" s="215">
        <f t="shared" si="24"/>
        <v>0</v>
      </c>
      <c r="N484" s="229">
        <v>0</v>
      </c>
      <c r="O484" s="215">
        <f t="shared" si="25"/>
        <v>0</v>
      </c>
      <c r="P484" s="230">
        <f t="shared" si="26"/>
        <v>32178.741000000002</v>
      </c>
    </row>
    <row r="485" spans="1:16">
      <c r="A485" s="214">
        <v>9</v>
      </c>
      <c r="B485" s="234"/>
      <c r="C485" s="233" t="s">
        <v>596</v>
      </c>
      <c r="D485" s="223" t="s">
        <v>504</v>
      </c>
      <c r="E485" s="224">
        <v>28.74</v>
      </c>
      <c r="F485" s="235">
        <v>2903.7049999999999</v>
      </c>
      <c r="G485" s="226">
        <f t="shared" si="21"/>
        <v>83452.481699999989</v>
      </c>
      <c r="H485" s="227"/>
      <c r="I485" s="228">
        <f t="shared" si="22"/>
        <v>0</v>
      </c>
      <c r="J485" s="229"/>
      <c r="K485" s="215">
        <f t="shared" si="23"/>
        <v>0</v>
      </c>
      <c r="L485" s="229"/>
      <c r="M485" s="215">
        <f t="shared" si="24"/>
        <v>0</v>
      </c>
      <c r="N485" s="229">
        <v>0</v>
      </c>
      <c r="O485" s="215">
        <f t="shared" si="25"/>
        <v>0</v>
      </c>
      <c r="P485" s="230">
        <f t="shared" si="26"/>
        <v>83452.481699999989</v>
      </c>
    </row>
    <row r="486" spans="1:16">
      <c r="A486" s="214">
        <v>10</v>
      </c>
      <c r="B486" s="234"/>
      <c r="C486" s="233" t="s">
        <v>597</v>
      </c>
      <c r="D486" s="223" t="s">
        <v>504</v>
      </c>
      <c r="E486" s="224">
        <v>28.74</v>
      </c>
      <c r="F486" s="235">
        <v>354.23</v>
      </c>
      <c r="G486" s="226">
        <f t="shared" si="21"/>
        <v>10180.5702</v>
      </c>
      <c r="H486" s="227"/>
      <c r="I486" s="228">
        <f t="shared" si="22"/>
        <v>0</v>
      </c>
      <c r="J486" s="229"/>
      <c r="K486" s="215">
        <f t="shared" si="23"/>
        <v>0</v>
      </c>
      <c r="L486" s="229"/>
      <c r="M486" s="215">
        <f t="shared" si="24"/>
        <v>0</v>
      </c>
      <c r="N486" s="229">
        <v>0</v>
      </c>
      <c r="O486" s="215">
        <f t="shared" si="25"/>
        <v>0</v>
      </c>
      <c r="P486" s="230">
        <f t="shared" si="26"/>
        <v>10180.5702</v>
      </c>
    </row>
    <row r="487" spans="1:16">
      <c r="A487" s="214">
        <v>11</v>
      </c>
      <c r="B487" s="236"/>
      <c r="C487" s="233" t="s">
        <v>598</v>
      </c>
      <c r="D487" s="223" t="s">
        <v>330</v>
      </c>
      <c r="E487" s="224">
        <v>250</v>
      </c>
      <c r="F487" s="231">
        <v>38</v>
      </c>
      <c r="G487" s="226">
        <f t="shared" si="21"/>
        <v>9500</v>
      </c>
      <c r="H487" s="227"/>
      <c r="I487" s="228">
        <f t="shared" si="22"/>
        <v>0</v>
      </c>
      <c r="J487" s="227"/>
      <c r="K487" s="215">
        <f t="shared" si="23"/>
        <v>0</v>
      </c>
      <c r="L487" s="229"/>
      <c r="M487" s="215">
        <f t="shared" si="24"/>
        <v>0</v>
      </c>
      <c r="N487" s="229">
        <v>0</v>
      </c>
      <c r="O487" s="215">
        <f t="shared" si="25"/>
        <v>0</v>
      </c>
      <c r="P487" s="230">
        <f t="shared" si="26"/>
        <v>9500</v>
      </c>
    </row>
    <row r="488" spans="1:16">
      <c r="A488" s="214">
        <v>12</v>
      </c>
      <c r="B488" s="236"/>
      <c r="C488" s="233" t="s">
        <v>599</v>
      </c>
      <c r="D488" s="223" t="s">
        <v>330</v>
      </c>
      <c r="E488" s="224">
        <v>132.75</v>
      </c>
      <c r="F488" s="231">
        <v>57</v>
      </c>
      <c r="G488" s="226">
        <f t="shared" si="21"/>
        <v>7566.75</v>
      </c>
      <c r="H488" s="227"/>
      <c r="I488" s="228">
        <f t="shared" si="22"/>
        <v>0</v>
      </c>
      <c r="J488" s="227"/>
      <c r="K488" s="215">
        <f t="shared" si="23"/>
        <v>0</v>
      </c>
      <c r="L488" s="229"/>
      <c r="M488" s="215">
        <f t="shared" si="24"/>
        <v>0</v>
      </c>
      <c r="N488" s="229">
        <v>0</v>
      </c>
      <c r="O488" s="215">
        <f t="shared" si="25"/>
        <v>0</v>
      </c>
      <c r="P488" s="230">
        <f t="shared" si="26"/>
        <v>7566.75</v>
      </c>
    </row>
    <row r="489" spans="1:16">
      <c r="A489" s="214">
        <v>13</v>
      </c>
      <c r="B489" s="237"/>
      <c r="C489" s="238" t="s">
        <v>600</v>
      </c>
      <c r="D489" s="223" t="s">
        <v>248</v>
      </c>
      <c r="E489" s="224">
        <v>11917.5</v>
      </c>
      <c r="F489" s="231">
        <v>1</v>
      </c>
      <c r="G489" s="226">
        <f t="shared" si="21"/>
        <v>11917.5</v>
      </c>
      <c r="H489" s="227"/>
      <c r="I489" s="228">
        <f t="shared" si="22"/>
        <v>0</v>
      </c>
      <c r="J489" s="227"/>
      <c r="K489" s="215">
        <f t="shared" si="23"/>
        <v>0</v>
      </c>
      <c r="L489" s="229"/>
      <c r="M489" s="215">
        <f t="shared" si="24"/>
        <v>0</v>
      </c>
      <c r="N489" s="229">
        <v>0</v>
      </c>
      <c r="O489" s="215">
        <f t="shared" si="25"/>
        <v>0</v>
      </c>
      <c r="P489" s="230">
        <f t="shared" si="26"/>
        <v>11917.5</v>
      </c>
    </row>
    <row r="490" spans="1:16">
      <c r="A490" s="214">
        <v>14</v>
      </c>
      <c r="B490" s="237"/>
      <c r="C490" s="238" t="s">
        <v>601</v>
      </c>
      <c r="D490" s="223" t="s">
        <v>248</v>
      </c>
      <c r="E490" s="224">
        <v>1912.48</v>
      </c>
      <c r="F490" s="225">
        <v>18</v>
      </c>
      <c r="G490" s="226">
        <f t="shared" si="21"/>
        <v>34424.639999999999</v>
      </c>
      <c r="H490" s="227"/>
      <c r="I490" s="228">
        <f t="shared" si="22"/>
        <v>0</v>
      </c>
      <c r="J490" s="227"/>
      <c r="K490" s="215">
        <f t="shared" si="23"/>
        <v>0</v>
      </c>
      <c r="L490" s="229"/>
      <c r="M490" s="215">
        <f t="shared" si="24"/>
        <v>0</v>
      </c>
      <c r="N490" s="229">
        <v>0</v>
      </c>
      <c r="O490" s="215">
        <f t="shared" si="25"/>
        <v>0</v>
      </c>
      <c r="P490" s="230">
        <f t="shared" si="26"/>
        <v>34424.639999999999</v>
      </c>
    </row>
    <row r="491" spans="1:16">
      <c r="A491" s="214">
        <v>15</v>
      </c>
      <c r="B491" s="237"/>
      <c r="C491" s="238" t="s">
        <v>602</v>
      </c>
      <c r="D491" s="223" t="s">
        <v>248</v>
      </c>
      <c r="E491" s="224">
        <v>12100</v>
      </c>
      <c r="F491" s="239">
        <v>2</v>
      </c>
      <c r="G491" s="226">
        <f t="shared" si="21"/>
        <v>24200</v>
      </c>
      <c r="H491" s="227"/>
      <c r="I491" s="228">
        <f t="shared" si="22"/>
        <v>0</v>
      </c>
      <c r="J491" s="227"/>
      <c r="K491" s="215">
        <f t="shared" si="23"/>
        <v>0</v>
      </c>
      <c r="L491" s="229"/>
      <c r="M491" s="215">
        <f t="shared" si="24"/>
        <v>0</v>
      </c>
      <c r="N491" s="229">
        <v>0</v>
      </c>
      <c r="O491" s="215">
        <f t="shared" si="25"/>
        <v>0</v>
      </c>
      <c r="P491" s="230">
        <f t="shared" si="26"/>
        <v>24200</v>
      </c>
    </row>
    <row r="492" spans="1:16">
      <c r="A492" s="214">
        <v>16</v>
      </c>
      <c r="B492" s="236"/>
      <c r="C492" s="238" t="s">
        <v>603</v>
      </c>
      <c r="D492" s="223" t="s">
        <v>248</v>
      </c>
      <c r="E492" s="224">
        <v>2815</v>
      </c>
      <c r="F492" s="231">
        <v>2</v>
      </c>
      <c r="G492" s="226">
        <f t="shared" si="21"/>
        <v>5630</v>
      </c>
      <c r="H492" s="227"/>
      <c r="I492" s="228">
        <f t="shared" si="22"/>
        <v>0</v>
      </c>
      <c r="J492" s="227"/>
      <c r="K492" s="215">
        <f t="shared" si="23"/>
        <v>0</v>
      </c>
      <c r="L492" s="229"/>
      <c r="M492" s="215">
        <f t="shared" si="24"/>
        <v>0</v>
      </c>
      <c r="N492" s="229">
        <v>0</v>
      </c>
      <c r="O492" s="215">
        <f t="shared" si="25"/>
        <v>0</v>
      </c>
      <c r="P492" s="230">
        <f t="shared" si="26"/>
        <v>5630</v>
      </c>
    </row>
    <row r="493" spans="1:16">
      <c r="A493" s="214">
        <v>17</v>
      </c>
      <c r="B493" s="236"/>
      <c r="C493" s="233" t="s">
        <v>604</v>
      </c>
      <c r="D493" s="223" t="s">
        <v>248</v>
      </c>
      <c r="E493" s="224">
        <v>1123.5999999999999</v>
      </c>
      <c r="F493" s="231">
        <v>3</v>
      </c>
      <c r="G493" s="226">
        <f t="shared" si="21"/>
        <v>3370.7999999999997</v>
      </c>
      <c r="H493" s="227"/>
      <c r="I493" s="228">
        <f t="shared" si="22"/>
        <v>0</v>
      </c>
      <c r="J493" s="227"/>
      <c r="K493" s="215">
        <f t="shared" si="23"/>
        <v>0</v>
      </c>
      <c r="L493" s="229"/>
      <c r="M493" s="215">
        <f t="shared" si="24"/>
        <v>0</v>
      </c>
      <c r="N493" s="229">
        <v>0</v>
      </c>
      <c r="O493" s="215">
        <f t="shared" si="25"/>
        <v>0</v>
      </c>
      <c r="P493" s="230">
        <f t="shared" si="26"/>
        <v>3370.7999999999997</v>
      </c>
    </row>
    <row r="494" spans="1:16">
      <c r="A494" s="214">
        <v>18</v>
      </c>
      <c r="B494" s="236"/>
      <c r="C494" s="238" t="s">
        <v>605</v>
      </c>
      <c r="D494" s="223" t="s">
        <v>248</v>
      </c>
      <c r="E494" s="224">
        <v>519.79999999999995</v>
      </c>
      <c r="F494" s="231">
        <v>5</v>
      </c>
      <c r="G494" s="226">
        <f t="shared" si="21"/>
        <v>2599</v>
      </c>
      <c r="H494" s="227"/>
      <c r="I494" s="228">
        <f t="shared" si="22"/>
        <v>0</v>
      </c>
      <c r="J494" s="227"/>
      <c r="K494" s="215">
        <f t="shared" si="23"/>
        <v>0</v>
      </c>
      <c r="L494" s="229"/>
      <c r="M494" s="215">
        <f t="shared" si="24"/>
        <v>0</v>
      </c>
      <c r="N494" s="229">
        <v>0</v>
      </c>
      <c r="O494" s="215">
        <f t="shared" si="25"/>
        <v>0</v>
      </c>
      <c r="P494" s="230">
        <f t="shared" si="26"/>
        <v>2599</v>
      </c>
    </row>
    <row r="495" spans="1:16">
      <c r="A495" s="214">
        <v>19</v>
      </c>
      <c r="B495" s="236"/>
      <c r="C495" s="238" t="s">
        <v>606</v>
      </c>
      <c r="D495" s="223" t="s">
        <v>10</v>
      </c>
      <c r="E495" s="224">
        <v>81207</v>
      </c>
      <c r="F495" s="235">
        <v>0.46500000000000002</v>
      </c>
      <c r="G495" s="226">
        <f t="shared" si="21"/>
        <v>37761.255000000005</v>
      </c>
      <c r="H495" s="227"/>
      <c r="I495" s="228">
        <f t="shared" si="22"/>
        <v>0</v>
      </c>
      <c r="J495" s="227"/>
      <c r="K495" s="215">
        <f t="shared" si="23"/>
        <v>0</v>
      </c>
      <c r="L495" s="229"/>
      <c r="M495" s="215">
        <f t="shared" si="24"/>
        <v>0</v>
      </c>
      <c r="N495" s="229">
        <v>0</v>
      </c>
      <c r="O495" s="215">
        <f t="shared" si="25"/>
        <v>0</v>
      </c>
      <c r="P495" s="230">
        <f t="shared" si="26"/>
        <v>37761.255000000005</v>
      </c>
    </row>
    <row r="496" spans="1:16">
      <c r="A496" s="214">
        <v>20</v>
      </c>
      <c r="B496" s="236"/>
      <c r="C496" s="240" t="s">
        <v>607</v>
      </c>
      <c r="D496" s="223" t="s">
        <v>10</v>
      </c>
      <c r="E496" s="224">
        <v>140002.29999999999</v>
      </c>
      <c r="F496" s="241">
        <v>0.3</v>
      </c>
      <c r="G496" s="226">
        <f t="shared" si="21"/>
        <v>42000.689999999995</v>
      </c>
      <c r="H496" s="227"/>
      <c r="I496" s="228">
        <f t="shared" si="22"/>
        <v>0</v>
      </c>
      <c r="J496" s="227"/>
      <c r="K496" s="215">
        <f t="shared" si="23"/>
        <v>0</v>
      </c>
      <c r="L496" s="229"/>
      <c r="M496" s="215">
        <f t="shared" si="24"/>
        <v>0</v>
      </c>
      <c r="N496" s="229">
        <v>0</v>
      </c>
      <c r="O496" s="215">
        <f t="shared" si="25"/>
        <v>0</v>
      </c>
      <c r="P496" s="242">
        <f t="shared" si="26"/>
        <v>42000.689999999995</v>
      </c>
    </row>
    <row r="497" spans="1:16">
      <c r="A497" s="214">
        <v>21</v>
      </c>
      <c r="B497" s="223"/>
      <c r="C497" s="240" t="s">
        <v>608</v>
      </c>
      <c r="D497" s="223" t="s">
        <v>248</v>
      </c>
      <c r="E497" s="243">
        <v>47790</v>
      </c>
      <c r="F497" s="239">
        <v>0</v>
      </c>
      <c r="G497" s="226">
        <f t="shared" si="21"/>
        <v>0</v>
      </c>
      <c r="H497" s="227"/>
      <c r="I497" s="228">
        <f t="shared" si="22"/>
        <v>0</v>
      </c>
      <c r="J497" s="227"/>
      <c r="K497" s="215">
        <f t="shared" si="23"/>
        <v>0</v>
      </c>
      <c r="L497" s="227"/>
      <c r="M497" s="215">
        <f t="shared" si="24"/>
        <v>0</v>
      </c>
      <c r="N497" s="229">
        <v>0</v>
      </c>
      <c r="O497" s="215">
        <f t="shared" si="25"/>
        <v>0</v>
      </c>
      <c r="P497" s="230">
        <f t="shared" si="26"/>
        <v>0</v>
      </c>
    </row>
    <row r="498" spans="1:16">
      <c r="A498" s="214">
        <v>22</v>
      </c>
      <c r="B498" s="223"/>
      <c r="C498" s="240" t="s">
        <v>609</v>
      </c>
      <c r="D498" s="223" t="s">
        <v>248</v>
      </c>
      <c r="E498" s="244">
        <v>179286.22</v>
      </c>
      <c r="F498" s="239">
        <v>1</v>
      </c>
      <c r="G498" s="226">
        <f t="shared" si="21"/>
        <v>179286.22</v>
      </c>
      <c r="H498" s="229"/>
      <c r="I498" s="228">
        <f t="shared" si="22"/>
        <v>0</v>
      </c>
      <c r="J498" s="229"/>
      <c r="K498" s="215">
        <f t="shared" si="23"/>
        <v>0</v>
      </c>
      <c r="L498" s="229"/>
      <c r="M498" s="215">
        <f t="shared" si="24"/>
        <v>0</v>
      </c>
      <c r="N498" s="229">
        <v>0</v>
      </c>
      <c r="O498" s="215">
        <f t="shared" si="25"/>
        <v>0</v>
      </c>
      <c r="P498" s="230">
        <f t="shared" si="26"/>
        <v>179286.22</v>
      </c>
    </row>
    <row r="499" spans="1:16">
      <c r="A499" s="214">
        <v>23</v>
      </c>
      <c r="B499" s="223"/>
      <c r="C499" s="233" t="s">
        <v>610</v>
      </c>
      <c r="D499" s="223" t="s">
        <v>248</v>
      </c>
      <c r="E499" s="224">
        <v>3825</v>
      </c>
      <c r="F499" s="231">
        <v>7</v>
      </c>
      <c r="G499" s="226">
        <f t="shared" si="21"/>
        <v>26775</v>
      </c>
      <c r="H499" s="227"/>
      <c r="I499" s="228">
        <f t="shared" si="22"/>
        <v>0</v>
      </c>
      <c r="J499" s="227"/>
      <c r="K499" s="215">
        <f t="shared" si="23"/>
        <v>0</v>
      </c>
      <c r="L499" s="229"/>
      <c r="M499" s="215">
        <f t="shared" si="24"/>
        <v>0</v>
      </c>
      <c r="N499" s="229">
        <v>0</v>
      </c>
      <c r="O499" s="215">
        <f t="shared" si="25"/>
        <v>0</v>
      </c>
      <c r="P499" s="230">
        <f t="shared" si="26"/>
        <v>26775</v>
      </c>
    </row>
    <row r="500" spans="1:16">
      <c r="A500" s="214">
        <v>24</v>
      </c>
      <c r="B500" s="223"/>
      <c r="C500" s="233" t="s">
        <v>611</v>
      </c>
      <c r="D500" s="223" t="s">
        <v>248</v>
      </c>
      <c r="E500" s="224">
        <v>900</v>
      </c>
      <c r="F500" s="231">
        <v>10</v>
      </c>
      <c r="G500" s="226">
        <f t="shared" si="21"/>
        <v>9000</v>
      </c>
      <c r="H500" s="227"/>
      <c r="I500" s="228">
        <f t="shared" si="22"/>
        <v>0</v>
      </c>
      <c r="J500" s="227"/>
      <c r="K500" s="215">
        <f t="shared" si="23"/>
        <v>0</v>
      </c>
      <c r="L500" s="229"/>
      <c r="M500" s="215">
        <f t="shared" si="24"/>
        <v>0</v>
      </c>
      <c r="N500" s="229">
        <v>0</v>
      </c>
      <c r="O500" s="215">
        <f t="shared" si="25"/>
        <v>0</v>
      </c>
      <c r="P500" s="230">
        <f t="shared" si="26"/>
        <v>9000</v>
      </c>
    </row>
    <row r="501" spans="1:16">
      <c r="A501" s="214">
        <v>25</v>
      </c>
      <c r="B501" s="245"/>
      <c r="C501" s="246" t="s">
        <v>612</v>
      </c>
      <c r="D501" s="223" t="s">
        <v>21</v>
      </c>
      <c r="E501" s="224">
        <v>1500</v>
      </c>
      <c r="F501" s="247">
        <v>0</v>
      </c>
      <c r="G501" s="226">
        <f t="shared" si="21"/>
        <v>0</v>
      </c>
      <c r="H501" s="229">
        <v>1</v>
      </c>
      <c r="I501" s="228">
        <f t="shared" si="22"/>
        <v>1500</v>
      </c>
      <c r="J501" s="227"/>
      <c r="K501" s="215">
        <f t="shared" si="23"/>
        <v>0</v>
      </c>
      <c r="L501" s="229"/>
      <c r="M501" s="215">
        <f t="shared" si="24"/>
        <v>0</v>
      </c>
      <c r="N501" s="229">
        <v>0</v>
      </c>
      <c r="O501" s="215">
        <f t="shared" si="25"/>
        <v>0</v>
      </c>
      <c r="P501" s="230">
        <f t="shared" si="26"/>
        <v>1500</v>
      </c>
    </row>
    <row r="502" spans="1:16">
      <c r="A502" s="214">
        <v>26</v>
      </c>
      <c r="B502" s="245"/>
      <c r="C502" s="238" t="s">
        <v>613</v>
      </c>
      <c r="D502" s="223" t="s">
        <v>248</v>
      </c>
      <c r="E502" s="224">
        <v>1041.8699999999999</v>
      </c>
      <c r="F502" s="231">
        <v>20</v>
      </c>
      <c r="G502" s="226">
        <f t="shared" si="21"/>
        <v>20837.399999999998</v>
      </c>
      <c r="H502" s="227"/>
      <c r="I502" s="228">
        <f t="shared" si="22"/>
        <v>0</v>
      </c>
      <c r="J502" s="227"/>
      <c r="K502" s="215">
        <f t="shared" si="23"/>
        <v>0</v>
      </c>
      <c r="L502" s="229"/>
      <c r="M502" s="215">
        <f t="shared" si="24"/>
        <v>0</v>
      </c>
      <c r="N502" s="229">
        <v>0</v>
      </c>
      <c r="O502" s="215">
        <f t="shared" si="25"/>
        <v>0</v>
      </c>
      <c r="P502" s="230">
        <f t="shared" si="26"/>
        <v>20837.399999999998</v>
      </c>
    </row>
    <row r="503" spans="1:16">
      <c r="A503" s="214">
        <v>27</v>
      </c>
      <c r="B503" s="245"/>
      <c r="C503" s="238" t="s">
        <v>614</v>
      </c>
      <c r="D503" s="223" t="s">
        <v>248</v>
      </c>
      <c r="E503" s="224">
        <v>1095.1600000000001</v>
      </c>
      <c r="F503" s="231">
        <v>10</v>
      </c>
      <c r="G503" s="226">
        <f t="shared" si="21"/>
        <v>10951.6</v>
      </c>
      <c r="H503" s="227"/>
      <c r="I503" s="228">
        <f t="shared" si="22"/>
        <v>0</v>
      </c>
      <c r="J503" s="227"/>
      <c r="K503" s="215">
        <f t="shared" si="23"/>
        <v>0</v>
      </c>
      <c r="L503" s="229"/>
      <c r="M503" s="215">
        <f t="shared" si="24"/>
        <v>0</v>
      </c>
      <c r="N503" s="229">
        <v>0</v>
      </c>
      <c r="O503" s="215">
        <f t="shared" si="25"/>
        <v>0</v>
      </c>
      <c r="P503" s="230">
        <f t="shared" si="26"/>
        <v>10951.6</v>
      </c>
    </row>
    <row r="504" spans="1:16">
      <c r="A504" s="214">
        <v>28</v>
      </c>
      <c r="B504" s="245"/>
      <c r="C504" s="238" t="s">
        <v>615</v>
      </c>
      <c r="D504" s="223" t="s">
        <v>248</v>
      </c>
      <c r="E504" s="224">
        <v>32915</v>
      </c>
      <c r="F504" s="225">
        <v>2</v>
      </c>
      <c r="G504" s="226">
        <f t="shared" si="21"/>
        <v>65830</v>
      </c>
      <c r="H504" s="227"/>
      <c r="I504" s="228">
        <f t="shared" si="22"/>
        <v>0</v>
      </c>
      <c r="J504" s="227"/>
      <c r="K504" s="215">
        <f t="shared" si="23"/>
        <v>0</v>
      </c>
      <c r="L504" s="229"/>
      <c r="M504" s="215">
        <v>0</v>
      </c>
      <c r="N504" s="229">
        <v>0</v>
      </c>
      <c r="O504" s="215">
        <f t="shared" si="25"/>
        <v>0</v>
      </c>
      <c r="P504" s="230">
        <f t="shared" si="26"/>
        <v>65830</v>
      </c>
    </row>
    <row r="505" spans="1:16">
      <c r="A505" s="214">
        <v>29</v>
      </c>
      <c r="B505" s="245"/>
      <c r="C505" s="248" t="s">
        <v>616</v>
      </c>
      <c r="D505" s="223" t="s">
        <v>248</v>
      </c>
      <c r="E505" s="224">
        <v>5000</v>
      </c>
      <c r="F505" s="231">
        <v>0</v>
      </c>
      <c r="G505" s="226">
        <f t="shared" si="21"/>
        <v>0</v>
      </c>
      <c r="H505" s="227"/>
      <c r="I505" s="228">
        <f t="shared" si="22"/>
        <v>0</v>
      </c>
      <c r="J505" s="227"/>
      <c r="K505" s="215">
        <f t="shared" si="23"/>
        <v>0</v>
      </c>
      <c r="L505" s="229"/>
      <c r="M505" s="215">
        <f t="shared" si="24"/>
        <v>0</v>
      </c>
      <c r="N505" s="249">
        <v>1</v>
      </c>
      <c r="O505" s="215">
        <f t="shared" si="25"/>
        <v>5000</v>
      </c>
      <c r="P505" s="230">
        <f t="shared" si="26"/>
        <v>5000</v>
      </c>
    </row>
    <row r="506" spans="1:16">
      <c r="A506" s="214">
        <v>30</v>
      </c>
      <c r="B506" s="245"/>
      <c r="C506" s="250" t="s">
        <v>617</v>
      </c>
      <c r="D506" s="223" t="s">
        <v>20</v>
      </c>
      <c r="E506" s="224">
        <v>27500</v>
      </c>
      <c r="F506" s="231">
        <v>0</v>
      </c>
      <c r="G506" s="226">
        <f t="shared" si="21"/>
        <v>0</v>
      </c>
      <c r="H506" s="227"/>
      <c r="I506" s="228">
        <f t="shared" si="22"/>
        <v>0</v>
      </c>
      <c r="J506" s="227"/>
      <c r="K506" s="215">
        <f t="shared" si="23"/>
        <v>0</v>
      </c>
      <c r="L506" s="227"/>
      <c r="M506" s="215">
        <f t="shared" si="24"/>
        <v>0</v>
      </c>
      <c r="N506" s="229">
        <v>1</v>
      </c>
      <c r="O506" s="215">
        <f t="shared" si="25"/>
        <v>27500</v>
      </c>
      <c r="P506" s="230">
        <f t="shared" si="26"/>
        <v>27500</v>
      </c>
    </row>
    <row r="507" spans="1:16">
      <c r="A507" s="214">
        <v>31</v>
      </c>
      <c r="B507" s="245"/>
      <c r="C507" s="250" t="s">
        <v>618</v>
      </c>
      <c r="D507" s="223" t="s">
        <v>248</v>
      </c>
      <c r="E507" s="224">
        <v>1000</v>
      </c>
      <c r="F507" s="231">
        <v>2</v>
      </c>
      <c r="G507" s="226">
        <f t="shared" si="21"/>
        <v>2000</v>
      </c>
      <c r="H507" s="227"/>
      <c r="I507" s="228">
        <f t="shared" si="22"/>
        <v>0</v>
      </c>
      <c r="J507" s="227"/>
      <c r="K507" s="215">
        <f t="shared" si="23"/>
        <v>0</v>
      </c>
      <c r="L507" s="227"/>
      <c r="M507" s="215">
        <f t="shared" si="24"/>
        <v>0</v>
      </c>
      <c r="N507" s="229">
        <v>0</v>
      </c>
      <c r="O507" s="215">
        <f t="shared" si="25"/>
        <v>0</v>
      </c>
      <c r="P507" s="230">
        <f t="shared" si="26"/>
        <v>2000</v>
      </c>
    </row>
    <row r="508" spans="1:16">
      <c r="A508" s="214">
        <v>32</v>
      </c>
      <c r="B508" s="245"/>
      <c r="C508" s="238" t="s">
        <v>619</v>
      </c>
      <c r="D508" s="223" t="s">
        <v>248</v>
      </c>
      <c r="E508" s="224">
        <v>500</v>
      </c>
      <c r="F508" s="231">
        <v>0</v>
      </c>
      <c r="G508" s="226">
        <f t="shared" si="21"/>
        <v>0</v>
      </c>
      <c r="H508" s="227"/>
      <c r="I508" s="228">
        <f t="shared" si="22"/>
        <v>0</v>
      </c>
      <c r="J508" s="227"/>
      <c r="K508" s="215">
        <f t="shared" si="23"/>
        <v>0</v>
      </c>
      <c r="L508" s="227"/>
      <c r="M508" s="215">
        <f t="shared" si="24"/>
        <v>0</v>
      </c>
      <c r="N508" s="229">
        <v>5</v>
      </c>
      <c r="O508" s="215">
        <f t="shared" si="25"/>
        <v>2500</v>
      </c>
      <c r="P508" s="230">
        <f t="shared" si="26"/>
        <v>2500</v>
      </c>
    </row>
    <row r="509" spans="1:16">
      <c r="A509" s="214">
        <v>33</v>
      </c>
      <c r="B509" s="245"/>
      <c r="C509" s="238" t="s">
        <v>620</v>
      </c>
      <c r="D509" s="223" t="s">
        <v>248</v>
      </c>
      <c r="E509" s="224">
        <v>2940.56</v>
      </c>
      <c r="F509" s="231">
        <v>2</v>
      </c>
      <c r="G509" s="226">
        <f t="shared" si="21"/>
        <v>5881.12</v>
      </c>
      <c r="H509" s="227"/>
      <c r="I509" s="228">
        <f t="shared" si="22"/>
        <v>0</v>
      </c>
      <c r="J509" s="227"/>
      <c r="K509" s="215">
        <f t="shared" si="23"/>
        <v>0</v>
      </c>
      <c r="L509" s="227"/>
      <c r="M509" s="215">
        <v>0</v>
      </c>
      <c r="N509" s="229">
        <v>0</v>
      </c>
      <c r="O509" s="215">
        <f t="shared" si="25"/>
        <v>0</v>
      </c>
      <c r="P509" s="230">
        <f t="shared" si="26"/>
        <v>5881.12</v>
      </c>
    </row>
    <row r="510" spans="1:16">
      <c r="A510" s="214">
        <v>34</v>
      </c>
      <c r="B510" s="245"/>
      <c r="C510" s="251" t="s">
        <v>621</v>
      </c>
      <c r="D510" s="223" t="s">
        <v>248</v>
      </c>
      <c r="E510" s="224">
        <v>1177.6400000000001</v>
      </c>
      <c r="F510" s="231">
        <v>2</v>
      </c>
      <c r="G510" s="226">
        <f t="shared" si="21"/>
        <v>2355.2800000000002</v>
      </c>
      <c r="H510" s="227"/>
      <c r="I510" s="228">
        <f t="shared" si="22"/>
        <v>0</v>
      </c>
      <c r="J510" s="227"/>
      <c r="K510" s="215">
        <f t="shared" si="23"/>
        <v>0</v>
      </c>
      <c r="L510" s="227"/>
      <c r="M510" s="215">
        <f t="shared" si="24"/>
        <v>0</v>
      </c>
      <c r="N510" s="229">
        <v>0</v>
      </c>
      <c r="O510" s="215">
        <f t="shared" si="25"/>
        <v>0</v>
      </c>
      <c r="P510" s="230">
        <f t="shared" si="26"/>
        <v>2355.2800000000002</v>
      </c>
    </row>
    <row r="511" spans="1:16">
      <c r="A511" s="214">
        <v>35</v>
      </c>
      <c r="B511" s="245"/>
      <c r="C511" s="238" t="s">
        <v>622</v>
      </c>
      <c r="D511" s="223" t="s">
        <v>623</v>
      </c>
      <c r="E511" s="224">
        <v>197.53</v>
      </c>
      <c r="F511" s="231">
        <v>200</v>
      </c>
      <c r="G511" s="226">
        <f t="shared" si="21"/>
        <v>39506</v>
      </c>
      <c r="H511" s="227"/>
      <c r="I511" s="228">
        <f t="shared" si="22"/>
        <v>0</v>
      </c>
      <c r="J511" s="227"/>
      <c r="K511" s="215">
        <f t="shared" si="23"/>
        <v>0</v>
      </c>
      <c r="L511" s="227"/>
      <c r="M511" s="215">
        <f t="shared" si="24"/>
        <v>0</v>
      </c>
      <c r="N511" s="229">
        <v>0</v>
      </c>
      <c r="O511" s="215">
        <f t="shared" si="25"/>
        <v>0</v>
      </c>
      <c r="P511" s="230">
        <f t="shared" si="26"/>
        <v>39506</v>
      </c>
    </row>
    <row r="512" spans="1:16">
      <c r="A512" s="214">
        <v>36</v>
      </c>
      <c r="B512" s="245"/>
      <c r="C512" s="238" t="s">
        <v>624</v>
      </c>
      <c r="D512" s="223" t="s">
        <v>623</v>
      </c>
      <c r="E512" s="252">
        <v>238.19651999999999</v>
      </c>
      <c r="F512" s="231">
        <v>160</v>
      </c>
      <c r="G512" s="226">
        <f t="shared" si="21"/>
        <v>38111.443200000002</v>
      </c>
      <c r="H512" s="227"/>
      <c r="I512" s="228">
        <f t="shared" si="22"/>
        <v>0</v>
      </c>
      <c r="J512" s="227"/>
      <c r="K512" s="215">
        <f t="shared" si="23"/>
        <v>0</v>
      </c>
      <c r="L512" s="227"/>
      <c r="M512" s="215">
        <f t="shared" si="24"/>
        <v>0</v>
      </c>
      <c r="N512" s="229">
        <v>0</v>
      </c>
      <c r="O512" s="215">
        <f t="shared" si="25"/>
        <v>0</v>
      </c>
      <c r="P512" s="230">
        <f t="shared" si="26"/>
        <v>38111.443200000002</v>
      </c>
    </row>
    <row r="513" spans="1:16">
      <c r="A513" s="214">
        <v>37</v>
      </c>
      <c r="B513" s="245"/>
      <c r="C513" s="238" t="s">
        <v>625</v>
      </c>
      <c r="D513" s="223" t="s">
        <v>626</v>
      </c>
      <c r="E513" s="224">
        <v>15290.45</v>
      </c>
      <c r="F513" s="231">
        <v>4</v>
      </c>
      <c r="G513" s="226">
        <f t="shared" si="21"/>
        <v>61161.8</v>
      </c>
      <c r="H513" s="227"/>
      <c r="I513" s="228">
        <f t="shared" si="22"/>
        <v>0</v>
      </c>
      <c r="J513" s="227"/>
      <c r="K513" s="215">
        <f t="shared" si="23"/>
        <v>0</v>
      </c>
      <c r="L513" s="227"/>
      <c r="M513" s="215">
        <f t="shared" si="24"/>
        <v>0</v>
      </c>
      <c r="N513" s="229">
        <v>0</v>
      </c>
      <c r="O513" s="215">
        <f t="shared" si="25"/>
        <v>0</v>
      </c>
      <c r="P513" s="230">
        <f t="shared" si="26"/>
        <v>61161.8</v>
      </c>
    </row>
    <row r="514" spans="1:16">
      <c r="A514" s="237">
        <v>38</v>
      </c>
      <c r="B514" s="253" t="s">
        <v>627</v>
      </c>
      <c r="C514" s="254" t="s">
        <v>628</v>
      </c>
      <c r="D514" s="253" t="s">
        <v>248</v>
      </c>
      <c r="E514" s="255">
        <v>58823</v>
      </c>
      <c r="F514" s="225">
        <v>1</v>
      </c>
      <c r="G514" s="226">
        <f t="shared" si="21"/>
        <v>58823</v>
      </c>
      <c r="H514" s="227"/>
      <c r="I514" s="256">
        <f t="shared" si="22"/>
        <v>0</v>
      </c>
      <c r="J514" s="227"/>
      <c r="K514" s="257">
        <f t="shared" si="23"/>
        <v>0</v>
      </c>
      <c r="L514" s="227"/>
      <c r="M514" s="257">
        <f t="shared" si="24"/>
        <v>0</v>
      </c>
      <c r="N514" s="229">
        <v>0</v>
      </c>
      <c r="O514" s="257">
        <f t="shared" si="25"/>
        <v>0</v>
      </c>
      <c r="P514" s="230">
        <f t="shared" si="26"/>
        <v>58823</v>
      </c>
    </row>
    <row r="515" spans="1:16">
      <c r="A515" s="214">
        <v>39</v>
      </c>
      <c r="B515" s="245"/>
      <c r="C515" s="238" t="s">
        <v>629</v>
      </c>
      <c r="D515" s="223" t="s">
        <v>630</v>
      </c>
      <c r="E515" s="224">
        <v>1321.6</v>
      </c>
      <c r="F515" s="231">
        <v>2</v>
      </c>
      <c r="G515" s="226">
        <f t="shared" si="21"/>
        <v>2643.2</v>
      </c>
      <c r="H515" s="227"/>
      <c r="I515" s="228">
        <f t="shared" si="22"/>
        <v>0</v>
      </c>
      <c r="J515" s="227"/>
      <c r="K515" s="215">
        <f t="shared" si="23"/>
        <v>0</v>
      </c>
      <c r="L515" s="227"/>
      <c r="M515" s="215">
        <f t="shared" si="24"/>
        <v>0</v>
      </c>
      <c r="N515" s="229">
        <v>0</v>
      </c>
      <c r="O515" s="215">
        <f t="shared" si="25"/>
        <v>0</v>
      </c>
      <c r="P515" s="230">
        <f t="shared" si="26"/>
        <v>2643.2</v>
      </c>
    </row>
    <row r="516" spans="1:16">
      <c r="A516" s="214">
        <v>40</v>
      </c>
      <c r="B516" s="245"/>
      <c r="C516" s="238" t="s">
        <v>631</v>
      </c>
      <c r="D516" s="223" t="s">
        <v>248</v>
      </c>
      <c r="E516" s="224">
        <v>1144.5999999999999</v>
      </c>
      <c r="F516" s="231">
        <v>2</v>
      </c>
      <c r="G516" s="226">
        <f t="shared" si="21"/>
        <v>2289.1999999999998</v>
      </c>
      <c r="H516" s="227"/>
      <c r="I516" s="228">
        <f t="shared" si="22"/>
        <v>0</v>
      </c>
      <c r="J516" s="227"/>
      <c r="K516" s="215">
        <f t="shared" si="23"/>
        <v>0</v>
      </c>
      <c r="L516" s="227"/>
      <c r="M516" s="215">
        <f t="shared" si="24"/>
        <v>0</v>
      </c>
      <c r="N516" s="229">
        <v>0</v>
      </c>
      <c r="O516" s="215">
        <f t="shared" si="25"/>
        <v>0</v>
      </c>
      <c r="P516" s="230">
        <f t="shared" si="26"/>
        <v>2289.1999999999998</v>
      </c>
    </row>
    <row r="517" spans="1:16">
      <c r="A517" s="214">
        <v>41</v>
      </c>
      <c r="B517" s="245"/>
      <c r="C517" s="238" t="s">
        <v>632</v>
      </c>
      <c r="D517" s="223" t="s">
        <v>330</v>
      </c>
      <c r="E517" s="224">
        <v>10</v>
      </c>
      <c r="F517" s="231">
        <v>300</v>
      </c>
      <c r="G517" s="226">
        <f t="shared" si="21"/>
        <v>3000</v>
      </c>
      <c r="H517" s="227"/>
      <c r="I517" s="228">
        <f t="shared" si="22"/>
        <v>0</v>
      </c>
      <c r="J517" s="227"/>
      <c r="K517" s="215">
        <f t="shared" si="23"/>
        <v>0</v>
      </c>
      <c r="L517" s="227"/>
      <c r="M517" s="215">
        <f t="shared" si="24"/>
        <v>0</v>
      </c>
      <c r="N517" s="229">
        <v>0</v>
      </c>
      <c r="O517" s="215">
        <f t="shared" si="25"/>
        <v>0</v>
      </c>
      <c r="P517" s="230">
        <f t="shared" si="26"/>
        <v>3000</v>
      </c>
    </row>
    <row r="518" spans="1:16">
      <c r="A518" s="214">
        <v>42</v>
      </c>
      <c r="B518" s="245"/>
      <c r="C518" s="238" t="s">
        <v>633</v>
      </c>
      <c r="D518" s="223" t="s">
        <v>330</v>
      </c>
      <c r="E518" s="224">
        <v>15</v>
      </c>
      <c r="F518" s="231">
        <v>100</v>
      </c>
      <c r="G518" s="226">
        <f t="shared" si="21"/>
        <v>1500</v>
      </c>
      <c r="H518" s="227"/>
      <c r="I518" s="228">
        <f t="shared" si="22"/>
        <v>0</v>
      </c>
      <c r="J518" s="227"/>
      <c r="K518" s="215">
        <f t="shared" si="23"/>
        <v>0</v>
      </c>
      <c r="L518" s="227"/>
      <c r="M518" s="215">
        <f t="shared" si="24"/>
        <v>0</v>
      </c>
      <c r="N518" s="229">
        <v>0</v>
      </c>
      <c r="O518" s="215">
        <f t="shared" si="25"/>
        <v>0</v>
      </c>
      <c r="P518" s="230">
        <f t="shared" si="26"/>
        <v>1500</v>
      </c>
    </row>
    <row r="519" spans="1:16">
      <c r="A519" s="214">
        <v>43</v>
      </c>
      <c r="B519" s="245"/>
      <c r="C519" s="258" t="s">
        <v>634</v>
      </c>
      <c r="D519" s="223" t="s">
        <v>21</v>
      </c>
      <c r="E519" s="224">
        <v>12000</v>
      </c>
      <c r="F519" s="259">
        <v>2</v>
      </c>
      <c r="G519" s="226">
        <f t="shared" si="21"/>
        <v>24000</v>
      </c>
      <c r="H519" s="227"/>
      <c r="I519" s="228">
        <f t="shared" si="22"/>
        <v>0</v>
      </c>
      <c r="J519" s="227"/>
      <c r="K519" s="215">
        <f t="shared" si="23"/>
        <v>0</v>
      </c>
      <c r="L519" s="227"/>
      <c r="M519" s="215">
        <f t="shared" si="24"/>
        <v>0</v>
      </c>
      <c r="N519" s="229">
        <v>0</v>
      </c>
      <c r="O519" s="215">
        <f t="shared" si="25"/>
        <v>0</v>
      </c>
      <c r="P519" s="230">
        <f t="shared" si="26"/>
        <v>24000</v>
      </c>
    </row>
    <row r="520" spans="1:16">
      <c r="A520" s="214">
        <v>44</v>
      </c>
      <c r="B520" s="245"/>
      <c r="C520" s="260" t="s">
        <v>635</v>
      </c>
      <c r="D520" s="223" t="s">
        <v>21</v>
      </c>
      <c r="E520" s="224">
        <v>6000</v>
      </c>
      <c r="F520" s="261">
        <v>1</v>
      </c>
      <c r="G520" s="226">
        <f t="shared" si="21"/>
        <v>6000</v>
      </c>
      <c r="H520" s="227"/>
      <c r="I520" s="228">
        <f t="shared" si="22"/>
        <v>0</v>
      </c>
      <c r="J520" s="227"/>
      <c r="K520" s="215">
        <f t="shared" si="23"/>
        <v>0</v>
      </c>
      <c r="L520" s="227"/>
      <c r="M520" s="215">
        <f t="shared" si="24"/>
        <v>0</v>
      </c>
      <c r="N520" s="229">
        <v>0</v>
      </c>
      <c r="O520" s="215">
        <f t="shared" si="25"/>
        <v>0</v>
      </c>
      <c r="P520" s="230">
        <f t="shared" si="26"/>
        <v>6000</v>
      </c>
    </row>
    <row r="521" spans="1:16">
      <c r="A521" s="214">
        <v>45</v>
      </c>
      <c r="B521" s="262"/>
      <c r="C521" s="258" t="s">
        <v>636</v>
      </c>
      <c r="D521" s="223" t="s">
        <v>21</v>
      </c>
      <c r="E521" s="224">
        <v>6000</v>
      </c>
      <c r="F521" s="259">
        <v>2</v>
      </c>
      <c r="G521" s="226">
        <f t="shared" si="21"/>
        <v>12000</v>
      </c>
      <c r="H521" s="227"/>
      <c r="I521" s="228">
        <f t="shared" si="22"/>
        <v>0</v>
      </c>
      <c r="J521" s="227"/>
      <c r="K521" s="215">
        <f t="shared" si="23"/>
        <v>0</v>
      </c>
      <c r="L521" s="227"/>
      <c r="M521" s="215">
        <f t="shared" si="24"/>
        <v>0</v>
      </c>
      <c r="N521" s="229">
        <v>0</v>
      </c>
      <c r="O521" s="215">
        <f t="shared" si="25"/>
        <v>0</v>
      </c>
      <c r="P521" s="230">
        <f t="shared" si="26"/>
        <v>12000</v>
      </c>
    </row>
    <row r="522" spans="1:16">
      <c r="A522" s="263">
        <v>46</v>
      </c>
      <c r="B522" s="245"/>
      <c r="C522" s="260" t="s">
        <v>637</v>
      </c>
      <c r="D522" s="223" t="s">
        <v>21</v>
      </c>
      <c r="E522" s="224">
        <v>4000</v>
      </c>
      <c r="F522" s="261">
        <v>2</v>
      </c>
      <c r="G522" s="226">
        <f t="shared" si="21"/>
        <v>8000</v>
      </c>
      <c r="H522" s="227"/>
      <c r="I522" s="228">
        <f t="shared" si="22"/>
        <v>0</v>
      </c>
      <c r="J522" s="227"/>
      <c r="K522" s="215">
        <f t="shared" si="23"/>
        <v>0</v>
      </c>
      <c r="L522" s="227"/>
      <c r="M522" s="215">
        <f t="shared" si="24"/>
        <v>0</v>
      </c>
      <c r="N522" s="229">
        <v>0</v>
      </c>
      <c r="O522" s="215">
        <f t="shared" si="25"/>
        <v>0</v>
      </c>
      <c r="P522" s="230">
        <f t="shared" si="26"/>
        <v>8000</v>
      </c>
    </row>
    <row r="523" spans="1:16">
      <c r="A523" s="214">
        <v>47</v>
      </c>
      <c r="B523" s="245"/>
      <c r="C523" s="264" t="s">
        <v>638</v>
      </c>
      <c r="D523" s="223" t="s">
        <v>21</v>
      </c>
      <c r="E523" s="224">
        <v>55501.5</v>
      </c>
      <c r="F523" s="259">
        <v>1</v>
      </c>
      <c r="G523" s="226">
        <f t="shared" si="21"/>
        <v>55501.5</v>
      </c>
      <c r="H523" s="227"/>
      <c r="I523" s="228">
        <f t="shared" si="22"/>
        <v>0</v>
      </c>
      <c r="J523" s="227"/>
      <c r="K523" s="215">
        <f t="shared" si="23"/>
        <v>0</v>
      </c>
      <c r="L523" s="227"/>
      <c r="M523" s="215">
        <f t="shared" si="24"/>
        <v>0</v>
      </c>
      <c r="N523" s="229">
        <v>0</v>
      </c>
      <c r="O523" s="215">
        <f t="shared" si="25"/>
        <v>0</v>
      </c>
      <c r="P523" s="230">
        <f t="shared" si="26"/>
        <v>55501.5</v>
      </c>
    </row>
    <row r="524" spans="1:16">
      <c r="A524" s="214">
        <v>48</v>
      </c>
      <c r="B524" s="265"/>
      <c r="C524" s="266" t="s">
        <v>639</v>
      </c>
      <c r="D524" s="223" t="s">
        <v>640</v>
      </c>
      <c r="E524" s="224">
        <v>500</v>
      </c>
      <c r="F524" s="261">
        <v>0</v>
      </c>
      <c r="G524" s="226">
        <f t="shared" si="21"/>
        <v>0</v>
      </c>
      <c r="H524" s="227"/>
      <c r="I524" s="228">
        <f t="shared" si="22"/>
        <v>0</v>
      </c>
      <c r="J524" s="227"/>
      <c r="K524" s="215">
        <f t="shared" si="23"/>
        <v>0</v>
      </c>
      <c r="L524" s="227"/>
      <c r="M524" s="215">
        <f t="shared" si="24"/>
        <v>0</v>
      </c>
      <c r="N524" s="229">
        <v>1</v>
      </c>
      <c r="O524" s="215">
        <f t="shared" si="25"/>
        <v>500</v>
      </c>
      <c r="P524" s="230">
        <f t="shared" si="26"/>
        <v>500</v>
      </c>
    </row>
    <row r="525" spans="1:16">
      <c r="A525" s="267">
        <v>49</v>
      </c>
      <c r="B525" s="265"/>
      <c r="C525" s="268" t="s">
        <v>641</v>
      </c>
      <c r="D525" s="223" t="s">
        <v>642</v>
      </c>
      <c r="E525" s="224">
        <v>76086.399999999994</v>
      </c>
      <c r="F525" s="269">
        <v>3</v>
      </c>
      <c r="G525" s="226">
        <f t="shared" si="21"/>
        <v>228259.19999999998</v>
      </c>
      <c r="H525" s="227"/>
      <c r="I525" s="228">
        <v>0</v>
      </c>
      <c r="J525" s="227"/>
      <c r="K525" s="215">
        <v>0</v>
      </c>
      <c r="L525" s="227"/>
      <c r="M525" s="215">
        <v>0</v>
      </c>
      <c r="N525" s="229">
        <v>0</v>
      </c>
      <c r="O525" s="215">
        <f t="shared" si="25"/>
        <v>0</v>
      </c>
      <c r="P525" s="230">
        <f t="shared" si="26"/>
        <v>228259.19999999998</v>
      </c>
    </row>
    <row r="526" spans="1:16">
      <c r="A526" s="267">
        <v>50</v>
      </c>
      <c r="B526" s="265"/>
      <c r="C526" s="268" t="s">
        <v>643</v>
      </c>
      <c r="D526" s="223" t="s">
        <v>642</v>
      </c>
      <c r="E526" s="224">
        <v>127907.66</v>
      </c>
      <c r="F526" s="269">
        <v>7.9459999999999997</v>
      </c>
      <c r="G526" s="226">
        <f t="shared" si="21"/>
        <v>1016354.26636</v>
      </c>
      <c r="H526" s="227"/>
      <c r="I526" s="228">
        <v>0</v>
      </c>
      <c r="J526" s="227"/>
      <c r="K526" s="215">
        <v>0</v>
      </c>
      <c r="L526" s="227"/>
      <c r="M526" s="215">
        <v>0</v>
      </c>
      <c r="N526" s="229">
        <v>0</v>
      </c>
      <c r="O526" s="215">
        <f t="shared" si="25"/>
        <v>0</v>
      </c>
      <c r="P526" s="230">
        <f t="shared" si="26"/>
        <v>1016354.26636</v>
      </c>
    </row>
    <row r="527" spans="1:16">
      <c r="A527" s="267">
        <v>51</v>
      </c>
      <c r="B527" s="265"/>
      <c r="C527" s="268" t="s">
        <v>644</v>
      </c>
      <c r="D527" s="223" t="s">
        <v>642</v>
      </c>
      <c r="E527" s="224">
        <v>165710.46</v>
      </c>
      <c r="F527" s="269">
        <v>1.4910000000000001</v>
      </c>
      <c r="G527" s="226">
        <f t="shared" si="21"/>
        <v>247074.29586000001</v>
      </c>
      <c r="H527" s="227"/>
      <c r="I527" s="228">
        <v>0</v>
      </c>
      <c r="J527" s="227"/>
      <c r="K527" s="215">
        <v>0</v>
      </c>
      <c r="L527" s="227"/>
      <c r="M527" s="215">
        <v>0</v>
      </c>
      <c r="N527" s="229">
        <v>0</v>
      </c>
      <c r="O527" s="215">
        <f t="shared" si="25"/>
        <v>0</v>
      </c>
      <c r="P527" s="230">
        <f t="shared" si="26"/>
        <v>247074.29586000001</v>
      </c>
    </row>
    <row r="528" spans="1:16">
      <c r="A528" s="270">
        <v>52</v>
      </c>
      <c r="B528" s="223"/>
      <c r="C528" s="268" t="s">
        <v>645</v>
      </c>
      <c r="D528" s="223" t="s">
        <v>642</v>
      </c>
      <c r="E528" s="224">
        <v>263266.31</v>
      </c>
      <c r="F528" s="269">
        <v>3.4889999999999999</v>
      </c>
      <c r="G528" s="226">
        <f t="shared" si="21"/>
        <v>918536.15558999998</v>
      </c>
      <c r="H528" s="227"/>
      <c r="I528" s="228">
        <v>0</v>
      </c>
      <c r="J528" s="227"/>
      <c r="K528" s="215">
        <v>0</v>
      </c>
      <c r="L528" s="227"/>
      <c r="M528" s="215">
        <v>0</v>
      </c>
      <c r="N528" s="229">
        <v>0</v>
      </c>
      <c r="O528" s="215">
        <f t="shared" si="25"/>
        <v>0</v>
      </c>
      <c r="P528" s="230">
        <f>G528+I528+K528+M528+O528</f>
        <v>918536.15558999998</v>
      </c>
    </row>
    <row r="529" spans="1:16">
      <c r="A529" s="267">
        <v>53</v>
      </c>
      <c r="B529" s="223"/>
      <c r="C529" s="246" t="s">
        <v>646</v>
      </c>
      <c r="D529" s="223" t="s">
        <v>248</v>
      </c>
      <c r="E529" s="224">
        <v>12500</v>
      </c>
      <c r="F529" s="231">
        <v>0</v>
      </c>
      <c r="G529" s="226">
        <f t="shared" si="21"/>
        <v>0</v>
      </c>
      <c r="H529" s="229"/>
      <c r="I529" s="228">
        <v>0</v>
      </c>
      <c r="J529" s="227"/>
      <c r="K529" s="215">
        <f t="shared" ref="K529" si="27">E529*J529</f>
        <v>0</v>
      </c>
      <c r="L529" s="229"/>
      <c r="M529" s="215">
        <f t="shared" ref="M529" si="28">E529*L529</f>
        <v>0</v>
      </c>
      <c r="N529" s="249">
        <v>3</v>
      </c>
      <c r="O529" s="215">
        <f t="shared" si="25"/>
        <v>37500</v>
      </c>
      <c r="P529" s="230">
        <f>G529+I529+K529+M529+O529</f>
        <v>37500</v>
      </c>
    </row>
    <row r="530" spans="1:16">
      <c r="A530" s="267">
        <v>54</v>
      </c>
      <c r="B530" s="265"/>
      <c r="C530" s="266" t="s">
        <v>647</v>
      </c>
      <c r="D530" s="271" t="s">
        <v>15</v>
      </c>
      <c r="E530" s="272">
        <v>6454.6</v>
      </c>
      <c r="F530" s="231">
        <v>30</v>
      </c>
      <c r="G530" s="226">
        <f t="shared" si="21"/>
        <v>193638</v>
      </c>
      <c r="H530" s="229"/>
      <c r="I530" s="228">
        <v>0</v>
      </c>
      <c r="J530" s="227"/>
      <c r="K530" s="215">
        <v>0</v>
      </c>
      <c r="L530" s="229"/>
      <c r="M530" s="215">
        <v>0</v>
      </c>
      <c r="N530" s="229">
        <v>0</v>
      </c>
      <c r="O530" s="215">
        <f t="shared" si="25"/>
        <v>0</v>
      </c>
      <c r="P530" s="230">
        <f>G530+I530+K530+M530+O530</f>
        <v>193638</v>
      </c>
    </row>
    <row r="531" spans="1:16" ht="22.5">
      <c r="A531" s="273">
        <v>55</v>
      </c>
      <c r="B531" s="265">
        <v>1</v>
      </c>
      <c r="C531" s="274" t="s">
        <v>648</v>
      </c>
      <c r="D531" s="275" t="s">
        <v>21</v>
      </c>
      <c r="E531" s="276">
        <v>2653.82</v>
      </c>
      <c r="F531" s="277">
        <v>2</v>
      </c>
      <c r="G531" s="226">
        <f t="shared" si="21"/>
        <v>5307.64</v>
      </c>
      <c r="H531" s="278"/>
      <c r="I531" s="228">
        <v>0</v>
      </c>
      <c r="J531" s="278"/>
      <c r="K531" s="215">
        <v>0</v>
      </c>
      <c r="L531" s="278"/>
      <c r="M531" s="215">
        <v>0</v>
      </c>
      <c r="N531" s="278">
        <v>0</v>
      </c>
      <c r="O531" s="215">
        <f t="shared" si="25"/>
        <v>0</v>
      </c>
      <c r="P531" s="279">
        <f t="shared" ref="P531:P567" si="29">G531+I531+K531+M531+O531</f>
        <v>5307.64</v>
      </c>
    </row>
    <row r="532" spans="1:16" ht="22.5">
      <c r="A532" s="280">
        <v>56</v>
      </c>
      <c r="B532" s="265">
        <v>2</v>
      </c>
      <c r="C532" s="222" t="s">
        <v>649</v>
      </c>
      <c r="D532" s="281" t="s">
        <v>21</v>
      </c>
      <c r="E532" s="282">
        <v>2653.82</v>
      </c>
      <c r="F532" s="283">
        <v>4</v>
      </c>
      <c r="G532" s="226">
        <f t="shared" si="21"/>
        <v>10615.28</v>
      </c>
      <c r="H532" s="229"/>
      <c r="I532" s="228">
        <v>0</v>
      </c>
      <c r="J532" s="227"/>
      <c r="K532" s="215">
        <v>0</v>
      </c>
      <c r="L532" s="229"/>
      <c r="M532" s="215">
        <v>0</v>
      </c>
      <c r="N532" s="229">
        <v>0</v>
      </c>
      <c r="O532" s="215">
        <f t="shared" si="25"/>
        <v>0</v>
      </c>
      <c r="P532" s="230">
        <f t="shared" si="29"/>
        <v>10615.28</v>
      </c>
    </row>
    <row r="533" spans="1:16" ht="22.5">
      <c r="A533" s="284">
        <v>57</v>
      </c>
      <c r="B533" s="265">
        <v>3</v>
      </c>
      <c r="C533" s="285" t="s">
        <v>650</v>
      </c>
      <c r="D533" s="281" t="s">
        <v>21</v>
      </c>
      <c r="E533" s="282">
        <v>2653.82</v>
      </c>
      <c r="F533" s="277">
        <v>3</v>
      </c>
      <c r="G533" s="226">
        <f t="shared" si="21"/>
        <v>7961.4600000000009</v>
      </c>
      <c r="H533" s="229"/>
      <c r="I533" s="228">
        <v>0</v>
      </c>
      <c r="J533" s="227"/>
      <c r="K533" s="215">
        <v>0</v>
      </c>
      <c r="L533" s="229"/>
      <c r="M533" s="215">
        <v>0</v>
      </c>
      <c r="N533" s="229">
        <v>0</v>
      </c>
      <c r="O533" s="215">
        <f t="shared" si="25"/>
        <v>0</v>
      </c>
      <c r="P533" s="230">
        <f t="shared" si="29"/>
        <v>7961.4600000000009</v>
      </c>
    </row>
    <row r="534" spans="1:16" ht="22.5">
      <c r="A534" s="280">
        <v>58</v>
      </c>
      <c r="B534" s="265">
        <v>4</v>
      </c>
      <c r="C534" s="274" t="s">
        <v>651</v>
      </c>
      <c r="D534" s="281" t="s">
        <v>21</v>
      </c>
      <c r="E534" s="282">
        <v>2653.82</v>
      </c>
      <c r="F534" s="277">
        <v>2</v>
      </c>
      <c r="G534" s="226">
        <f t="shared" si="21"/>
        <v>5307.64</v>
      </c>
      <c r="H534" s="229"/>
      <c r="I534" s="228">
        <v>0</v>
      </c>
      <c r="J534" s="227"/>
      <c r="K534" s="215">
        <v>0</v>
      </c>
      <c r="L534" s="229"/>
      <c r="M534" s="215">
        <v>0</v>
      </c>
      <c r="N534" s="229">
        <v>0</v>
      </c>
      <c r="O534" s="215">
        <f t="shared" si="25"/>
        <v>0</v>
      </c>
      <c r="P534" s="230">
        <f t="shared" si="29"/>
        <v>5307.64</v>
      </c>
    </row>
    <row r="535" spans="1:16">
      <c r="A535" s="280">
        <v>59</v>
      </c>
      <c r="B535" s="265">
        <v>5</v>
      </c>
      <c r="C535" s="286" t="s">
        <v>652</v>
      </c>
      <c r="D535" s="281" t="s">
        <v>21</v>
      </c>
      <c r="E535" s="282">
        <v>2581.84</v>
      </c>
      <c r="F535" s="283">
        <v>3</v>
      </c>
      <c r="G535" s="226">
        <f t="shared" si="21"/>
        <v>7745.52</v>
      </c>
      <c r="H535" s="229"/>
      <c r="I535" s="228">
        <v>0</v>
      </c>
      <c r="J535" s="227"/>
      <c r="K535" s="215">
        <v>0</v>
      </c>
      <c r="L535" s="229"/>
      <c r="M535" s="215">
        <v>0</v>
      </c>
      <c r="N535" s="229">
        <v>0</v>
      </c>
      <c r="O535" s="215">
        <f t="shared" si="25"/>
        <v>0</v>
      </c>
      <c r="P535" s="230">
        <f t="shared" si="29"/>
        <v>7745.52</v>
      </c>
    </row>
    <row r="536" spans="1:16">
      <c r="A536" s="280">
        <v>60</v>
      </c>
      <c r="B536" s="265">
        <v>6</v>
      </c>
      <c r="C536" s="274" t="s">
        <v>653</v>
      </c>
      <c r="D536" s="281" t="s">
        <v>21</v>
      </c>
      <c r="E536" s="282">
        <v>2581.84</v>
      </c>
      <c r="F536" s="231">
        <v>2</v>
      </c>
      <c r="G536" s="226">
        <f t="shared" si="21"/>
        <v>5163.68</v>
      </c>
      <c r="H536" s="229"/>
      <c r="I536" s="228">
        <v>0</v>
      </c>
      <c r="J536" s="227"/>
      <c r="K536" s="215">
        <v>0</v>
      </c>
      <c r="L536" s="229"/>
      <c r="M536" s="215">
        <v>0</v>
      </c>
      <c r="N536" s="229">
        <v>0</v>
      </c>
      <c r="O536" s="215">
        <f t="shared" si="25"/>
        <v>0</v>
      </c>
      <c r="P536" s="230">
        <f t="shared" si="29"/>
        <v>5163.68</v>
      </c>
    </row>
    <row r="537" spans="1:16" ht="22.5">
      <c r="A537" s="280">
        <v>61</v>
      </c>
      <c r="B537" s="265">
        <v>7</v>
      </c>
      <c r="C537" s="274" t="s">
        <v>654</v>
      </c>
      <c r="D537" s="281" t="s">
        <v>21</v>
      </c>
      <c r="E537" s="282">
        <v>2571.2199999999998</v>
      </c>
      <c r="F537" s="231">
        <v>4</v>
      </c>
      <c r="G537" s="226">
        <f t="shared" si="21"/>
        <v>10284.879999999999</v>
      </c>
      <c r="H537" s="229"/>
      <c r="I537" s="228">
        <v>0</v>
      </c>
      <c r="J537" s="227"/>
      <c r="K537" s="215">
        <v>0</v>
      </c>
      <c r="L537" s="229"/>
      <c r="M537" s="215">
        <v>0</v>
      </c>
      <c r="N537" s="229">
        <v>0</v>
      </c>
      <c r="O537" s="215">
        <f t="shared" si="25"/>
        <v>0</v>
      </c>
      <c r="P537" s="230">
        <f t="shared" si="29"/>
        <v>10284.879999999999</v>
      </c>
    </row>
    <row r="538" spans="1:16" ht="22.5">
      <c r="A538" s="287">
        <v>62</v>
      </c>
      <c r="B538" s="265">
        <v>8</v>
      </c>
      <c r="C538" s="286" t="s">
        <v>655</v>
      </c>
      <c r="D538" s="281" t="s">
        <v>21</v>
      </c>
      <c r="E538" s="282">
        <v>2571.2199999999998</v>
      </c>
      <c r="F538" s="231">
        <v>2</v>
      </c>
      <c r="G538" s="226">
        <f t="shared" si="21"/>
        <v>5142.4399999999996</v>
      </c>
      <c r="H538" s="229"/>
      <c r="I538" s="228">
        <v>0</v>
      </c>
      <c r="J538" s="227"/>
      <c r="K538" s="215">
        <v>0</v>
      </c>
      <c r="L538" s="229"/>
      <c r="M538" s="215">
        <v>0</v>
      </c>
      <c r="N538" s="229">
        <v>0</v>
      </c>
      <c r="O538" s="215">
        <f t="shared" si="25"/>
        <v>0</v>
      </c>
      <c r="P538" s="230">
        <f t="shared" si="29"/>
        <v>5142.4399999999996</v>
      </c>
    </row>
    <row r="539" spans="1:16">
      <c r="A539" s="280">
        <v>63</v>
      </c>
      <c r="B539" s="265">
        <v>9</v>
      </c>
      <c r="C539" s="286" t="s">
        <v>656</v>
      </c>
      <c r="D539" s="281" t="s">
        <v>21</v>
      </c>
      <c r="E539" s="282">
        <v>2653.82</v>
      </c>
      <c r="F539" s="231">
        <v>4</v>
      </c>
      <c r="G539" s="226">
        <f t="shared" si="21"/>
        <v>10615.28</v>
      </c>
      <c r="H539" s="229"/>
      <c r="I539" s="228">
        <v>0</v>
      </c>
      <c r="J539" s="227"/>
      <c r="K539" s="215">
        <v>0</v>
      </c>
      <c r="L539" s="229"/>
      <c r="M539" s="215">
        <v>0</v>
      </c>
      <c r="N539" s="229">
        <v>0</v>
      </c>
      <c r="O539" s="215">
        <f t="shared" si="25"/>
        <v>0</v>
      </c>
      <c r="P539" s="230">
        <f t="shared" si="29"/>
        <v>10615.28</v>
      </c>
    </row>
    <row r="540" spans="1:16">
      <c r="A540" s="280">
        <v>64</v>
      </c>
      <c r="B540" s="265">
        <v>10</v>
      </c>
      <c r="C540" s="286" t="s">
        <v>657</v>
      </c>
      <c r="D540" s="281" t="s">
        <v>21</v>
      </c>
      <c r="E540" s="282">
        <v>2653.82</v>
      </c>
      <c r="F540" s="231">
        <v>2</v>
      </c>
      <c r="G540" s="226">
        <f t="shared" si="21"/>
        <v>5307.64</v>
      </c>
      <c r="H540" s="229"/>
      <c r="I540" s="228">
        <v>0</v>
      </c>
      <c r="J540" s="227"/>
      <c r="K540" s="215">
        <v>0</v>
      </c>
      <c r="L540" s="229"/>
      <c r="M540" s="215">
        <v>0</v>
      </c>
      <c r="N540" s="229">
        <v>0</v>
      </c>
      <c r="O540" s="215">
        <f t="shared" si="25"/>
        <v>0</v>
      </c>
      <c r="P540" s="230">
        <f t="shared" si="29"/>
        <v>5307.64</v>
      </c>
    </row>
    <row r="541" spans="1:16" ht="22.5">
      <c r="A541" s="287">
        <v>65</v>
      </c>
      <c r="B541" s="265">
        <v>11</v>
      </c>
      <c r="C541" s="286" t="s">
        <v>658</v>
      </c>
      <c r="D541" s="281" t="s">
        <v>21</v>
      </c>
      <c r="E541" s="282">
        <v>2653.82</v>
      </c>
      <c r="F541" s="231">
        <v>1</v>
      </c>
      <c r="G541" s="226">
        <f t="shared" si="21"/>
        <v>2653.82</v>
      </c>
      <c r="H541" s="229"/>
      <c r="I541" s="228">
        <v>0</v>
      </c>
      <c r="J541" s="227"/>
      <c r="K541" s="215">
        <v>0</v>
      </c>
      <c r="L541" s="229"/>
      <c r="M541" s="215">
        <v>0</v>
      </c>
      <c r="N541" s="229">
        <v>0</v>
      </c>
      <c r="O541" s="215">
        <f t="shared" si="25"/>
        <v>0</v>
      </c>
      <c r="P541" s="230">
        <f t="shared" si="29"/>
        <v>2653.82</v>
      </c>
    </row>
    <row r="542" spans="1:16">
      <c r="A542" s="287">
        <v>66</v>
      </c>
      <c r="B542" s="265">
        <v>12</v>
      </c>
      <c r="C542" s="274" t="s">
        <v>659</v>
      </c>
      <c r="D542" s="281" t="s">
        <v>21</v>
      </c>
      <c r="E542" s="282">
        <v>2742.32</v>
      </c>
      <c r="F542" s="231">
        <v>2</v>
      </c>
      <c r="G542" s="226">
        <f t="shared" ref="G542:G567" si="30">E542*F542</f>
        <v>5484.64</v>
      </c>
      <c r="H542" s="229"/>
      <c r="I542" s="228">
        <v>0</v>
      </c>
      <c r="J542" s="227"/>
      <c r="K542" s="215">
        <v>0</v>
      </c>
      <c r="L542" s="229"/>
      <c r="M542" s="215">
        <v>0</v>
      </c>
      <c r="N542" s="229">
        <v>0</v>
      </c>
      <c r="O542" s="215">
        <f t="shared" ref="O542:O567" si="31">E542*N542</f>
        <v>0</v>
      </c>
      <c r="P542" s="230">
        <f t="shared" si="29"/>
        <v>5484.64</v>
      </c>
    </row>
    <row r="543" spans="1:16">
      <c r="A543" s="273">
        <v>67</v>
      </c>
      <c r="B543" s="265">
        <v>13</v>
      </c>
      <c r="C543" s="274" t="s">
        <v>660</v>
      </c>
      <c r="D543" s="281" t="s">
        <v>21</v>
      </c>
      <c r="E543" s="288">
        <v>2742.32</v>
      </c>
      <c r="F543" s="231">
        <v>2</v>
      </c>
      <c r="G543" s="226">
        <f t="shared" si="30"/>
        <v>5484.64</v>
      </c>
      <c r="H543" s="229"/>
      <c r="I543" s="228">
        <v>0</v>
      </c>
      <c r="J543" s="227"/>
      <c r="K543" s="215">
        <v>0</v>
      </c>
      <c r="L543" s="229"/>
      <c r="M543" s="215">
        <v>0</v>
      </c>
      <c r="N543" s="229">
        <v>0</v>
      </c>
      <c r="O543" s="215">
        <f t="shared" si="31"/>
        <v>0</v>
      </c>
      <c r="P543" s="230">
        <f t="shared" si="29"/>
        <v>5484.64</v>
      </c>
    </row>
    <row r="544" spans="1:16">
      <c r="A544" s="287">
        <v>68</v>
      </c>
      <c r="B544" s="265">
        <v>14</v>
      </c>
      <c r="C544" s="289" t="s">
        <v>661</v>
      </c>
      <c r="D544" s="281" t="s">
        <v>21</v>
      </c>
      <c r="E544" s="288">
        <v>2742.32</v>
      </c>
      <c r="F544" s="231">
        <v>2</v>
      </c>
      <c r="G544" s="226">
        <f t="shared" si="30"/>
        <v>5484.64</v>
      </c>
      <c r="H544" s="229"/>
      <c r="I544" s="228">
        <v>0</v>
      </c>
      <c r="J544" s="227"/>
      <c r="K544" s="215">
        <v>0</v>
      </c>
      <c r="L544" s="229"/>
      <c r="M544" s="215">
        <v>0</v>
      </c>
      <c r="N544" s="229">
        <v>0</v>
      </c>
      <c r="O544" s="215">
        <f t="shared" si="31"/>
        <v>0</v>
      </c>
      <c r="P544" s="230">
        <f t="shared" si="29"/>
        <v>5484.64</v>
      </c>
    </row>
    <row r="545" spans="1:16">
      <c r="A545" s="280">
        <v>69</v>
      </c>
      <c r="B545" s="265">
        <v>15</v>
      </c>
      <c r="C545" s="274" t="s">
        <v>662</v>
      </c>
      <c r="D545" s="281" t="s">
        <v>21</v>
      </c>
      <c r="E545" s="282">
        <v>2938.2</v>
      </c>
      <c r="F545" s="283">
        <v>2</v>
      </c>
      <c r="G545" s="226">
        <f t="shared" si="30"/>
        <v>5876.4</v>
      </c>
      <c r="H545" s="278"/>
      <c r="I545" s="228">
        <v>0</v>
      </c>
      <c r="J545" s="278"/>
      <c r="K545" s="215">
        <v>0</v>
      </c>
      <c r="L545" s="278"/>
      <c r="M545" s="215">
        <v>0</v>
      </c>
      <c r="N545" s="278">
        <v>0</v>
      </c>
      <c r="O545" s="215">
        <f t="shared" si="31"/>
        <v>0</v>
      </c>
      <c r="P545" s="230">
        <f t="shared" si="29"/>
        <v>5876.4</v>
      </c>
    </row>
    <row r="546" spans="1:16">
      <c r="A546" s="287">
        <v>70</v>
      </c>
      <c r="B546" s="265">
        <v>16</v>
      </c>
      <c r="C546" s="274" t="s">
        <v>663</v>
      </c>
      <c r="D546" s="281" t="s">
        <v>21</v>
      </c>
      <c r="E546" s="282">
        <v>2348.1999999999998</v>
      </c>
      <c r="F546" s="231">
        <v>2</v>
      </c>
      <c r="G546" s="226">
        <f t="shared" si="30"/>
        <v>4696.3999999999996</v>
      </c>
      <c r="H546" s="229"/>
      <c r="I546" s="228">
        <v>0</v>
      </c>
      <c r="J546" s="227"/>
      <c r="K546" s="215">
        <v>0</v>
      </c>
      <c r="L546" s="229"/>
      <c r="M546" s="215">
        <v>0</v>
      </c>
      <c r="N546" s="229">
        <v>0</v>
      </c>
      <c r="O546" s="215">
        <f t="shared" si="31"/>
        <v>0</v>
      </c>
      <c r="P546" s="230">
        <f t="shared" si="29"/>
        <v>4696.3999999999996</v>
      </c>
    </row>
    <row r="547" spans="1:16">
      <c r="A547" s="280">
        <v>71</v>
      </c>
      <c r="B547" s="265">
        <v>17</v>
      </c>
      <c r="C547" s="274" t="s">
        <v>664</v>
      </c>
      <c r="D547" s="281" t="s">
        <v>21</v>
      </c>
      <c r="E547" s="282">
        <v>3534.1</v>
      </c>
      <c r="F547" s="231">
        <v>2</v>
      </c>
      <c r="G547" s="226">
        <f t="shared" si="30"/>
        <v>7068.2</v>
      </c>
      <c r="H547" s="229"/>
      <c r="I547" s="228">
        <v>0</v>
      </c>
      <c r="J547" s="227"/>
      <c r="K547" s="215">
        <v>0</v>
      </c>
      <c r="L547" s="229"/>
      <c r="M547" s="215">
        <v>0</v>
      </c>
      <c r="N547" s="229">
        <v>0</v>
      </c>
      <c r="O547" s="215">
        <f t="shared" si="31"/>
        <v>0</v>
      </c>
      <c r="P547" s="230">
        <f t="shared" si="29"/>
        <v>7068.2</v>
      </c>
    </row>
    <row r="548" spans="1:16">
      <c r="A548" s="287">
        <v>72</v>
      </c>
      <c r="B548" s="265">
        <v>18</v>
      </c>
      <c r="C548" s="274" t="s">
        <v>665</v>
      </c>
      <c r="D548" s="281" t="s">
        <v>21</v>
      </c>
      <c r="E548" s="282">
        <v>2938.2</v>
      </c>
      <c r="F548" s="231">
        <v>2</v>
      </c>
      <c r="G548" s="226">
        <f t="shared" si="30"/>
        <v>5876.4</v>
      </c>
      <c r="H548" s="229"/>
      <c r="I548" s="228">
        <v>0</v>
      </c>
      <c r="J548" s="227"/>
      <c r="K548" s="215">
        <v>0</v>
      </c>
      <c r="L548" s="229"/>
      <c r="M548" s="215">
        <v>0</v>
      </c>
      <c r="N548" s="229">
        <v>0</v>
      </c>
      <c r="O548" s="215">
        <f t="shared" si="31"/>
        <v>0</v>
      </c>
      <c r="P548" s="230">
        <f t="shared" si="29"/>
        <v>5876.4</v>
      </c>
    </row>
    <row r="549" spans="1:16">
      <c r="A549" s="280">
        <v>73</v>
      </c>
      <c r="B549" s="265">
        <v>19</v>
      </c>
      <c r="C549" s="286" t="s">
        <v>666</v>
      </c>
      <c r="D549" s="281" t="s">
        <v>21</v>
      </c>
      <c r="E549" s="282">
        <v>3534.1</v>
      </c>
      <c r="F549" s="231">
        <v>1</v>
      </c>
      <c r="G549" s="226">
        <f t="shared" si="30"/>
        <v>3534.1</v>
      </c>
      <c r="H549" s="229"/>
      <c r="I549" s="228">
        <v>0</v>
      </c>
      <c r="J549" s="227"/>
      <c r="K549" s="215">
        <v>0</v>
      </c>
      <c r="L549" s="229"/>
      <c r="M549" s="215">
        <v>0</v>
      </c>
      <c r="N549" s="229">
        <v>0</v>
      </c>
      <c r="O549" s="215">
        <f t="shared" si="31"/>
        <v>0</v>
      </c>
      <c r="P549" s="230">
        <f t="shared" si="29"/>
        <v>3534.1</v>
      </c>
    </row>
    <row r="550" spans="1:16">
      <c r="A550" s="280">
        <v>74</v>
      </c>
      <c r="B550" s="265">
        <v>21</v>
      </c>
      <c r="C550" s="290" t="s">
        <v>667</v>
      </c>
      <c r="D550" s="281" t="s">
        <v>21</v>
      </c>
      <c r="E550" s="282">
        <v>590</v>
      </c>
      <c r="F550" s="231">
        <v>2</v>
      </c>
      <c r="G550" s="226">
        <f t="shared" si="30"/>
        <v>1180</v>
      </c>
      <c r="H550" s="229"/>
      <c r="I550" s="228">
        <v>0</v>
      </c>
      <c r="J550" s="227"/>
      <c r="K550" s="215">
        <v>0</v>
      </c>
      <c r="L550" s="229"/>
      <c r="M550" s="215">
        <v>0</v>
      </c>
      <c r="N550" s="229">
        <v>0</v>
      </c>
      <c r="O550" s="215">
        <f t="shared" si="31"/>
        <v>0</v>
      </c>
      <c r="P550" s="230">
        <f t="shared" si="29"/>
        <v>1180</v>
      </c>
    </row>
    <row r="551" spans="1:16">
      <c r="A551" s="273">
        <v>75</v>
      </c>
      <c r="B551" s="265">
        <v>22</v>
      </c>
      <c r="C551" s="274" t="s">
        <v>668</v>
      </c>
      <c r="D551" s="281" t="s">
        <v>21</v>
      </c>
      <c r="E551" s="282">
        <v>3829.1</v>
      </c>
      <c r="F551" s="231">
        <v>2</v>
      </c>
      <c r="G551" s="226">
        <f t="shared" si="30"/>
        <v>7658.2</v>
      </c>
      <c r="H551" s="229"/>
      <c r="I551" s="228">
        <v>0</v>
      </c>
      <c r="J551" s="227"/>
      <c r="K551" s="215">
        <v>0</v>
      </c>
      <c r="L551" s="229"/>
      <c r="M551" s="215">
        <v>0</v>
      </c>
      <c r="N551" s="229">
        <v>0</v>
      </c>
      <c r="O551" s="215">
        <f t="shared" si="31"/>
        <v>0</v>
      </c>
      <c r="P551" s="242">
        <f t="shared" si="29"/>
        <v>7658.2</v>
      </c>
    </row>
    <row r="552" spans="1:16">
      <c r="A552" s="287">
        <v>76</v>
      </c>
      <c r="B552" s="265">
        <v>23</v>
      </c>
      <c r="C552" s="274" t="s">
        <v>669</v>
      </c>
      <c r="D552" s="281" t="s">
        <v>21</v>
      </c>
      <c r="E552" s="282">
        <v>2944.1</v>
      </c>
      <c r="F552" s="231">
        <v>2</v>
      </c>
      <c r="G552" s="226">
        <f t="shared" si="30"/>
        <v>5888.2</v>
      </c>
      <c r="H552" s="229"/>
      <c r="I552" s="228">
        <v>0</v>
      </c>
      <c r="J552" s="227"/>
      <c r="K552" s="215">
        <v>0</v>
      </c>
      <c r="L552" s="229"/>
      <c r="M552" s="215">
        <v>0</v>
      </c>
      <c r="N552" s="229">
        <v>0</v>
      </c>
      <c r="O552" s="215">
        <f t="shared" si="31"/>
        <v>0</v>
      </c>
      <c r="P552" s="230">
        <f t="shared" si="29"/>
        <v>5888.2</v>
      </c>
    </row>
    <row r="553" spans="1:16">
      <c r="A553" s="280">
        <v>77</v>
      </c>
      <c r="B553" s="265">
        <v>24</v>
      </c>
      <c r="C553" s="274" t="s">
        <v>670</v>
      </c>
      <c r="D553" s="281" t="s">
        <v>21</v>
      </c>
      <c r="E553" s="282">
        <v>5888.2</v>
      </c>
      <c r="F553" s="231">
        <v>2</v>
      </c>
      <c r="G553" s="226">
        <f t="shared" si="30"/>
        <v>11776.4</v>
      </c>
      <c r="H553" s="229"/>
      <c r="I553" s="228">
        <v>0</v>
      </c>
      <c r="J553" s="227"/>
      <c r="K553" s="215">
        <v>0</v>
      </c>
      <c r="L553" s="229"/>
      <c r="M553" s="215">
        <v>0</v>
      </c>
      <c r="N553" s="229">
        <v>0</v>
      </c>
      <c r="O553" s="215">
        <f t="shared" si="31"/>
        <v>0</v>
      </c>
      <c r="P553" s="230">
        <f t="shared" si="29"/>
        <v>11776.4</v>
      </c>
    </row>
    <row r="554" spans="1:16">
      <c r="A554" s="273">
        <v>78</v>
      </c>
      <c r="B554" s="265">
        <v>25</v>
      </c>
      <c r="C554" s="274" t="s">
        <v>671</v>
      </c>
      <c r="D554" s="281" t="s">
        <v>21</v>
      </c>
      <c r="E554" s="282">
        <v>330.4</v>
      </c>
      <c r="F554" s="283">
        <v>6</v>
      </c>
      <c r="G554" s="226">
        <f t="shared" si="30"/>
        <v>1982.3999999999999</v>
      </c>
      <c r="H554" s="278"/>
      <c r="I554" s="228">
        <v>0</v>
      </c>
      <c r="J554" s="278"/>
      <c r="K554" s="215">
        <v>0</v>
      </c>
      <c r="L554" s="278"/>
      <c r="M554" s="215">
        <v>0</v>
      </c>
      <c r="N554" s="278">
        <v>0</v>
      </c>
      <c r="O554" s="215">
        <f t="shared" si="31"/>
        <v>0</v>
      </c>
      <c r="P554" s="230">
        <f t="shared" si="29"/>
        <v>1982.3999999999999</v>
      </c>
    </row>
    <row r="555" spans="1:16">
      <c r="A555" s="287">
        <v>79</v>
      </c>
      <c r="B555" s="265">
        <v>26</v>
      </c>
      <c r="C555" s="286" t="s">
        <v>672</v>
      </c>
      <c r="D555" s="281" t="s">
        <v>21</v>
      </c>
      <c r="E555" s="282">
        <v>997.1</v>
      </c>
      <c r="F555" s="231">
        <v>10</v>
      </c>
      <c r="G555" s="226">
        <f t="shared" si="30"/>
        <v>9971</v>
      </c>
      <c r="H555" s="229"/>
      <c r="I555" s="228">
        <v>0</v>
      </c>
      <c r="J555" s="227"/>
      <c r="K555" s="215">
        <v>0</v>
      </c>
      <c r="L555" s="229"/>
      <c r="M555" s="215">
        <v>0</v>
      </c>
      <c r="N555" s="229">
        <v>0</v>
      </c>
      <c r="O555" s="215">
        <f t="shared" si="31"/>
        <v>0</v>
      </c>
      <c r="P555" s="230">
        <f t="shared" si="29"/>
        <v>9971</v>
      </c>
    </row>
    <row r="556" spans="1:16">
      <c r="A556" s="280">
        <v>80</v>
      </c>
      <c r="B556" s="265">
        <v>27</v>
      </c>
      <c r="C556" s="274" t="s">
        <v>673</v>
      </c>
      <c r="D556" s="281" t="s">
        <v>21</v>
      </c>
      <c r="E556" s="282">
        <v>34.22</v>
      </c>
      <c r="F556" s="231">
        <v>10</v>
      </c>
      <c r="G556" s="226">
        <f t="shared" si="30"/>
        <v>342.2</v>
      </c>
      <c r="H556" s="229"/>
      <c r="I556" s="228">
        <v>0</v>
      </c>
      <c r="J556" s="227"/>
      <c r="K556" s="215">
        <v>0</v>
      </c>
      <c r="L556" s="229"/>
      <c r="M556" s="215">
        <v>0</v>
      </c>
      <c r="N556" s="229">
        <v>0</v>
      </c>
      <c r="O556" s="215">
        <f t="shared" si="31"/>
        <v>0</v>
      </c>
      <c r="P556" s="230">
        <f t="shared" si="29"/>
        <v>342.2</v>
      </c>
    </row>
    <row r="557" spans="1:16">
      <c r="A557" s="287">
        <v>81</v>
      </c>
      <c r="B557" s="265">
        <v>28</v>
      </c>
      <c r="C557" s="274" t="s">
        <v>674</v>
      </c>
      <c r="D557" s="281" t="s">
        <v>21</v>
      </c>
      <c r="E557" s="282">
        <v>46.02</v>
      </c>
      <c r="F557" s="231">
        <v>10</v>
      </c>
      <c r="G557" s="226">
        <f t="shared" si="30"/>
        <v>460.20000000000005</v>
      </c>
      <c r="H557" s="229"/>
      <c r="I557" s="228">
        <v>0</v>
      </c>
      <c r="J557" s="227"/>
      <c r="K557" s="215">
        <v>0</v>
      </c>
      <c r="L557" s="229"/>
      <c r="M557" s="215">
        <v>0</v>
      </c>
      <c r="N557" s="229">
        <v>0</v>
      </c>
      <c r="O557" s="215">
        <f t="shared" si="31"/>
        <v>0</v>
      </c>
      <c r="P557" s="230">
        <f t="shared" si="29"/>
        <v>460.20000000000005</v>
      </c>
    </row>
    <row r="558" spans="1:16">
      <c r="A558" s="291">
        <v>82</v>
      </c>
      <c r="B558" s="265">
        <v>29</v>
      </c>
      <c r="C558" s="274" t="s">
        <v>675</v>
      </c>
      <c r="D558" s="281" t="s">
        <v>21</v>
      </c>
      <c r="E558" s="282">
        <v>57.82</v>
      </c>
      <c r="F558" s="231">
        <v>10</v>
      </c>
      <c r="G558" s="226">
        <f t="shared" si="30"/>
        <v>578.20000000000005</v>
      </c>
      <c r="H558" s="229"/>
      <c r="I558" s="228">
        <v>0</v>
      </c>
      <c r="J558" s="227"/>
      <c r="K558" s="215">
        <v>0</v>
      </c>
      <c r="L558" s="229"/>
      <c r="M558" s="215">
        <v>0</v>
      </c>
      <c r="N558" s="229">
        <v>0</v>
      </c>
      <c r="O558" s="215">
        <f t="shared" si="31"/>
        <v>0</v>
      </c>
      <c r="P558" s="230">
        <f t="shared" si="29"/>
        <v>578.20000000000005</v>
      </c>
    </row>
    <row r="559" spans="1:16">
      <c r="A559" s="280">
        <v>83</v>
      </c>
      <c r="B559" s="265">
        <v>30</v>
      </c>
      <c r="C559" s="222" t="s">
        <v>676</v>
      </c>
      <c r="D559" s="281" t="s">
        <v>21</v>
      </c>
      <c r="E559" s="282">
        <v>69.62</v>
      </c>
      <c r="F559" s="231">
        <v>10</v>
      </c>
      <c r="G559" s="226">
        <f t="shared" si="30"/>
        <v>696.2</v>
      </c>
      <c r="H559" s="229"/>
      <c r="I559" s="228">
        <v>0</v>
      </c>
      <c r="J559" s="227"/>
      <c r="K559" s="215">
        <v>0</v>
      </c>
      <c r="L559" s="229"/>
      <c r="M559" s="215">
        <v>0</v>
      </c>
      <c r="N559" s="229">
        <v>0</v>
      </c>
      <c r="O559" s="215">
        <f t="shared" si="31"/>
        <v>0</v>
      </c>
      <c r="P559" s="230">
        <f t="shared" si="29"/>
        <v>696.2</v>
      </c>
    </row>
    <row r="560" spans="1:16">
      <c r="A560" s="292">
        <v>84</v>
      </c>
      <c r="B560" s="265">
        <v>31</v>
      </c>
      <c r="C560" s="293" t="s">
        <v>669</v>
      </c>
      <c r="D560" s="281" t="s">
        <v>21</v>
      </c>
      <c r="E560" s="282">
        <v>1528.1</v>
      </c>
      <c r="F560" s="231">
        <v>5</v>
      </c>
      <c r="G560" s="226">
        <f t="shared" si="30"/>
        <v>7640.5</v>
      </c>
      <c r="H560" s="229"/>
      <c r="I560" s="228">
        <v>0</v>
      </c>
      <c r="J560" s="227"/>
      <c r="K560" s="215">
        <v>0</v>
      </c>
      <c r="L560" s="229"/>
      <c r="M560" s="215">
        <v>0</v>
      </c>
      <c r="N560" s="229">
        <v>0</v>
      </c>
      <c r="O560" s="215">
        <f t="shared" si="31"/>
        <v>0</v>
      </c>
      <c r="P560" s="230">
        <f t="shared" si="29"/>
        <v>7640.5</v>
      </c>
    </row>
    <row r="561" spans="1:16">
      <c r="A561" s="294">
        <v>85</v>
      </c>
      <c r="B561" s="265">
        <v>32</v>
      </c>
      <c r="C561" s="222" t="s">
        <v>668</v>
      </c>
      <c r="D561" s="281" t="s">
        <v>21</v>
      </c>
      <c r="E561" s="282">
        <v>1528.1</v>
      </c>
      <c r="F561" s="231">
        <v>2</v>
      </c>
      <c r="G561" s="226">
        <f t="shared" si="30"/>
        <v>3056.2</v>
      </c>
      <c r="H561" s="229"/>
      <c r="I561" s="228">
        <v>0</v>
      </c>
      <c r="J561" s="227"/>
      <c r="K561" s="215">
        <v>0</v>
      </c>
      <c r="L561" s="229"/>
      <c r="M561" s="215">
        <v>0</v>
      </c>
      <c r="N561" s="229">
        <v>0</v>
      </c>
      <c r="O561" s="215">
        <f t="shared" si="31"/>
        <v>0</v>
      </c>
      <c r="P561" s="230">
        <f t="shared" si="29"/>
        <v>3056.2</v>
      </c>
    </row>
    <row r="562" spans="1:16">
      <c r="A562" s="294">
        <v>86</v>
      </c>
      <c r="B562" s="265">
        <v>33</v>
      </c>
      <c r="C562" s="222" t="s">
        <v>677</v>
      </c>
      <c r="D562" s="281" t="s">
        <v>21</v>
      </c>
      <c r="E562" s="282">
        <v>53.1</v>
      </c>
      <c r="F562" s="231">
        <v>350</v>
      </c>
      <c r="G562" s="226">
        <f t="shared" si="30"/>
        <v>18585</v>
      </c>
      <c r="H562" s="229"/>
      <c r="I562" s="228">
        <v>0</v>
      </c>
      <c r="J562" s="227"/>
      <c r="K562" s="215">
        <v>0</v>
      </c>
      <c r="L562" s="229"/>
      <c r="M562" s="215">
        <v>0</v>
      </c>
      <c r="N562" s="229">
        <v>0</v>
      </c>
      <c r="O562" s="215">
        <f t="shared" si="31"/>
        <v>0</v>
      </c>
      <c r="P562" s="230">
        <f t="shared" si="29"/>
        <v>18585</v>
      </c>
    </row>
    <row r="563" spans="1:16">
      <c r="A563" s="287">
        <v>87</v>
      </c>
      <c r="B563" s="265"/>
      <c r="C563" s="295" t="s">
        <v>678</v>
      </c>
      <c r="D563" s="281" t="s">
        <v>21</v>
      </c>
      <c r="E563" s="282">
        <v>5000</v>
      </c>
      <c r="F563" s="231">
        <v>4</v>
      </c>
      <c r="G563" s="226">
        <f t="shared" si="30"/>
        <v>20000</v>
      </c>
      <c r="H563" s="229"/>
      <c r="I563" s="228">
        <v>0</v>
      </c>
      <c r="J563" s="227"/>
      <c r="K563" s="215">
        <v>0</v>
      </c>
      <c r="L563" s="229"/>
      <c r="M563" s="215">
        <v>0</v>
      </c>
      <c r="N563" s="229">
        <v>0</v>
      </c>
      <c r="O563" s="215">
        <f t="shared" si="31"/>
        <v>0</v>
      </c>
      <c r="P563" s="230">
        <f t="shared" si="29"/>
        <v>20000</v>
      </c>
    </row>
    <row r="564" spans="1:16" ht="18.75">
      <c r="A564" s="291">
        <v>88</v>
      </c>
      <c r="B564" s="265"/>
      <c r="C564" s="296" t="s">
        <v>679</v>
      </c>
      <c r="D564" s="297" t="s">
        <v>330</v>
      </c>
      <c r="E564" s="282">
        <v>20</v>
      </c>
      <c r="F564" s="231">
        <v>0</v>
      </c>
      <c r="G564" s="226">
        <f t="shared" si="30"/>
        <v>0</v>
      </c>
      <c r="H564" s="229"/>
      <c r="I564" s="228">
        <v>0</v>
      </c>
      <c r="J564" s="227"/>
      <c r="K564" s="215">
        <v>0</v>
      </c>
      <c r="L564" s="229"/>
      <c r="M564" s="215">
        <v>0</v>
      </c>
      <c r="N564" s="229">
        <v>15</v>
      </c>
      <c r="O564" s="215">
        <f t="shared" si="31"/>
        <v>300</v>
      </c>
      <c r="P564" s="230">
        <f t="shared" si="29"/>
        <v>300</v>
      </c>
    </row>
    <row r="565" spans="1:16" ht="18.75">
      <c r="A565" s="280">
        <v>89</v>
      </c>
      <c r="B565" s="265"/>
      <c r="C565" s="222" t="s">
        <v>680</v>
      </c>
      <c r="D565" s="298" t="s">
        <v>330</v>
      </c>
      <c r="E565" s="282">
        <v>30</v>
      </c>
      <c r="F565" s="231">
        <v>0</v>
      </c>
      <c r="G565" s="226">
        <f t="shared" si="30"/>
        <v>0</v>
      </c>
      <c r="H565" s="229"/>
      <c r="I565" s="228">
        <v>0</v>
      </c>
      <c r="J565" s="227"/>
      <c r="K565" s="215">
        <v>0</v>
      </c>
      <c r="L565" s="229"/>
      <c r="M565" s="215">
        <v>0</v>
      </c>
      <c r="N565" s="229">
        <v>12</v>
      </c>
      <c r="O565" s="215">
        <f t="shared" si="31"/>
        <v>360</v>
      </c>
      <c r="P565" s="230">
        <f t="shared" si="29"/>
        <v>360</v>
      </c>
    </row>
    <row r="566" spans="1:16">
      <c r="A566" s="294">
        <v>90</v>
      </c>
      <c r="B566" s="265"/>
      <c r="C566" s="222" t="s">
        <v>681</v>
      </c>
      <c r="D566" s="299" t="s">
        <v>504</v>
      </c>
      <c r="E566" s="300">
        <v>375.24</v>
      </c>
      <c r="F566" s="225">
        <v>135</v>
      </c>
      <c r="G566" s="301">
        <f t="shared" si="30"/>
        <v>50657.4</v>
      </c>
      <c r="H566" s="229"/>
      <c r="I566" s="228">
        <v>0</v>
      </c>
      <c r="J566" s="227"/>
      <c r="K566" s="215">
        <v>0</v>
      </c>
      <c r="L566" s="229"/>
      <c r="M566" s="215">
        <v>0</v>
      </c>
      <c r="N566" s="229">
        <v>0</v>
      </c>
      <c r="O566" s="215">
        <f t="shared" si="31"/>
        <v>0</v>
      </c>
      <c r="P566" s="230">
        <f t="shared" si="29"/>
        <v>50657.4</v>
      </c>
    </row>
    <row r="567" spans="1:16" ht="22.5">
      <c r="A567" s="265">
        <v>91</v>
      </c>
      <c r="B567" s="265"/>
      <c r="C567" s="222" t="s">
        <v>682</v>
      </c>
      <c r="D567" s="299" t="s">
        <v>683</v>
      </c>
      <c r="E567" s="300">
        <v>395819.2</v>
      </c>
      <c r="F567" s="225">
        <v>3</v>
      </c>
      <c r="G567" s="301">
        <f t="shared" si="30"/>
        <v>1187457.6000000001</v>
      </c>
      <c r="H567" s="229"/>
      <c r="I567" s="228">
        <v>0</v>
      </c>
      <c r="J567" s="227"/>
      <c r="K567" s="215">
        <v>0</v>
      </c>
      <c r="L567" s="229"/>
      <c r="M567" s="215">
        <v>0</v>
      </c>
      <c r="N567" s="229">
        <v>0</v>
      </c>
      <c r="O567" s="215">
        <f t="shared" si="31"/>
        <v>0</v>
      </c>
      <c r="P567" s="230">
        <f t="shared" si="29"/>
        <v>1187457.6000000001</v>
      </c>
    </row>
    <row r="568" spans="1:16">
      <c r="A568" s="267"/>
      <c r="B568" s="265"/>
      <c r="C568" s="266"/>
      <c r="D568" s="271"/>
      <c r="E568" s="272"/>
      <c r="F568" s="231"/>
      <c r="G568" s="301">
        <f>SUM(G477:G567)</f>
        <v>5102621.4089100007</v>
      </c>
      <c r="H568" s="229"/>
      <c r="I568" s="228">
        <f>SUM(I477:I566)</f>
        <v>1500</v>
      </c>
      <c r="J568" s="227"/>
      <c r="K568" s="215">
        <f>SUM(K499:K566)</f>
        <v>0</v>
      </c>
      <c r="L568" s="229"/>
      <c r="M568" s="215">
        <f>SUM(M487:M566)</f>
        <v>0</v>
      </c>
      <c r="N568" s="229"/>
      <c r="O568" s="215">
        <f>SUM(O480:O565)</f>
        <v>73660</v>
      </c>
      <c r="P568" s="302">
        <f>SUM(P477:P567)</f>
        <v>5177781.4089100007</v>
      </c>
    </row>
    <row r="569" spans="1:16" ht="38.25">
      <c r="A569" s="1353"/>
      <c r="B569" s="1354"/>
      <c r="C569" s="1354"/>
      <c r="D569" s="1354"/>
      <c r="E569" s="1354"/>
      <c r="F569" s="1355"/>
      <c r="G569" s="215" t="s">
        <v>684</v>
      </c>
      <c r="H569" s="228"/>
      <c r="I569" s="215" t="s">
        <v>685</v>
      </c>
      <c r="J569" s="303"/>
      <c r="K569" s="304" t="s">
        <v>686</v>
      </c>
      <c r="L569" s="303"/>
      <c r="M569" s="215" t="s">
        <v>687</v>
      </c>
      <c r="N569" s="303"/>
      <c r="O569" s="215" t="s">
        <v>688</v>
      </c>
      <c r="P569" s="215" t="s">
        <v>244</v>
      </c>
    </row>
    <row r="570" spans="1:16" ht="26.25">
      <c r="A570" s="305"/>
      <c r="B570" s="211"/>
      <c r="C570" s="209"/>
      <c r="D570" s="306"/>
      <c r="E570" s="209"/>
      <c r="F570" s="307" t="s">
        <v>689</v>
      </c>
      <c r="G570" s="308">
        <f>G568-E498</f>
        <v>4923335.188910001</v>
      </c>
      <c r="H570" s="211"/>
      <c r="I570" s="211"/>
      <c r="J570" s="211"/>
      <c r="K570" s="211"/>
      <c r="L570" s="211"/>
      <c r="M570" s="211" t="s">
        <v>690</v>
      </c>
      <c r="N570" s="211"/>
      <c r="O570" s="211"/>
      <c r="P570" s="309" t="s">
        <v>691</v>
      </c>
    </row>
    <row r="571" spans="1:16">
      <c r="A571" s="305"/>
      <c r="B571" s="211"/>
      <c r="C571" s="209"/>
      <c r="D571" s="306"/>
      <c r="E571" s="209"/>
      <c r="F571" s="210"/>
      <c r="G571" s="211"/>
      <c r="H571" s="211"/>
      <c r="I571" s="211"/>
      <c r="J571" s="211"/>
      <c r="K571" s="211"/>
      <c r="L571" s="211"/>
      <c r="M571" s="211" t="s">
        <v>692</v>
      </c>
      <c r="N571" s="211"/>
      <c r="O571" s="211"/>
      <c r="P571" s="211" t="s">
        <v>693</v>
      </c>
    </row>
    <row r="572" spans="1:16">
      <c r="A572" s="305"/>
      <c r="B572" s="211"/>
      <c r="C572" s="209"/>
      <c r="D572" s="306"/>
      <c r="E572" s="209"/>
      <c r="F572" s="210"/>
      <c r="G572" s="211"/>
      <c r="H572" s="211"/>
      <c r="I572" s="211"/>
      <c r="J572" s="211"/>
      <c r="K572" s="211"/>
      <c r="L572" s="211"/>
      <c r="M572" s="211"/>
      <c r="N572" s="211"/>
      <c r="O572" s="211"/>
      <c r="P572" s="211"/>
    </row>
    <row r="573" spans="1:16">
      <c r="A573" s="305"/>
      <c r="B573" s="211"/>
      <c r="C573" s="209"/>
      <c r="D573" s="306"/>
      <c r="E573" s="209"/>
      <c r="F573" s="210"/>
      <c r="G573" s="211"/>
      <c r="H573" s="211"/>
      <c r="I573" s="211"/>
      <c r="J573" s="211"/>
      <c r="K573" s="211"/>
      <c r="L573" s="211"/>
      <c r="M573" s="211" t="s">
        <v>694</v>
      </c>
      <c r="N573" s="211"/>
      <c r="O573" s="211"/>
      <c r="P573" s="211" t="s">
        <v>693</v>
      </c>
    </row>
    <row r="574" spans="1:16">
      <c r="A574" s="305"/>
      <c r="B574" s="211"/>
      <c r="C574" s="209"/>
      <c r="D574" s="306"/>
      <c r="E574" s="209"/>
      <c r="F574" s="210"/>
      <c r="G574" s="211"/>
      <c r="H574" s="211"/>
      <c r="I574" s="211"/>
      <c r="J574" s="211"/>
      <c r="K574" s="211"/>
      <c r="L574" s="211"/>
      <c r="M574" s="211"/>
      <c r="N574" s="211"/>
      <c r="O574" s="211"/>
      <c r="P574" s="211"/>
    </row>
    <row r="575" spans="1:16">
      <c r="A575" s="1165" t="s">
        <v>695</v>
      </c>
      <c r="B575" s="1165"/>
      <c r="C575" s="1165"/>
      <c r="D575" s="310"/>
      <c r="E575" s="311"/>
      <c r="F575" s="311"/>
      <c r="G575" s="312" t="s">
        <v>696</v>
      </c>
      <c r="H575" s="311"/>
      <c r="I575" s="311"/>
      <c r="J575" s="311"/>
      <c r="K575" s="1356" t="s">
        <v>697</v>
      </c>
      <c r="L575" s="1356"/>
      <c r="M575" s="1356"/>
      <c r="N575" s="1356"/>
      <c r="O575" s="1356"/>
      <c r="P575" s="1356"/>
    </row>
    <row r="576" spans="1:16">
      <c r="A576" s="1165" t="s">
        <v>698</v>
      </c>
      <c r="B576" s="1165"/>
      <c r="C576" s="1165"/>
      <c r="D576" s="310"/>
      <c r="E576" s="311"/>
      <c r="F576" s="311"/>
      <c r="G576" s="311"/>
      <c r="H576" s="311"/>
      <c r="I576" s="311"/>
      <c r="J576" s="311"/>
      <c r="K576" s="311"/>
      <c r="L576" s="311"/>
      <c r="M576" s="311"/>
      <c r="N576" s="311"/>
      <c r="O576" s="311"/>
      <c r="P576" s="311"/>
    </row>
    <row r="577" spans="1:16">
      <c r="A577" s="1165" t="s">
        <v>699</v>
      </c>
      <c r="B577" s="1165"/>
      <c r="C577" s="1165"/>
      <c r="D577" s="1165"/>
      <c r="E577" s="311"/>
      <c r="F577" s="311"/>
      <c r="G577" s="311"/>
      <c r="H577" s="311"/>
      <c r="I577" s="311"/>
      <c r="J577" s="311"/>
      <c r="K577" s="311"/>
      <c r="L577" s="311"/>
      <c r="M577" s="311"/>
      <c r="N577" s="311"/>
      <c r="O577" s="311"/>
      <c r="P577" s="311"/>
    </row>
    <row r="578" spans="1:16">
      <c r="A578" s="1165" t="s">
        <v>700</v>
      </c>
      <c r="B578" s="1165"/>
      <c r="C578" s="1165"/>
      <c r="D578" s="310"/>
      <c r="E578" s="311"/>
      <c r="F578" s="311"/>
      <c r="G578" s="311"/>
      <c r="H578" s="311"/>
      <c r="I578" s="311"/>
      <c r="J578" s="311"/>
      <c r="K578" s="311"/>
      <c r="L578" s="311"/>
      <c r="M578" s="311"/>
      <c r="N578" s="311"/>
      <c r="O578" s="311"/>
      <c r="P578" s="311"/>
    </row>
    <row r="579" spans="1:16">
      <c r="A579" s="313"/>
      <c r="B579" s="311"/>
      <c r="C579" s="314"/>
      <c r="D579" s="311"/>
      <c r="E579" s="311"/>
      <c r="F579" s="311"/>
      <c r="G579" s="311"/>
      <c r="H579" s="311"/>
      <c r="I579" s="311"/>
      <c r="J579" s="311"/>
      <c r="K579" s="311"/>
      <c r="L579" s="311"/>
      <c r="M579" s="311"/>
      <c r="N579" s="311"/>
      <c r="O579" s="311"/>
      <c r="P579" s="311"/>
    </row>
    <row r="580" spans="1:16" ht="30">
      <c r="A580" s="315" t="s">
        <v>240</v>
      </c>
      <c r="B580" s="315" t="s">
        <v>241</v>
      </c>
      <c r="C580" s="316" t="s">
        <v>242</v>
      </c>
      <c r="D580" s="315" t="s">
        <v>3</v>
      </c>
      <c r="E580" s="315" t="s">
        <v>243</v>
      </c>
      <c r="F580" s="1348" t="s">
        <v>5</v>
      </c>
      <c r="G580" s="1349"/>
      <c r="H580" s="1348" t="s">
        <v>6</v>
      </c>
      <c r="I580" s="1349"/>
      <c r="J580" s="1348" t="s">
        <v>8</v>
      </c>
      <c r="K580" s="1349"/>
      <c r="L580" s="1348" t="s">
        <v>7</v>
      </c>
      <c r="M580" s="1349"/>
      <c r="N580" s="1348" t="s">
        <v>9</v>
      </c>
      <c r="O580" s="1349"/>
      <c r="P580" s="1173" t="s">
        <v>244</v>
      </c>
    </row>
    <row r="581" spans="1:16" ht="45">
      <c r="A581" s="315"/>
      <c r="B581" s="317"/>
      <c r="C581" s="318"/>
      <c r="D581" s="317"/>
      <c r="E581" s="317"/>
      <c r="F581" s="315" t="s">
        <v>245</v>
      </c>
      <c r="G581" s="315" t="s">
        <v>246</v>
      </c>
      <c r="H581" s="315" t="s">
        <v>245</v>
      </c>
      <c r="I581" s="315" t="s">
        <v>246</v>
      </c>
      <c r="J581" s="315" t="s">
        <v>245</v>
      </c>
      <c r="K581" s="315" t="s">
        <v>246</v>
      </c>
      <c r="L581" s="315" t="s">
        <v>245</v>
      </c>
      <c r="M581" s="315" t="s">
        <v>246</v>
      </c>
      <c r="N581" s="315" t="s">
        <v>245</v>
      </c>
      <c r="O581" s="315" t="s">
        <v>246</v>
      </c>
      <c r="P581" s="1174"/>
    </row>
    <row r="582" spans="1:16">
      <c r="A582" s="315">
        <v>1</v>
      </c>
      <c r="B582" s="319"/>
      <c r="C582" s="320" t="s">
        <v>701</v>
      </c>
      <c r="D582" s="321" t="s">
        <v>248</v>
      </c>
      <c r="E582" s="322">
        <v>36750</v>
      </c>
      <c r="F582" s="323">
        <v>1</v>
      </c>
      <c r="G582" s="324">
        <f>E582*F582</f>
        <v>36750</v>
      </c>
      <c r="H582" s="325"/>
      <c r="I582" s="326"/>
      <c r="J582" s="325"/>
      <c r="K582" s="315"/>
      <c r="L582" s="327"/>
      <c r="M582" s="315"/>
      <c r="N582" s="327"/>
      <c r="O582" s="315">
        <f>E582*N582</f>
        <v>0</v>
      </c>
      <c r="P582" s="328">
        <f>G582+I582+K582+M582+O582</f>
        <v>36750</v>
      </c>
    </row>
    <row r="583" spans="1:16">
      <c r="A583" s="315">
        <v>2</v>
      </c>
      <c r="B583" s="319"/>
      <c r="C583" s="320" t="s">
        <v>702</v>
      </c>
      <c r="D583" s="321" t="s">
        <v>248</v>
      </c>
      <c r="E583" s="322">
        <v>58800</v>
      </c>
      <c r="F583" s="323">
        <v>1</v>
      </c>
      <c r="G583" s="324">
        <f t="shared" ref="G583:G630" si="32">E583*F583</f>
        <v>58800</v>
      </c>
      <c r="H583" s="325"/>
      <c r="I583" s="326"/>
      <c r="J583" s="325"/>
      <c r="K583" s="315"/>
      <c r="L583" s="327"/>
      <c r="M583" s="315"/>
      <c r="N583" s="327"/>
      <c r="O583" s="315">
        <f t="shared" ref="O583:O643" si="33">E583*N583</f>
        <v>0</v>
      </c>
      <c r="P583" s="328">
        <f t="shared" ref="P583:P646" si="34">G583+I583+K583+M583+O583</f>
        <v>58800</v>
      </c>
    </row>
    <row r="584" spans="1:16">
      <c r="A584" s="315">
        <v>3</v>
      </c>
      <c r="B584" s="319"/>
      <c r="C584" s="329" t="s">
        <v>703</v>
      </c>
      <c r="D584" s="321" t="s">
        <v>248</v>
      </c>
      <c r="E584" s="322">
        <v>3098</v>
      </c>
      <c r="F584" s="323">
        <v>1</v>
      </c>
      <c r="G584" s="324">
        <f t="shared" si="32"/>
        <v>3098</v>
      </c>
      <c r="H584" s="325"/>
      <c r="I584" s="326"/>
      <c r="J584" s="325"/>
      <c r="K584" s="315"/>
      <c r="L584" s="327"/>
      <c r="M584" s="315"/>
      <c r="N584" s="327"/>
      <c r="O584" s="315">
        <f t="shared" si="33"/>
        <v>0</v>
      </c>
      <c r="P584" s="328">
        <f t="shared" si="34"/>
        <v>3098</v>
      </c>
    </row>
    <row r="585" spans="1:16">
      <c r="A585" s="315">
        <v>4</v>
      </c>
      <c r="B585" s="330"/>
      <c r="C585" s="329" t="s">
        <v>704</v>
      </c>
      <c r="D585" s="321" t="s">
        <v>248</v>
      </c>
      <c r="E585" s="322">
        <v>4142</v>
      </c>
      <c r="F585" s="323">
        <v>1</v>
      </c>
      <c r="G585" s="324">
        <f t="shared" si="32"/>
        <v>4142</v>
      </c>
      <c r="H585" s="325"/>
      <c r="I585" s="326"/>
      <c r="J585" s="325"/>
      <c r="K585" s="315"/>
      <c r="L585" s="327"/>
      <c r="M585" s="315"/>
      <c r="N585" s="327"/>
      <c r="O585" s="315">
        <v>0</v>
      </c>
      <c r="P585" s="328">
        <f t="shared" si="34"/>
        <v>4142</v>
      </c>
    </row>
    <row r="586" spans="1:16">
      <c r="A586" s="315">
        <v>5</v>
      </c>
      <c r="B586" s="331"/>
      <c r="C586" s="329" t="s">
        <v>705</v>
      </c>
      <c r="D586" s="321" t="s">
        <v>248</v>
      </c>
      <c r="E586" s="322">
        <v>5586</v>
      </c>
      <c r="F586" s="323">
        <v>1</v>
      </c>
      <c r="G586" s="324">
        <f t="shared" si="32"/>
        <v>5586</v>
      </c>
      <c r="H586" s="325"/>
      <c r="I586" s="326"/>
      <c r="J586" s="325"/>
      <c r="K586" s="315"/>
      <c r="L586" s="327"/>
      <c r="M586" s="315"/>
      <c r="N586" s="327"/>
      <c r="O586" s="315">
        <f t="shared" si="33"/>
        <v>0</v>
      </c>
      <c r="P586" s="328">
        <f t="shared" si="34"/>
        <v>5586</v>
      </c>
    </row>
    <row r="587" spans="1:16">
      <c r="A587" s="315">
        <v>6</v>
      </c>
      <c r="B587" s="331"/>
      <c r="C587" s="329" t="s">
        <v>706</v>
      </c>
      <c r="D587" s="321" t="s">
        <v>248</v>
      </c>
      <c r="E587" s="322">
        <v>7298</v>
      </c>
      <c r="F587" s="323">
        <v>2</v>
      </c>
      <c r="G587" s="324">
        <f t="shared" si="32"/>
        <v>14596</v>
      </c>
      <c r="H587" s="325"/>
      <c r="I587" s="326"/>
      <c r="J587" s="325"/>
      <c r="K587" s="315"/>
      <c r="L587" s="327"/>
      <c r="M587" s="315"/>
      <c r="N587" s="327"/>
      <c r="O587" s="315">
        <f t="shared" si="33"/>
        <v>0</v>
      </c>
      <c r="P587" s="328">
        <f t="shared" si="34"/>
        <v>14596</v>
      </c>
    </row>
    <row r="588" spans="1:16">
      <c r="A588" s="315">
        <v>7</v>
      </c>
      <c r="B588" s="331"/>
      <c r="C588" s="332" t="s">
        <v>707</v>
      </c>
      <c r="D588" s="321" t="s">
        <v>248</v>
      </c>
      <c r="E588" s="322">
        <v>3468</v>
      </c>
      <c r="F588" s="323">
        <v>2</v>
      </c>
      <c r="G588" s="324">
        <f t="shared" si="32"/>
        <v>6936</v>
      </c>
      <c r="H588" s="325"/>
      <c r="I588" s="326"/>
      <c r="J588" s="327"/>
      <c r="K588" s="315"/>
      <c r="L588" s="327"/>
      <c r="M588" s="315"/>
      <c r="N588" s="327"/>
      <c r="O588" s="315">
        <f t="shared" si="33"/>
        <v>0</v>
      </c>
      <c r="P588" s="328">
        <f t="shared" si="34"/>
        <v>6936</v>
      </c>
    </row>
    <row r="589" spans="1:16">
      <c r="A589" s="315">
        <v>8</v>
      </c>
      <c r="B589" s="331"/>
      <c r="C589" s="332" t="s">
        <v>708</v>
      </c>
      <c r="D589" s="321" t="s">
        <v>248</v>
      </c>
      <c r="E589" s="326">
        <v>1632</v>
      </c>
      <c r="F589" s="333">
        <v>2</v>
      </c>
      <c r="G589" s="324">
        <f t="shared" si="32"/>
        <v>3264</v>
      </c>
      <c r="H589" s="325"/>
      <c r="I589" s="326"/>
      <c r="J589" s="327"/>
      <c r="K589" s="315"/>
      <c r="L589" s="327"/>
      <c r="M589" s="315"/>
      <c r="N589" s="327"/>
      <c r="O589" s="315">
        <f t="shared" si="33"/>
        <v>0</v>
      </c>
      <c r="P589" s="328">
        <f t="shared" si="34"/>
        <v>3264</v>
      </c>
    </row>
    <row r="590" spans="1:16">
      <c r="A590" s="315">
        <v>9</v>
      </c>
      <c r="B590" s="331"/>
      <c r="C590" s="332" t="s">
        <v>709</v>
      </c>
      <c r="D590" s="321" t="s">
        <v>248</v>
      </c>
      <c r="E590" s="322">
        <v>988</v>
      </c>
      <c r="F590" s="323">
        <v>1</v>
      </c>
      <c r="G590" s="324">
        <f t="shared" si="32"/>
        <v>988</v>
      </c>
      <c r="H590" s="325"/>
      <c r="I590" s="326"/>
      <c r="J590" s="327"/>
      <c r="K590" s="315"/>
      <c r="L590" s="327"/>
      <c r="M590" s="315"/>
      <c r="N590" s="327"/>
      <c r="O590" s="315">
        <f t="shared" si="33"/>
        <v>0</v>
      </c>
      <c r="P590" s="328">
        <f t="shared" si="34"/>
        <v>988</v>
      </c>
    </row>
    <row r="591" spans="1:16">
      <c r="A591" s="315">
        <v>10</v>
      </c>
      <c r="B591" s="331"/>
      <c r="C591" s="332" t="s">
        <v>710</v>
      </c>
      <c r="D591" s="321" t="s">
        <v>248</v>
      </c>
      <c r="E591" s="322">
        <v>9360</v>
      </c>
      <c r="F591" s="323">
        <v>1</v>
      </c>
      <c r="G591" s="324">
        <f t="shared" si="32"/>
        <v>9360</v>
      </c>
      <c r="H591" s="325"/>
      <c r="I591" s="326"/>
      <c r="J591" s="327"/>
      <c r="K591" s="315"/>
      <c r="L591" s="327"/>
      <c r="M591" s="315"/>
      <c r="N591" s="327"/>
      <c r="O591" s="315">
        <f t="shared" si="33"/>
        <v>0</v>
      </c>
      <c r="P591" s="328">
        <f t="shared" si="34"/>
        <v>9360</v>
      </c>
    </row>
    <row r="592" spans="1:16">
      <c r="A592" s="315">
        <v>11</v>
      </c>
      <c r="B592" s="334"/>
      <c r="C592" s="332" t="s">
        <v>711</v>
      </c>
      <c r="D592" s="321" t="s">
        <v>248</v>
      </c>
      <c r="E592" s="322">
        <v>4080</v>
      </c>
      <c r="F592" s="323">
        <v>2</v>
      </c>
      <c r="G592" s="324">
        <f t="shared" si="32"/>
        <v>8160</v>
      </c>
      <c r="H592" s="325"/>
      <c r="I592" s="326"/>
      <c r="J592" s="327"/>
      <c r="K592" s="315"/>
      <c r="L592" s="327"/>
      <c r="M592" s="315"/>
      <c r="N592" s="327"/>
      <c r="O592" s="315">
        <f t="shared" si="33"/>
        <v>0</v>
      </c>
      <c r="P592" s="328">
        <f t="shared" si="34"/>
        <v>8160</v>
      </c>
    </row>
    <row r="593" spans="1:16">
      <c r="A593" s="315">
        <v>12</v>
      </c>
      <c r="B593" s="335"/>
      <c r="C593" s="329" t="s">
        <v>712</v>
      </c>
      <c r="D593" s="321" t="s">
        <v>248</v>
      </c>
      <c r="E593" s="322">
        <v>866</v>
      </c>
      <c r="F593" s="323">
        <v>1</v>
      </c>
      <c r="G593" s="324">
        <f t="shared" si="32"/>
        <v>866</v>
      </c>
      <c r="H593" s="325"/>
      <c r="I593" s="326"/>
      <c r="J593" s="325"/>
      <c r="K593" s="315"/>
      <c r="L593" s="327"/>
      <c r="M593" s="315"/>
      <c r="N593" s="327"/>
      <c r="O593" s="315">
        <f t="shared" si="33"/>
        <v>0</v>
      </c>
      <c r="P593" s="328">
        <f t="shared" si="34"/>
        <v>866</v>
      </c>
    </row>
    <row r="594" spans="1:16">
      <c r="A594" s="315">
        <v>13</v>
      </c>
      <c r="B594" s="335"/>
      <c r="C594" s="329" t="s">
        <v>713</v>
      </c>
      <c r="D594" s="321" t="s">
        <v>248</v>
      </c>
      <c r="E594" s="322">
        <v>1570</v>
      </c>
      <c r="F594" s="323">
        <v>2</v>
      </c>
      <c r="G594" s="324">
        <f t="shared" si="32"/>
        <v>3140</v>
      </c>
      <c r="H594" s="325"/>
      <c r="I594" s="326"/>
      <c r="J594" s="325"/>
      <c r="K594" s="315"/>
      <c r="L594" s="327"/>
      <c r="M594" s="315"/>
      <c r="N594" s="327"/>
      <c r="O594" s="315">
        <f t="shared" si="33"/>
        <v>0</v>
      </c>
      <c r="P594" s="328">
        <f t="shared" si="34"/>
        <v>3140</v>
      </c>
    </row>
    <row r="595" spans="1:16">
      <c r="A595" s="315">
        <v>14</v>
      </c>
      <c r="B595" s="331"/>
      <c r="C595" s="329" t="s">
        <v>714</v>
      </c>
      <c r="D595" s="321" t="s">
        <v>248</v>
      </c>
      <c r="E595" s="322">
        <v>242</v>
      </c>
      <c r="F595" s="323">
        <v>2</v>
      </c>
      <c r="G595" s="324">
        <f t="shared" si="32"/>
        <v>484</v>
      </c>
      <c r="H595" s="325"/>
      <c r="I595" s="326"/>
      <c r="J595" s="325"/>
      <c r="K595" s="315"/>
      <c r="L595" s="327"/>
      <c r="M595" s="315"/>
      <c r="N595" s="327"/>
      <c r="O595" s="315">
        <f t="shared" si="33"/>
        <v>0</v>
      </c>
      <c r="P595" s="328">
        <f t="shared" si="34"/>
        <v>484</v>
      </c>
    </row>
    <row r="596" spans="1:16">
      <c r="A596" s="315">
        <v>15</v>
      </c>
      <c r="B596" s="331"/>
      <c r="C596" s="329" t="s">
        <v>715</v>
      </c>
      <c r="D596" s="321" t="s">
        <v>248</v>
      </c>
      <c r="E596" s="322">
        <v>2428</v>
      </c>
      <c r="F596" s="323">
        <v>1</v>
      </c>
      <c r="G596" s="324">
        <f t="shared" si="32"/>
        <v>2428</v>
      </c>
      <c r="H596" s="325"/>
      <c r="I596" s="326"/>
      <c r="J596" s="325"/>
      <c r="K596" s="315"/>
      <c r="L596" s="327"/>
      <c r="M596" s="315"/>
      <c r="N596" s="327"/>
      <c r="O596" s="315">
        <f t="shared" si="33"/>
        <v>0</v>
      </c>
      <c r="P596" s="328">
        <f t="shared" si="34"/>
        <v>2428</v>
      </c>
    </row>
    <row r="597" spans="1:16">
      <c r="A597" s="315">
        <v>16</v>
      </c>
      <c r="B597" s="331"/>
      <c r="C597" s="332" t="s">
        <v>716</v>
      </c>
      <c r="D597" s="321" t="s">
        <v>248</v>
      </c>
      <c r="E597" s="326">
        <v>475</v>
      </c>
      <c r="F597" s="321">
        <v>2</v>
      </c>
      <c r="G597" s="324">
        <f t="shared" si="32"/>
        <v>950</v>
      </c>
      <c r="H597" s="325"/>
      <c r="I597" s="326"/>
      <c r="J597" s="325"/>
      <c r="K597" s="315"/>
      <c r="L597" s="327"/>
      <c r="M597" s="315"/>
      <c r="N597" s="327"/>
      <c r="O597" s="315">
        <f t="shared" si="33"/>
        <v>0</v>
      </c>
      <c r="P597" s="328">
        <f t="shared" si="34"/>
        <v>950</v>
      </c>
    </row>
    <row r="598" spans="1:16">
      <c r="A598" s="315">
        <v>17</v>
      </c>
      <c r="B598" s="336"/>
      <c r="C598" s="332" t="s">
        <v>717</v>
      </c>
      <c r="D598" s="321" t="s">
        <v>248</v>
      </c>
      <c r="E598" s="326">
        <v>125</v>
      </c>
      <c r="F598" s="321">
        <v>1</v>
      </c>
      <c r="G598" s="324">
        <f t="shared" si="32"/>
        <v>125</v>
      </c>
      <c r="H598" s="325"/>
      <c r="I598" s="326"/>
      <c r="J598" s="325"/>
      <c r="K598" s="315"/>
      <c r="L598" s="327"/>
      <c r="M598" s="315"/>
      <c r="N598" s="327"/>
      <c r="O598" s="315">
        <f t="shared" si="33"/>
        <v>0</v>
      </c>
      <c r="P598" s="328">
        <f t="shared" si="34"/>
        <v>125</v>
      </c>
    </row>
    <row r="599" spans="1:16">
      <c r="A599" s="315">
        <v>18</v>
      </c>
      <c r="B599" s="336"/>
      <c r="C599" s="332" t="s">
        <v>718</v>
      </c>
      <c r="D599" s="321" t="s">
        <v>248</v>
      </c>
      <c r="E599" s="326">
        <v>125</v>
      </c>
      <c r="F599" s="321">
        <v>1</v>
      </c>
      <c r="G599" s="324">
        <f t="shared" si="32"/>
        <v>125</v>
      </c>
      <c r="H599" s="325"/>
      <c r="I599" s="326"/>
      <c r="J599" s="325"/>
      <c r="K599" s="315"/>
      <c r="L599" s="327"/>
      <c r="M599" s="315"/>
      <c r="N599" s="327"/>
      <c r="O599" s="315">
        <f t="shared" si="33"/>
        <v>0</v>
      </c>
      <c r="P599" s="328">
        <f t="shared" si="34"/>
        <v>125</v>
      </c>
    </row>
    <row r="600" spans="1:16">
      <c r="A600" s="315">
        <v>19</v>
      </c>
      <c r="B600" s="336"/>
      <c r="C600" s="329" t="s">
        <v>719</v>
      </c>
      <c r="D600" s="321" t="s">
        <v>248</v>
      </c>
      <c r="E600" s="322">
        <v>3860</v>
      </c>
      <c r="F600" s="323">
        <v>1</v>
      </c>
      <c r="G600" s="324">
        <f t="shared" si="32"/>
        <v>3860</v>
      </c>
      <c r="H600" s="325"/>
      <c r="I600" s="326"/>
      <c r="J600" s="325"/>
      <c r="K600" s="315"/>
      <c r="L600" s="327"/>
      <c r="M600" s="315"/>
      <c r="N600" s="327"/>
      <c r="O600" s="315">
        <f t="shared" si="33"/>
        <v>0</v>
      </c>
      <c r="P600" s="328">
        <f t="shared" si="34"/>
        <v>3860</v>
      </c>
    </row>
    <row r="601" spans="1:16">
      <c r="A601" s="315">
        <v>20</v>
      </c>
      <c r="B601" s="336"/>
      <c r="C601" s="329" t="s">
        <v>720</v>
      </c>
      <c r="D601" s="321" t="s">
        <v>248</v>
      </c>
      <c r="E601" s="322">
        <v>995</v>
      </c>
      <c r="F601" s="323">
        <v>1</v>
      </c>
      <c r="G601" s="324">
        <f t="shared" si="32"/>
        <v>995</v>
      </c>
      <c r="H601" s="325"/>
      <c r="I601" s="326"/>
      <c r="J601" s="325"/>
      <c r="K601" s="315"/>
      <c r="L601" s="327"/>
      <c r="M601" s="315"/>
      <c r="N601" s="327"/>
      <c r="O601" s="315">
        <f t="shared" si="33"/>
        <v>0</v>
      </c>
      <c r="P601" s="328">
        <f t="shared" si="34"/>
        <v>995</v>
      </c>
    </row>
    <row r="602" spans="1:16">
      <c r="A602" s="315">
        <v>21</v>
      </c>
      <c r="B602" s="336"/>
      <c r="C602" s="320" t="s">
        <v>721</v>
      </c>
      <c r="D602" s="321" t="s">
        <v>248</v>
      </c>
      <c r="E602" s="322">
        <v>19495</v>
      </c>
      <c r="F602" s="323">
        <v>1</v>
      </c>
      <c r="G602" s="324">
        <f t="shared" si="32"/>
        <v>19495</v>
      </c>
      <c r="H602" s="325"/>
      <c r="I602" s="326"/>
      <c r="J602" s="325"/>
      <c r="K602" s="315"/>
      <c r="L602" s="327"/>
      <c r="M602" s="315"/>
      <c r="N602" s="327"/>
      <c r="O602" s="315">
        <f t="shared" si="33"/>
        <v>0</v>
      </c>
      <c r="P602" s="328">
        <f t="shared" si="34"/>
        <v>19495</v>
      </c>
    </row>
    <row r="603" spans="1:16">
      <c r="A603" s="315">
        <v>22</v>
      </c>
      <c r="B603" s="337"/>
      <c r="C603" s="329" t="s">
        <v>722</v>
      </c>
      <c r="D603" s="321" t="s">
        <v>248</v>
      </c>
      <c r="E603" s="322">
        <v>26600</v>
      </c>
      <c r="F603" s="323">
        <v>1</v>
      </c>
      <c r="G603" s="324">
        <f t="shared" si="32"/>
        <v>26600</v>
      </c>
      <c r="H603" s="325"/>
      <c r="I603" s="326"/>
      <c r="J603" s="325"/>
      <c r="K603" s="315"/>
      <c r="L603" s="325"/>
      <c r="M603" s="315"/>
      <c r="N603" s="327"/>
      <c r="O603" s="315">
        <f t="shared" si="33"/>
        <v>0</v>
      </c>
      <c r="P603" s="328">
        <f t="shared" si="34"/>
        <v>26600</v>
      </c>
    </row>
    <row r="604" spans="1:16">
      <c r="A604" s="315">
        <v>23</v>
      </c>
      <c r="B604" s="337"/>
      <c r="C604" s="329" t="s">
        <v>723</v>
      </c>
      <c r="D604" s="321" t="s">
        <v>248</v>
      </c>
      <c r="E604" s="322">
        <v>3330</v>
      </c>
      <c r="F604" s="323">
        <v>1</v>
      </c>
      <c r="G604" s="324">
        <f t="shared" si="32"/>
        <v>3330</v>
      </c>
      <c r="H604" s="327"/>
      <c r="I604" s="326"/>
      <c r="J604" s="327"/>
      <c r="K604" s="315"/>
      <c r="L604" s="327"/>
      <c r="M604" s="315"/>
      <c r="N604" s="327"/>
      <c r="O604" s="315">
        <f t="shared" si="33"/>
        <v>0</v>
      </c>
      <c r="P604" s="328">
        <f t="shared" si="34"/>
        <v>3330</v>
      </c>
    </row>
    <row r="605" spans="1:16">
      <c r="A605" s="315">
        <v>24</v>
      </c>
      <c r="B605" s="337"/>
      <c r="C605" s="329" t="s">
        <v>724</v>
      </c>
      <c r="D605" s="321" t="s">
        <v>248</v>
      </c>
      <c r="E605" s="322">
        <v>153</v>
      </c>
      <c r="F605" s="323">
        <v>1</v>
      </c>
      <c r="G605" s="324">
        <f t="shared" si="32"/>
        <v>153</v>
      </c>
      <c r="H605" s="325"/>
      <c r="I605" s="326"/>
      <c r="J605" s="327"/>
      <c r="K605" s="315"/>
      <c r="L605" s="327"/>
      <c r="M605" s="315"/>
      <c r="N605" s="327"/>
      <c r="O605" s="315">
        <f t="shared" si="33"/>
        <v>0</v>
      </c>
      <c r="P605" s="328">
        <f t="shared" si="34"/>
        <v>153</v>
      </c>
    </row>
    <row r="606" spans="1:16">
      <c r="A606" s="315">
        <v>25</v>
      </c>
      <c r="B606" s="337"/>
      <c r="C606" s="329" t="s">
        <v>725</v>
      </c>
      <c r="D606" s="321" t="s">
        <v>248</v>
      </c>
      <c r="E606" s="322">
        <v>297</v>
      </c>
      <c r="F606" s="323">
        <v>1</v>
      </c>
      <c r="G606" s="324">
        <f t="shared" si="32"/>
        <v>297</v>
      </c>
      <c r="H606" s="325"/>
      <c r="I606" s="326"/>
      <c r="J606" s="327"/>
      <c r="K606" s="315"/>
      <c r="L606" s="327"/>
      <c r="M606" s="315"/>
      <c r="N606" s="327"/>
      <c r="O606" s="315">
        <f t="shared" si="33"/>
        <v>0</v>
      </c>
      <c r="P606" s="328">
        <f t="shared" si="34"/>
        <v>297</v>
      </c>
    </row>
    <row r="607" spans="1:16">
      <c r="A607" s="315">
        <v>26</v>
      </c>
      <c r="B607" s="337"/>
      <c r="C607" s="329" t="s">
        <v>726</v>
      </c>
      <c r="D607" s="321" t="s">
        <v>248</v>
      </c>
      <c r="E607" s="322">
        <v>187</v>
      </c>
      <c r="F607" s="323">
        <v>1</v>
      </c>
      <c r="G607" s="324">
        <f t="shared" si="32"/>
        <v>187</v>
      </c>
      <c r="H607" s="325"/>
      <c r="I607" s="326"/>
      <c r="J607" s="327"/>
      <c r="K607" s="315"/>
      <c r="L607" s="327"/>
      <c r="M607" s="315"/>
      <c r="N607" s="327"/>
      <c r="O607" s="315">
        <f t="shared" si="33"/>
        <v>0</v>
      </c>
      <c r="P607" s="328">
        <f t="shared" si="34"/>
        <v>187</v>
      </c>
    </row>
    <row r="608" spans="1:16">
      <c r="A608" s="315">
        <v>27</v>
      </c>
      <c r="B608" s="337"/>
      <c r="C608" s="320" t="s">
        <v>727</v>
      </c>
      <c r="D608" s="321" t="s">
        <v>248</v>
      </c>
      <c r="E608" s="322">
        <v>12733</v>
      </c>
      <c r="F608" s="323">
        <v>1</v>
      </c>
      <c r="G608" s="324">
        <f t="shared" si="32"/>
        <v>12733</v>
      </c>
      <c r="H608" s="327"/>
      <c r="I608" s="326"/>
      <c r="J608" s="325"/>
      <c r="K608" s="315"/>
      <c r="L608" s="327"/>
      <c r="M608" s="315"/>
      <c r="N608" s="327"/>
      <c r="O608" s="315">
        <f t="shared" si="33"/>
        <v>0</v>
      </c>
      <c r="P608" s="328">
        <f t="shared" si="34"/>
        <v>12733</v>
      </c>
    </row>
    <row r="609" spans="1:16">
      <c r="A609" s="315">
        <v>28</v>
      </c>
      <c r="B609" s="337"/>
      <c r="C609" s="329" t="s">
        <v>728</v>
      </c>
      <c r="D609" s="321" t="s">
        <v>248</v>
      </c>
      <c r="E609" s="322">
        <v>280</v>
      </c>
      <c r="F609" s="323">
        <v>1</v>
      </c>
      <c r="G609" s="324">
        <f t="shared" si="32"/>
        <v>280</v>
      </c>
      <c r="H609" s="325"/>
      <c r="I609" s="326"/>
      <c r="J609" s="325"/>
      <c r="K609" s="315"/>
      <c r="L609" s="327"/>
      <c r="M609" s="315"/>
      <c r="N609" s="327"/>
      <c r="O609" s="315">
        <f t="shared" si="33"/>
        <v>0</v>
      </c>
      <c r="P609" s="328">
        <f t="shared" si="34"/>
        <v>280</v>
      </c>
    </row>
    <row r="610" spans="1:16">
      <c r="A610" s="315">
        <v>29</v>
      </c>
      <c r="B610" s="337"/>
      <c r="C610" s="329" t="s">
        <v>729</v>
      </c>
      <c r="D610" s="321" t="s">
        <v>248</v>
      </c>
      <c r="E610" s="322">
        <v>250</v>
      </c>
      <c r="F610" s="323">
        <v>1</v>
      </c>
      <c r="G610" s="324">
        <f t="shared" si="32"/>
        <v>250</v>
      </c>
      <c r="H610" s="325"/>
      <c r="I610" s="326"/>
      <c r="J610" s="325"/>
      <c r="K610" s="315"/>
      <c r="L610" s="327"/>
      <c r="M610" s="315"/>
      <c r="N610" s="327"/>
      <c r="O610" s="315">
        <f t="shared" si="33"/>
        <v>0</v>
      </c>
      <c r="P610" s="328">
        <f t="shared" si="34"/>
        <v>250</v>
      </c>
    </row>
    <row r="611" spans="1:16">
      <c r="A611" s="315">
        <v>30</v>
      </c>
      <c r="B611" s="337"/>
      <c r="C611" s="329" t="s">
        <v>730</v>
      </c>
      <c r="D611" s="321" t="s">
        <v>248</v>
      </c>
      <c r="E611" s="322">
        <v>300</v>
      </c>
      <c r="F611" s="338">
        <v>1</v>
      </c>
      <c r="G611" s="324">
        <f t="shared" si="32"/>
        <v>300</v>
      </c>
      <c r="H611" s="325"/>
      <c r="I611" s="326"/>
      <c r="J611" s="325"/>
      <c r="K611" s="315"/>
      <c r="L611" s="327"/>
      <c r="M611" s="315"/>
      <c r="N611" s="327"/>
      <c r="O611" s="315">
        <f t="shared" si="33"/>
        <v>0</v>
      </c>
      <c r="P611" s="328">
        <f t="shared" si="34"/>
        <v>300</v>
      </c>
    </row>
    <row r="612" spans="1:16">
      <c r="A612" s="315">
        <v>31</v>
      </c>
      <c r="B612" s="337"/>
      <c r="C612" s="332" t="s">
        <v>731</v>
      </c>
      <c r="D612" s="321" t="s">
        <v>248</v>
      </c>
      <c r="E612" s="322">
        <v>1300</v>
      </c>
      <c r="F612" s="338">
        <v>1</v>
      </c>
      <c r="G612" s="324">
        <f t="shared" si="32"/>
        <v>1300</v>
      </c>
      <c r="H612" s="325"/>
      <c r="I612" s="326"/>
      <c r="J612" s="325"/>
      <c r="K612" s="315"/>
      <c r="L612" s="327"/>
      <c r="M612" s="315"/>
      <c r="N612" s="327"/>
      <c r="O612" s="315">
        <f t="shared" si="33"/>
        <v>0</v>
      </c>
      <c r="P612" s="328">
        <f t="shared" si="34"/>
        <v>1300</v>
      </c>
    </row>
    <row r="613" spans="1:16">
      <c r="A613" s="315">
        <v>32</v>
      </c>
      <c r="B613" s="337"/>
      <c r="C613" s="332" t="s">
        <v>732</v>
      </c>
      <c r="D613" s="321" t="s">
        <v>248</v>
      </c>
      <c r="E613" s="322">
        <v>890</v>
      </c>
      <c r="F613" s="338">
        <v>1</v>
      </c>
      <c r="G613" s="324">
        <f t="shared" si="32"/>
        <v>890</v>
      </c>
      <c r="H613" s="327"/>
      <c r="I613" s="326"/>
      <c r="J613" s="325"/>
      <c r="K613" s="315"/>
      <c r="L613" s="327"/>
      <c r="M613" s="315"/>
      <c r="N613" s="327"/>
      <c r="O613" s="315">
        <f t="shared" si="33"/>
        <v>0</v>
      </c>
      <c r="P613" s="328">
        <f t="shared" si="34"/>
        <v>890</v>
      </c>
    </row>
    <row r="614" spans="1:16">
      <c r="A614" s="315">
        <v>33</v>
      </c>
      <c r="B614" s="337"/>
      <c r="C614" s="332" t="s">
        <v>733</v>
      </c>
      <c r="D614" s="321" t="s">
        <v>248</v>
      </c>
      <c r="E614" s="322">
        <v>485</v>
      </c>
      <c r="F614" s="338">
        <v>1</v>
      </c>
      <c r="G614" s="324">
        <f t="shared" si="32"/>
        <v>485</v>
      </c>
      <c r="H614" s="327"/>
      <c r="I614" s="326"/>
      <c r="J614" s="325"/>
      <c r="K614" s="315"/>
      <c r="L614" s="327"/>
      <c r="M614" s="315"/>
      <c r="N614" s="327"/>
      <c r="O614" s="315">
        <f t="shared" si="33"/>
        <v>0</v>
      </c>
      <c r="P614" s="328">
        <f t="shared" si="34"/>
        <v>485</v>
      </c>
    </row>
    <row r="615" spans="1:16">
      <c r="A615" s="315">
        <v>34</v>
      </c>
      <c r="B615" s="337"/>
      <c r="C615" s="332" t="s">
        <v>734</v>
      </c>
      <c r="D615" s="321" t="s">
        <v>248</v>
      </c>
      <c r="E615" s="326">
        <v>400</v>
      </c>
      <c r="F615" s="333">
        <v>1</v>
      </c>
      <c r="G615" s="324">
        <f t="shared" si="32"/>
        <v>400</v>
      </c>
      <c r="H615" s="325"/>
      <c r="I615" s="326"/>
      <c r="J615" s="325"/>
      <c r="K615" s="315"/>
      <c r="L615" s="327"/>
      <c r="M615" s="315"/>
      <c r="N615" s="327"/>
      <c r="O615" s="315">
        <f t="shared" si="33"/>
        <v>0</v>
      </c>
      <c r="P615" s="328">
        <f t="shared" si="34"/>
        <v>400</v>
      </c>
    </row>
    <row r="616" spans="1:16">
      <c r="A616" s="315">
        <v>35</v>
      </c>
      <c r="B616" s="337"/>
      <c r="C616" s="329" t="s">
        <v>735</v>
      </c>
      <c r="D616" s="321" t="s">
        <v>248</v>
      </c>
      <c r="E616" s="322">
        <v>681</v>
      </c>
      <c r="F616" s="323">
        <v>6</v>
      </c>
      <c r="G616" s="324">
        <f t="shared" si="32"/>
        <v>4086</v>
      </c>
      <c r="H616" s="325"/>
      <c r="I616" s="326"/>
      <c r="J616" s="325"/>
      <c r="K616" s="315"/>
      <c r="L616" s="327"/>
      <c r="M616" s="315"/>
      <c r="N616" s="327"/>
      <c r="O616" s="315">
        <f t="shared" si="33"/>
        <v>0</v>
      </c>
      <c r="P616" s="328">
        <f t="shared" si="34"/>
        <v>4086</v>
      </c>
    </row>
    <row r="617" spans="1:16">
      <c r="A617" s="315">
        <v>36</v>
      </c>
      <c r="B617" s="337"/>
      <c r="C617" s="329" t="s">
        <v>736</v>
      </c>
      <c r="D617" s="321" t="s">
        <v>248</v>
      </c>
      <c r="E617" s="322" t="s">
        <v>737</v>
      </c>
      <c r="F617" s="323">
        <v>1</v>
      </c>
      <c r="G617" s="324">
        <f t="shared" si="32"/>
        <v>2264.33</v>
      </c>
      <c r="H617" s="325"/>
      <c r="I617" s="326"/>
      <c r="J617" s="325"/>
      <c r="K617" s="315"/>
      <c r="L617" s="327"/>
      <c r="M617" s="315"/>
      <c r="N617" s="327"/>
      <c r="O617" s="315">
        <f t="shared" si="33"/>
        <v>0</v>
      </c>
      <c r="P617" s="328">
        <f t="shared" si="34"/>
        <v>2264.33</v>
      </c>
    </row>
    <row r="618" spans="1:16">
      <c r="A618" s="315">
        <v>37</v>
      </c>
      <c r="B618" s="337"/>
      <c r="C618" s="329" t="s">
        <v>738</v>
      </c>
      <c r="D618" s="321" t="s">
        <v>248</v>
      </c>
      <c r="E618" s="322">
        <v>18000</v>
      </c>
      <c r="F618" s="338">
        <v>1</v>
      </c>
      <c r="G618" s="324">
        <f t="shared" si="32"/>
        <v>18000</v>
      </c>
      <c r="H618" s="325"/>
      <c r="I618" s="326"/>
      <c r="J618" s="325"/>
      <c r="K618" s="315"/>
      <c r="L618" s="327"/>
      <c r="M618" s="315"/>
      <c r="N618" s="327"/>
      <c r="O618" s="315">
        <f t="shared" si="33"/>
        <v>0</v>
      </c>
      <c r="P618" s="328">
        <f t="shared" si="34"/>
        <v>18000</v>
      </c>
    </row>
    <row r="619" spans="1:16">
      <c r="A619" s="315">
        <v>38</v>
      </c>
      <c r="B619" s="337"/>
      <c r="C619" s="329" t="s">
        <v>739</v>
      </c>
      <c r="D619" s="321" t="s">
        <v>248</v>
      </c>
      <c r="E619" s="322">
        <v>3375</v>
      </c>
      <c r="F619" s="338">
        <v>2</v>
      </c>
      <c r="G619" s="324">
        <f t="shared" si="32"/>
        <v>6750</v>
      </c>
      <c r="H619" s="325"/>
      <c r="I619" s="326"/>
      <c r="J619" s="325"/>
      <c r="K619" s="315"/>
      <c r="L619" s="327"/>
      <c r="M619" s="315"/>
      <c r="N619" s="327"/>
      <c r="O619" s="315">
        <f t="shared" si="33"/>
        <v>0</v>
      </c>
      <c r="P619" s="328">
        <f t="shared" si="34"/>
        <v>6750</v>
      </c>
    </row>
    <row r="620" spans="1:16">
      <c r="A620" s="315">
        <v>39</v>
      </c>
      <c r="B620" s="337"/>
      <c r="C620" s="339" t="s">
        <v>740</v>
      </c>
      <c r="D620" s="321" t="s">
        <v>248</v>
      </c>
      <c r="E620" s="338">
        <v>14142.1</v>
      </c>
      <c r="F620" s="340">
        <v>1</v>
      </c>
      <c r="G620" s="324">
        <f t="shared" si="32"/>
        <v>14142.1</v>
      </c>
      <c r="H620" s="325"/>
      <c r="I620" s="326"/>
      <c r="J620" s="325"/>
      <c r="K620" s="315"/>
      <c r="L620" s="327"/>
      <c r="M620" s="315"/>
      <c r="N620" s="327"/>
      <c r="O620" s="315">
        <f t="shared" si="33"/>
        <v>0</v>
      </c>
      <c r="P620" s="328">
        <f t="shared" si="34"/>
        <v>14142.1</v>
      </c>
    </row>
    <row r="621" spans="1:16">
      <c r="A621" s="315">
        <v>40</v>
      </c>
      <c r="B621" s="337"/>
      <c r="C621" s="339" t="s">
        <v>741</v>
      </c>
      <c r="D621" s="321" t="s">
        <v>248</v>
      </c>
      <c r="E621" s="338">
        <v>3359.6</v>
      </c>
      <c r="F621" s="340">
        <v>1</v>
      </c>
      <c r="G621" s="324">
        <f t="shared" si="32"/>
        <v>3359.6</v>
      </c>
      <c r="H621" s="325"/>
      <c r="I621" s="326"/>
      <c r="J621" s="325"/>
      <c r="K621" s="315"/>
      <c r="L621" s="327"/>
      <c r="M621" s="315"/>
      <c r="N621" s="327"/>
      <c r="O621" s="315">
        <f t="shared" si="33"/>
        <v>0</v>
      </c>
      <c r="P621" s="328">
        <f t="shared" si="34"/>
        <v>3359.6</v>
      </c>
    </row>
    <row r="622" spans="1:16">
      <c r="A622" s="315">
        <v>41</v>
      </c>
      <c r="B622" s="337"/>
      <c r="C622" s="339" t="s">
        <v>742</v>
      </c>
      <c r="D622" s="321" t="s">
        <v>248</v>
      </c>
      <c r="E622" s="338">
        <v>25378.6</v>
      </c>
      <c r="F622" s="340">
        <v>2</v>
      </c>
      <c r="G622" s="324">
        <f t="shared" si="32"/>
        <v>50757.2</v>
      </c>
      <c r="H622" s="325"/>
      <c r="I622" s="326"/>
      <c r="J622" s="325"/>
      <c r="K622" s="315"/>
      <c r="L622" s="327"/>
      <c r="M622" s="315"/>
      <c r="N622" s="327"/>
      <c r="O622" s="315">
        <f t="shared" si="33"/>
        <v>0</v>
      </c>
      <c r="P622" s="328">
        <f t="shared" si="34"/>
        <v>50757.2</v>
      </c>
    </row>
    <row r="623" spans="1:16">
      <c r="A623" s="315">
        <v>42</v>
      </c>
      <c r="B623" s="337"/>
      <c r="C623" s="339" t="s">
        <v>743</v>
      </c>
      <c r="D623" s="321" t="s">
        <v>248</v>
      </c>
      <c r="E623" s="338">
        <v>9624.7999999999993</v>
      </c>
      <c r="F623" s="340">
        <v>2</v>
      </c>
      <c r="G623" s="324">
        <f t="shared" si="32"/>
        <v>19249.599999999999</v>
      </c>
      <c r="H623" s="325"/>
      <c r="I623" s="326"/>
      <c r="J623" s="325"/>
      <c r="K623" s="315"/>
      <c r="L623" s="327"/>
      <c r="M623" s="315"/>
      <c r="N623" s="327"/>
      <c r="O623" s="315">
        <f t="shared" si="33"/>
        <v>0</v>
      </c>
      <c r="P623" s="328">
        <f t="shared" si="34"/>
        <v>19249.599999999999</v>
      </c>
    </row>
    <row r="624" spans="1:16">
      <c r="A624" s="315">
        <v>43</v>
      </c>
      <c r="B624" s="337"/>
      <c r="C624" s="339" t="s">
        <v>744</v>
      </c>
      <c r="D624" s="321" t="s">
        <v>248</v>
      </c>
      <c r="E624" s="338">
        <v>7888.25</v>
      </c>
      <c r="F624" s="340">
        <v>1</v>
      </c>
      <c r="G624" s="324">
        <f t="shared" si="32"/>
        <v>7888.25</v>
      </c>
      <c r="H624" s="327"/>
      <c r="I624" s="326"/>
      <c r="J624" s="325"/>
      <c r="K624" s="315"/>
      <c r="L624" s="327"/>
      <c r="M624" s="315"/>
      <c r="N624" s="327"/>
      <c r="O624" s="315">
        <f t="shared" si="33"/>
        <v>0</v>
      </c>
      <c r="P624" s="328">
        <f t="shared" si="34"/>
        <v>7888.25</v>
      </c>
    </row>
    <row r="625" spans="1:16">
      <c r="A625" s="315">
        <v>44</v>
      </c>
      <c r="B625" s="337"/>
      <c r="C625" s="339" t="s">
        <v>745</v>
      </c>
      <c r="D625" s="321" t="s">
        <v>248</v>
      </c>
      <c r="E625" s="338">
        <v>5606.9</v>
      </c>
      <c r="F625" s="340">
        <v>2</v>
      </c>
      <c r="G625" s="324">
        <f t="shared" si="32"/>
        <v>11213.8</v>
      </c>
      <c r="H625" s="325"/>
      <c r="I625" s="326"/>
      <c r="J625" s="325"/>
      <c r="K625" s="315"/>
      <c r="L625" s="327"/>
      <c r="M625" s="315"/>
      <c r="N625" s="327"/>
      <c r="O625" s="315">
        <f t="shared" si="33"/>
        <v>0</v>
      </c>
      <c r="P625" s="328">
        <f t="shared" si="34"/>
        <v>11213.8</v>
      </c>
    </row>
    <row r="626" spans="1:16">
      <c r="A626" s="315">
        <v>45</v>
      </c>
      <c r="B626" s="337"/>
      <c r="C626" s="339" t="s">
        <v>746</v>
      </c>
      <c r="D626" s="321" t="s">
        <v>248</v>
      </c>
      <c r="E626" s="338">
        <v>2814.8</v>
      </c>
      <c r="F626" s="340">
        <v>10</v>
      </c>
      <c r="G626" s="324">
        <f t="shared" si="32"/>
        <v>28148</v>
      </c>
      <c r="H626" s="325"/>
      <c r="I626" s="326"/>
      <c r="J626" s="325"/>
      <c r="K626" s="315"/>
      <c r="L626" s="327"/>
      <c r="M626" s="315"/>
      <c r="N626" s="327"/>
      <c r="O626" s="315">
        <f t="shared" si="33"/>
        <v>0</v>
      </c>
      <c r="P626" s="328">
        <f t="shared" si="34"/>
        <v>28148</v>
      </c>
    </row>
    <row r="627" spans="1:16">
      <c r="A627" s="315">
        <v>46</v>
      </c>
      <c r="B627" s="337"/>
      <c r="C627" s="339" t="s">
        <v>747</v>
      </c>
      <c r="D627" s="321" t="s">
        <v>248</v>
      </c>
      <c r="E627" s="338">
        <v>11741</v>
      </c>
      <c r="F627" s="338">
        <v>1</v>
      </c>
      <c r="G627" s="324">
        <f t="shared" si="32"/>
        <v>11741</v>
      </c>
      <c r="H627" s="325"/>
      <c r="I627" s="326"/>
      <c r="J627" s="325"/>
      <c r="K627" s="315"/>
      <c r="L627" s="325"/>
      <c r="M627" s="315"/>
      <c r="N627" s="327"/>
      <c r="O627" s="315">
        <f t="shared" si="33"/>
        <v>0</v>
      </c>
      <c r="P627" s="328">
        <f t="shared" si="34"/>
        <v>11741</v>
      </c>
    </row>
    <row r="628" spans="1:16">
      <c r="A628" s="315">
        <v>47</v>
      </c>
      <c r="B628" s="337"/>
      <c r="C628" s="341" t="s">
        <v>748</v>
      </c>
      <c r="D628" s="321" t="s">
        <v>248</v>
      </c>
      <c r="E628" s="326">
        <v>158</v>
      </c>
      <c r="F628" s="321">
        <v>1</v>
      </c>
      <c r="G628" s="324">
        <f t="shared" si="32"/>
        <v>158</v>
      </c>
      <c r="H628" s="325"/>
      <c r="I628" s="326"/>
      <c r="J628" s="325"/>
      <c r="K628" s="315"/>
      <c r="L628" s="325"/>
      <c r="M628" s="315"/>
      <c r="N628" s="327"/>
      <c r="O628" s="315">
        <f t="shared" si="33"/>
        <v>0</v>
      </c>
      <c r="P628" s="328">
        <f t="shared" si="34"/>
        <v>158</v>
      </c>
    </row>
    <row r="629" spans="1:16">
      <c r="A629" s="315">
        <v>48</v>
      </c>
      <c r="B629" s="337"/>
      <c r="C629" s="342" t="s">
        <v>749</v>
      </c>
      <c r="D629" s="321" t="s">
        <v>248</v>
      </c>
      <c r="E629" s="317">
        <v>49263.15</v>
      </c>
      <c r="F629" s="321">
        <v>1</v>
      </c>
      <c r="G629" s="324">
        <f t="shared" si="32"/>
        <v>49263.15</v>
      </c>
      <c r="H629" s="325"/>
      <c r="I629" s="326"/>
      <c r="J629" s="325"/>
      <c r="K629" s="315"/>
      <c r="L629" s="325"/>
      <c r="M629" s="315"/>
      <c r="N629" s="343"/>
      <c r="O629" s="315">
        <v>0</v>
      </c>
      <c r="P629" s="328">
        <f t="shared" si="34"/>
        <v>49263.15</v>
      </c>
    </row>
    <row r="630" spans="1:16" ht="15.75">
      <c r="A630" s="315">
        <v>49</v>
      </c>
      <c r="B630" s="337"/>
      <c r="C630" s="342" t="s">
        <v>750</v>
      </c>
      <c r="D630" s="321" t="s">
        <v>248</v>
      </c>
      <c r="E630" s="344">
        <v>35688.050000000003</v>
      </c>
      <c r="F630" s="321">
        <v>1</v>
      </c>
      <c r="G630" s="324">
        <f t="shared" si="32"/>
        <v>35688.050000000003</v>
      </c>
      <c r="H630" s="325"/>
      <c r="I630" s="326"/>
      <c r="J630" s="325"/>
      <c r="K630" s="315"/>
      <c r="L630" s="325"/>
      <c r="M630" s="315"/>
      <c r="N630" s="343"/>
      <c r="O630" s="315">
        <v>0</v>
      </c>
      <c r="P630" s="328">
        <f t="shared" si="34"/>
        <v>35688.050000000003</v>
      </c>
    </row>
    <row r="631" spans="1:16">
      <c r="A631" s="315">
        <v>50</v>
      </c>
      <c r="B631" s="337"/>
      <c r="C631" s="341" t="s">
        <v>751</v>
      </c>
      <c r="D631" s="321" t="s">
        <v>248</v>
      </c>
      <c r="E631" s="328">
        <v>120</v>
      </c>
      <c r="F631" s="345"/>
      <c r="G631" s="324"/>
      <c r="H631" s="325"/>
      <c r="I631" s="326"/>
      <c r="J631" s="325"/>
      <c r="K631" s="315"/>
      <c r="L631" s="325"/>
      <c r="M631" s="315"/>
      <c r="N631" s="343">
        <v>1</v>
      </c>
      <c r="O631" s="315">
        <f t="shared" si="33"/>
        <v>120</v>
      </c>
      <c r="P631" s="328">
        <f t="shared" si="34"/>
        <v>120</v>
      </c>
    </row>
    <row r="632" spans="1:16">
      <c r="A632" s="315">
        <v>51</v>
      </c>
      <c r="B632" s="337"/>
      <c r="C632" s="341" t="s">
        <v>752</v>
      </c>
      <c r="D632" s="321" t="s">
        <v>248</v>
      </c>
      <c r="E632" s="346">
        <v>18375</v>
      </c>
      <c r="F632" s="345"/>
      <c r="G632" s="324"/>
      <c r="H632" s="325"/>
      <c r="I632" s="326"/>
      <c r="J632" s="325"/>
      <c r="K632" s="315"/>
      <c r="L632" s="325"/>
      <c r="M632" s="315"/>
      <c r="N632" s="347">
        <v>1</v>
      </c>
      <c r="O632" s="315">
        <f t="shared" si="33"/>
        <v>18375</v>
      </c>
      <c r="P632" s="328">
        <f t="shared" si="34"/>
        <v>18375</v>
      </c>
    </row>
    <row r="633" spans="1:16">
      <c r="A633" s="315">
        <v>52</v>
      </c>
      <c r="B633" s="337"/>
      <c r="C633" s="341" t="s">
        <v>753</v>
      </c>
      <c r="D633" s="321" t="s">
        <v>248</v>
      </c>
      <c r="E633" s="328">
        <v>71400</v>
      </c>
      <c r="F633" s="345"/>
      <c r="G633" s="324"/>
      <c r="H633" s="325"/>
      <c r="I633" s="326"/>
      <c r="J633" s="325"/>
      <c r="K633" s="315"/>
      <c r="L633" s="325"/>
      <c r="M633" s="315"/>
      <c r="N633" s="347">
        <v>1</v>
      </c>
      <c r="O633" s="315">
        <f t="shared" si="33"/>
        <v>71400</v>
      </c>
      <c r="P633" s="328">
        <f t="shared" si="34"/>
        <v>71400</v>
      </c>
    </row>
    <row r="634" spans="1:16">
      <c r="A634" s="315">
        <v>53</v>
      </c>
      <c r="B634" s="337"/>
      <c r="C634" s="341" t="s">
        <v>754</v>
      </c>
      <c r="D634" s="321" t="s">
        <v>248</v>
      </c>
      <c r="E634" s="328">
        <v>6825</v>
      </c>
      <c r="F634" s="345"/>
      <c r="G634" s="324"/>
      <c r="H634" s="325"/>
      <c r="I634" s="326"/>
      <c r="J634" s="325"/>
      <c r="K634" s="315"/>
      <c r="L634" s="325"/>
      <c r="M634" s="315"/>
      <c r="N634" s="347">
        <v>1</v>
      </c>
      <c r="O634" s="315">
        <f t="shared" si="33"/>
        <v>6825</v>
      </c>
      <c r="P634" s="328">
        <f t="shared" si="34"/>
        <v>6825</v>
      </c>
    </row>
    <row r="635" spans="1:16">
      <c r="A635" s="315">
        <v>54</v>
      </c>
      <c r="B635" s="337"/>
      <c r="C635" s="341" t="s">
        <v>755</v>
      </c>
      <c r="D635" s="321" t="s">
        <v>248</v>
      </c>
      <c r="E635" s="348">
        <v>535</v>
      </c>
      <c r="F635" s="349"/>
      <c r="G635" s="324"/>
      <c r="H635" s="325"/>
      <c r="I635" s="326"/>
      <c r="J635" s="325"/>
      <c r="K635" s="315"/>
      <c r="L635" s="325"/>
      <c r="M635" s="315"/>
      <c r="N635" s="350">
        <v>6</v>
      </c>
      <c r="O635" s="315">
        <f t="shared" si="33"/>
        <v>3210</v>
      </c>
      <c r="P635" s="328">
        <f t="shared" si="34"/>
        <v>3210</v>
      </c>
    </row>
    <row r="636" spans="1:16">
      <c r="A636" s="315">
        <v>55</v>
      </c>
      <c r="B636" s="337"/>
      <c r="C636" s="341" t="s">
        <v>748</v>
      </c>
      <c r="D636" s="321" t="s">
        <v>248</v>
      </c>
      <c r="E636" s="348">
        <v>158</v>
      </c>
      <c r="F636" s="349"/>
      <c r="G636" s="324"/>
      <c r="H636" s="325"/>
      <c r="I636" s="326"/>
      <c r="J636" s="325"/>
      <c r="K636" s="315"/>
      <c r="L636" s="325"/>
      <c r="M636" s="315"/>
      <c r="N636" s="351">
        <v>1</v>
      </c>
      <c r="O636" s="315">
        <f t="shared" si="33"/>
        <v>158</v>
      </c>
      <c r="P636" s="328">
        <f t="shared" si="34"/>
        <v>158</v>
      </c>
    </row>
    <row r="637" spans="1:16">
      <c r="A637" s="315">
        <v>56</v>
      </c>
      <c r="B637" s="321"/>
      <c r="C637" s="341" t="s">
        <v>756</v>
      </c>
      <c r="D637" s="321" t="s">
        <v>248</v>
      </c>
      <c r="E637" s="328">
        <v>940</v>
      </c>
      <c r="F637" s="345"/>
      <c r="G637" s="324"/>
      <c r="H637" s="325"/>
      <c r="I637" s="326"/>
      <c r="J637" s="325"/>
      <c r="K637" s="315"/>
      <c r="L637" s="325"/>
      <c r="M637" s="315"/>
      <c r="N637" s="347">
        <v>4</v>
      </c>
      <c r="O637" s="315">
        <f t="shared" si="33"/>
        <v>3760</v>
      </c>
      <c r="P637" s="328">
        <f t="shared" si="34"/>
        <v>3760</v>
      </c>
    </row>
    <row r="638" spans="1:16">
      <c r="A638" s="315">
        <v>57</v>
      </c>
      <c r="B638" s="337"/>
      <c r="C638" s="341" t="s">
        <v>757</v>
      </c>
      <c r="D638" s="321" t="s">
        <v>248</v>
      </c>
      <c r="E638" s="328">
        <v>523</v>
      </c>
      <c r="F638" s="345"/>
      <c r="G638" s="324"/>
      <c r="H638" s="325"/>
      <c r="I638" s="326"/>
      <c r="J638" s="325"/>
      <c r="K638" s="315"/>
      <c r="L638" s="325"/>
      <c r="M638" s="315"/>
      <c r="N638" s="347">
        <v>1</v>
      </c>
      <c r="O638" s="315">
        <f t="shared" si="33"/>
        <v>523</v>
      </c>
      <c r="P638" s="328">
        <f t="shared" si="34"/>
        <v>523</v>
      </c>
    </row>
    <row r="639" spans="1:16">
      <c r="A639" s="315">
        <v>58</v>
      </c>
      <c r="B639" s="337"/>
      <c r="C639" s="341" t="s">
        <v>758</v>
      </c>
      <c r="D639" s="321" t="s">
        <v>248</v>
      </c>
      <c r="E639" s="328">
        <v>1181</v>
      </c>
      <c r="F639" s="345"/>
      <c r="G639" s="324"/>
      <c r="H639" s="325"/>
      <c r="I639" s="326"/>
      <c r="J639" s="325"/>
      <c r="K639" s="315"/>
      <c r="L639" s="325"/>
      <c r="M639" s="315"/>
      <c r="N639" s="347">
        <v>1</v>
      </c>
      <c r="O639" s="315">
        <f t="shared" si="33"/>
        <v>1181</v>
      </c>
      <c r="P639" s="328">
        <f t="shared" si="34"/>
        <v>1181</v>
      </c>
    </row>
    <row r="640" spans="1:16">
      <c r="A640" s="315">
        <v>59</v>
      </c>
      <c r="B640" s="337"/>
      <c r="C640" s="341" t="s">
        <v>759</v>
      </c>
      <c r="D640" s="321" t="s">
        <v>248</v>
      </c>
      <c r="E640" s="328">
        <v>160</v>
      </c>
      <c r="F640" s="345"/>
      <c r="G640" s="324"/>
      <c r="H640" s="325"/>
      <c r="I640" s="326"/>
      <c r="J640" s="325"/>
      <c r="K640" s="315"/>
      <c r="L640" s="325"/>
      <c r="M640" s="315"/>
      <c r="N640" s="347">
        <v>1</v>
      </c>
      <c r="O640" s="315">
        <f t="shared" si="33"/>
        <v>160</v>
      </c>
      <c r="P640" s="328">
        <f t="shared" si="34"/>
        <v>160</v>
      </c>
    </row>
    <row r="641" spans="1:16">
      <c r="A641" s="315">
        <v>60</v>
      </c>
      <c r="B641" s="337"/>
      <c r="C641" s="341" t="s">
        <v>760</v>
      </c>
      <c r="D641" s="321" t="s">
        <v>248</v>
      </c>
      <c r="E641" s="328">
        <v>150</v>
      </c>
      <c r="F641" s="345"/>
      <c r="G641" s="324"/>
      <c r="H641" s="325"/>
      <c r="I641" s="326"/>
      <c r="J641" s="325"/>
      <c r="K641" s="315"/>
      <c r="L641" s="325"/>
      <c r="M641" s="315"/>
      <c r="N641" s="347">
        <v>1</v>
      </c>
      <c r="O641" s="315">
        <f t="shared" si="33"/>
        <v>150</v>
      </c>
      <c r="P641" s="328">
        <f t="shared" si="34"/>
        <v>150</v>
      </c>
    </row>
    <row r="642" spans="1:16">
      <c r="A642" s="315">
        <v>61</v>
      </c>
      <c r="B642" s="337"/>
      <c r="C642" s="341" t="s">
        <v>761</v>
      </c>
      <c r="D642" s="321" t="s">
        <v>248</v>
      </c>
      <c r="E642" s="328">
        <v>135</v>
      </c>
      <c r="F642" s="345"/>
      <c r="G642" s="324"/>
      <c r="H642" s="325"/>
      <c r="I642" s="326"/>
      <c r="J642" s="325"/>
      <c r="K642" s="315"/>
      <c r="L642" s="325"/>
      <c r="M642" s="315"/>
      <c r="N642" s="347">
        <v>1</v>
      </c>
      <c r="O642" s="315">
        <f t="shared" si="33"/>
        <v>135</v>
      </c>
      <c r="P642" s="328">
        <f t="shared" si="34"/>
        <v>135</v>
      </c>
    </row>
    <row r="643" spans="1:16">
      <c r="A643" s="315">
        <v>62</v>
      </c>
      <c r="B643" s="337"/>
      <c r="C643" s="341" t="s">
        <v>762</v>
      </c>
      <c r="D643" s="321" t="s">
        <v>248</v>
      </c>
      <c r="E643" s="328">
        <v>138</v>
      </c>
      <c r="F643" s="345"/>
      <c r="G643" s="324"/>
      <c r="H643" s="325"/>
      <c r="I643" s="326"/>
      <c r="J643" s="325"/>
      <c r="K643" s="315"/>
      <c r="L643" s="325"/>
      <c r="M643" s="315"/>
      <c r="N643" s="347">
        <v>1</v>
      </c>
      <c r="O643" s="315">
        <f t="shared" si="33"/>
        <v>138</v>
      </c>
      <c r="P643" s="328">
        <f t="shared" si="34"/>
        <v>138</v>
      </c>
    </row>
    <row r="644" spans="1:16">
      <c r="A644" s="315">
        <v>63</v>
      </c>
      <c r="B644" s="337"/>
      <c r="C644" s="341" t="s">
        <v>763</v>
      </c>
      <c r="D644" s="321" t="s">
        <v>248</v>
      </c>
      <c r="E644" s="328">
        <v>78</v>
      </c>
      <c r="F644" s="345"/>
      <c r="G644" s="324"/>
      <c r="H644" s="325"/>
      <c r="I644" s="326"/>
      <c r="J644" s="325"/>
      <c r="K644" s="315"/>
      <c r="L644" s="325"/>
      <c r="M644" s="315"/>
      <c r="N644" s="347">
        <v>1</v>
      </c>
      <c r="O644" s="315">
        <v>78</v>
      </c>
      <c r="P644" s="328">
        <f t="shared" si="34"/>
        <v>78</v>
      </c>
    </row>
    <row r="645" spans="1:16">
      <c r="A645" s="315">
        <v>64</v>
      </c>
      <c r="B645" s="337"/>
      <c r="C645" s="341" t="s">
        <v>764</v>
      </c>
      <c r="D645" s="321" t="s">
        <v>248</v>
      </c>
      <c r="E645" s="328">
        <v>78</v>
      </c>
      <c r="F645" s="345"/>
      <c r="G645" s="324"/>
      <c r="H645" s="325"/>
      <c r="I645" s="326"/>
      <c r="J645" s="325"/>
      <c r="K645" s="315"/>
      <c r="L645" s="325"/>
      <c r="M645" s="315"/>
      <c r="N645" s="347">
        <v>1</v>
      </c>
      <c r="O645" s="315">
        <v>78</v>
      </c>
      <c r="P645" s="328">
        <f t="shared" si="34"/>
        <v>78</v>
      </c>
    </row>
    <row r="646" spans="1:16">
      <c r="A646" s="315">
        <v>65</v>
      </c>
      <c r="B646" s="337"/>
      <c r="C646" s="341" t="s">
        <v>765</v>
      </c>
      <c r="D646" s="321" t="s">
        <v>248</v>
      </c>
      <c r="E646" s="328">
        <v>48</v>
      </c>
      <c r="F646" s="345"/>
      <c r="G646" s="324"/>
      <c r="H646" s="325"/>
      <c r="I646" s="326"/>
      <c r="J646" s="325"/>
      <c r="K646" s="315"/>
      <c r="L646" s="325"/>
      <c r="M646" s="315"/>
      <c r="N646" s="347">
        <v>1</v>
      </c>
      <c r="O646" s="315">
        <v>48</v>
      </c>
      <c r="P646" s="328">
        <f t="shared" si="34"/>
        <v>48</v>
      </c>
    </row>
    <row r="647" spans="1:16">
      <c r="A647" s="315">
        <v>66</v>
      </c>
      <c r="B647" s="337"/>
      <c r="C647" s="341" t="s">
        <v>766</v>
      </c>
      <c r="D647" s="321" t="s">
        <v>248</v>
      </c>
      <c r="E647" s="328">
        <v>75</v>
      </c>
      <c r="F647" s="345"/>
      <c r="G647" s="324"/>
      <c r="H647" s="325"/>
      <c r="I647" s="326"/>
      <c r="J647" s="325"/>
      <c r="K647" s="315"/>
      <c r="L647" s="325"/>
      <c r="M647" s="315"/>
      <c r="N647" s="347">
        <v>1</v>
      </c>
      <c r="O647" s="315">
        <v>75</v>
      </c>
      <c r="P647" s="328">
        <f t="shared" ref="P647:P663" si="35">G647+I647+K647+M647+O647</f>
        <v>75</v>
      </c>
    </row>
    <row r="648" spans="1:16">
      <c r="A648" s="315">
        <v>67</v>
      </c>
      <c r="B648" s="337"/>
      <c r="C648" s="341" t="s">
        <v>767</v>
      </c>
      <c r="D648" s="321" t="s">
        <v>248</v>
      </c>
      <c r="E648" s="328" t="s">
        <v>768</v>
      </c>
      <c r="F648" s="345"/>
      <c r="G648" s="324"/>
      <c r="H648" s="325"/>
      <c r="I648" s="326"/>
      <c r="J648" s="325"/>
      <c r="K648" s="315"/>
      <c r="L648" s="325"/>
      <c r="M648" s="315"/>
      <c r="N648" s="347">
        <v>1</v>
      </c>
      <c r="O648" s="315">
        <v>0</v>
      </c>
      <c r="P648" s="328">
        <f t="shared" si="35"/>
        <v>0</v>
      </c>
    </row>
    <row r="649" spans="1:16">
      <c r="A649" s="315">
        <v>68</v>
      </c>
      <c r="B649" s="337"/>
      <c r="C649" s="341" t="s">
        <v>769</v>
      </c>
      <c r="D649" s="321" t="s">
        <v>248</v>
      </c>
      <c r="E649" s="328">
        <v>230</v>
      </c>
      <c r="F649" s="345"/>
      <c r="G649" s="324"/>
      <c r="H649" s="325"/>
      <c r="I649" s="326"/>
      <c r="J649" s="325"/>
      <c r="K649" s="315"/>
      <c r="L649" s="325"/>
      <c r="M649" s="315"/>
      <c r="N649" s="347">
        <v>1</v>
      </c>
      <c r="O649" s="315">
        <v>230</v>
      </c>
      <c r="P649" s="328">
        <f t="shared" si="35"/>
        <v>230</v>
      </c>
    </row>
    <row r="650" spans="1:16">
      <c r="A650" s="315">
        <v>69</v>
      </c>
      <c r="B650" s="337"/>
      <c r="C650" s="341" t="s">
        <v>770</v>
      </c>
      <c r="D650" s="321" t="s">
        <v>248</v>
      </c>
      <c r="E650" s="328">
        <v>7900</v>
      </c>
      <c r="F650" s="345"/>
      <c r="G650" s="324"/>
      <c r="H650" s="325"/>
      <c r="I650" s="326"/>
      <c r="J650" s="325"/>
      <c r="K650" s="315"/>
      <c r="L650" s="325"/>
      <c r="M650" s="315"/>
      <c r="N650" s="347">
        <v>1</v>
      </c>
      <c r="O650" s="315">
        <v>7900</v>
      </c>
      <c r="P650" s="328">
        <f t="shared" si="35"/>
        <v>7900</v>
      </c>
    </row>
    <row r="651" spans="1:16">
      <c r="A651" s="315">
        <v>70</v>
      </c>
      <c r="B651" s="337"/>
      <c r="C651" s="341" t="s">
        <v>771</v>
      </c>
      <c r="D651" s="321" t="s">
        <v>248</v>
      </c>
      <c r="E651" s="328">
        <v>5850</v>
      </c>
      <c r="F651" s="345"/>
      <c r="G651" s="324"/>
      <c r="H651" s="325"/>
      <c r="I651" s="326"/>
      <c r="J651" s="325"/>
      <c r="K651" s="315"/>
      <c r="L651" s="325"/>
      <c r="M651" s="315"/>
      <c r="N651" s="347">
        <v>1</v>
      </c>
      <c r="O651" s="315">
        <v>5850</v>
      </c>
      <c r="P651" s="328">
        <f t="shared" si="35"/>
        <v>5850</v>
      </c>
    </row>
    <row r="652" spans="1:16">
      <c r="A652" s="315">
        <v>71</v>
      </c>
      <c r="B652" s="337"/>
      <c r="C652" s="341" t="s">
        <v>772</v>
      </c>
      <c r="D652" s="321" t="s">
        <v>248</v>
      </c>
      <c r="E652" s="328">
        <v>39800</v>
      </c>
      <c r="F652" s="345"/>
      <c r="G652" s="324"/>
      <c r="H652" s="325"/>
      <c r="I652" s="326"/>
      <c r="J652" s="325"/>
      <c r="K652" s="315"/>
      <c r="L652" s="325"/>
      <c r="M652" s="315"/>
      <c r="N652" s="347">
        <v>1</v>
      </c>
      <c r="O652" s="315">
        <v>39800</v>
      </c>
      <c r="P652" s="328">
        <f t="shared" si="35"/>
        <v>39800</v>
      </c>
    </row>
    <row r="653" spans="1:16">
      <c r="A653" s="315">
        <v>72</v>
      </c>
      <c r="B653" s="337"/>
      <c r="C653" s="341" t="s">
        <v>773</v>
      </c>
      <c r="D653" s="321" t="s">
        <v>248</v>
      </c>
      <c r="E653" s="328">
        <v>5157</v>
      </c>
      <c r="F653" s="345"/>
      <c r="G653" s="324"/>
      <c r="H653" s="325"/>
      <c r="I653" s="326"/>
      <c r="J653" s="325"/>
      <c r="K653" s="315"/>
      <c r="L653" s="325"/>
      <c r="M653" s="315"/>
      <c r="N653" s="347">
        <v>1</v>
      </c>
      <c r="O653" s="315">
        <v>5157</v>
      </c>
      <c r="P653" s="328">
        <f t="shared" si="35"/>
        <v>5157</v>
      </c>
    </row>
    <row r="654" spans="1:16">
      <c r="A654" s="315">
        <v>73</v>
      </c>
      <c r="B654" s="337"/>
      <c r="C654" s="341" t="s">
        <v>774</v>
      </c>
      <c r="D654" s="321" t="s">
        <v>248</v>
      </c>
      <c r="E654" s="328">
        <v>900</v>
      </c>
      <c r="F654" s="345"/>
      <c r="G654" s="324"/>
      <c r="H654" s="325"/>
      <c r="I654" s="326"/>
      <c r="J654" s="325"/>
      <c r="K654" s="315"/>
      <c r="L654" s="325"/>
      <c r="M654" s="315"/>
      <c r="N654" s="347">
        <v>1</v>
      </c>
      <c r="O654" s="315">
        <v>900</v>
      </c>
      <c r="P654" s="328">
        <f t="shared" si="35"/>
        <v>900</v>
      </c>
    </row>
    <row r="655" spans="1:16">
      <c r="A655" s="315">
        <v>74</v>
      </c>
      <c r="B655" s="337"/>
      <c r="C655" s="341" t="s">
        <v>775</v>
      </c>
      <c r="D655" s="321" t="s">
        <v>248</v>
      </c>
      <c r="E655" s="328">
        <v>700</v>
      </c>
      <c r="F655" s="345"/>
      <c r="G655" s="324"/>
      <c r="H655" s="325"/>
      <c r="I655" s="326"/>
      <c r="J655" s="325"/>
      <c r="K655" s="315"/>
      <c r="L655" s="325"/>
      <c r="M655" s="315"/>
      <c r="N655" s="347">
        <v>1</v>
      </c>
      <c r="O655" s="315">
        <v>700</v>
      </c>
      <c r="P655" s="328">
        <f t="shared" si="35"/>
        <v>700</v>
      </c>
    </row>
    <row r="656" spans="1:16">
      <c r="A656" s="315">
        <v>75</v>
      </c>
      <c r="B656" s="337"/>
      <c r="C656" s="341" t="s">
        <v>776</v>
      </c>
      <c r="D656" s="321" t="s">
        <v>248</v>
      </c>
      <c r="E656" s="328">
        <v>1500</v>
      </c>
      <c r="F656" s="345"/>
      <c r="G656" s="324"/>
      <c r="H656" s="325"/>
      <c r="I656" s="326"/>
      <c r="J656" s="325"/>
      <c r="K656" s="315"/>
      <c r="L656" s="325"/>
      <c r="M656" s="315"/>
      <c r="N656" s="347">
        <v>1</v>
      </c>
      <c r="O656" s="315">
        <v>1500</v>
      </c>
      <c r="P656" s="328">
        <f t="shared" si="35"/>
        <v>1500</v>
      </c>
    </row>
    <row r="657" spans="1:16">
      <c r="A657" s="315">
        <v>76</v>
      </c>
      <c r="B657" s="337"/>
      <c r="C657" s="341" t="s">
        <v>777</v>
      </c>
      <c r="D657" s="321" t="s">
        <v>248</v>
      </c>
      <c r="E657" s="348">
        <v>3500</v>
      </c>
      <c r="F657" s="345"/>
      <c r="G657" s="324"/>
      <c r="H657" s="325"/>
      <c r="I657" s="326"/>
      <c r="J657" s="325"/>
      <c r="K657" s="315"/>
      <c r="L657" s="325"/>
      <c r="M657" s="315"/>
      <c r="N657" s="350">
        <v>1</v>
      </c>
      <c r="O657" s="315">
        <v>3500</v>
      </c>
      <c r="P657" s="328">
        <f t="shared" si="35"/>
        <v>3500</v>
      </c>
    </row>
    <row r="658" spans="1:16">
      <c r="A658" s="315">
        <v>77</v>
      </c>
      <c r="B658" s="337"/>
      <c r="C658" s="341" t="s">
        <v>778</v>
      </c>
      <c r="D658" s="321" t="s">
        <v>248</v>
      </c>
      <c r="E658" s="348">
        <v>681</v>
      </c>
      <c r="F658" s="345"/>
      <c r="G658" s="324"/>
      <c r="H658" s="325"/>
      <c r="I658" s="326"/>
      <c r="J658" s="325"/>
      <c r="K658" s="315"/>
      <c r="L658" s="325"/>
      <c r="M658" s="315"/>
      <c r="N658" s="351">
        <v>6</v>
      </c>
      <c r="O658" s="315">
        <v>4086</v>
      </c>
      <c r="P658" s="328">
        <f t="shared" si="35"/>
        <v>4086</v>
      </c>
    </row>
    <row r="659" spans="1:16">
      <c r="A659" s="315">
        <v>78</v>
      </c>
      <c r="B659" s="337"/>
      <c r="C659" s="341" t="s">
        <v>779</v>
      </c>
      <c r="D659" s="321" t="s">
        <v>248</v>
      </c>
      <c r="E659" s="328">
        <v>1696.83</v>
      </c>
      <c r="F659" s="345"/>
      <c r="G659" s="324"/>
      <c r="H659" s="325"/>
      <c r="I659" s="326"/>
      <c r="J659" s="325"/>
      <c r="K659" s="315"/>
      <c r="L659" s="325"/>
      <c r="M659" s="315"/>
      <c r="N659" s="347">
        <v>6</v>
      </c>
      <c r="O659" s="315">
        <v>10180.98</v>
      </c>
      <c r="P659" s="328">
        <f t="shared" si="35"/>
        <v>10180.98</v>
      </c>
    </row>
    <row r="660" spans="1:16">
      <c r="A660" s="315">
        <v>79</v>
      </c>
      <c r="B660" s="337"/>
      <c r="C660" s="341" t="s">
        <v>780</v>
      </c>
      <c r="D660" s="321" t="s">
        <v>248</v>
      </c>
      <c r="E660" s="328">
        <v>681</v>
      </c>
      <c r="F660" s="345"/>
      <c r="G660" s="324"/>
      <c r="H660" s="325"/>
      <c r="I660" s="326"/>
      <c r="J660" s="325"/>
      <c r="K660" s="315"/>
      <c r="L660" s="325"/>
      <c r="M660" s="315"/>
      <c r="N660" s="347">
        <v>6</v>
      </c>
      <c r="O660" s="315">
        <v>4086</v>
      </c>
      <c r="P660" s="328">
        <f t="shared" si="35"/>
        <v>4086</v>
      </c>
    </row>
    <row r="661" spans="1:16">
      <c r="A661" s="315">
        <v>80</v>
      </c>
      <c r="B661" s="337"/>
      <c r="C661" s="341" t="s">
        <v>781</v>
      </c>
      <c r="D661" s="321" t="s">
        <v>248</v>
      </c>
      <c r="E661" s="328" t="s">
        <v>782</v>
      </c>
      <c r="F661" s="345"/>
      <c r="G661" s="324"/>
      <c r="H661" s="325"/>
      <c r="I661" s="326"/>
      <c r="J661" s="325"/>
      <c r="K661" s="315"/>
      <c r="L661" s="325"/>
      <c r="M661" s="315"/>
      <c r="N661" s="347">
        <v>6</v>
      </c>
      <c r="O661" s="328">
        <v>4426.5</v>
      </c>
      <c r="P661" s="328">
        <f t="shared" si="35"/>
        <v>4426.5</v>
      </c>
    </row>
    <row r="662" spans="1:16">
      <c r="A662" s="315">
        <v>81</v>
      </c>
      <c r="B662" s="337"/>
      <c r="C662" s="341" t="s">
        <v>783</v>
      </c>
      <c r="D662" s="321" t="s">
        <v>248</v>
      </c>
      <c r="E662" s="328" t="s">
        <v>784</v>
      </c>
      <c r="F662" s="345"/>
      <c r="G662" s="324"/>
      <c r="H662" s="325"/>
      <c r="I662" s="326"/>
      <c r="J662" s="325"/>
      <c r="K662" s="315"/>
      <c r="L662" s="325"/>
      <c r="M662" s="315"/>
      <c r="N662" s="347">
        <v>2</v>
      </c>
      <c r="O662" s="328">
        <v>5675</v>
      </c>
      <c r="P662" s="328">
        <f t="shared" si="35"/>
        <v>5675</v>
      </c>
    </row>
    <row r="663" spans="1:16">
      <c r="A663" s="315">
        <v>82</v>
      </c>
      <c r="B663" s="337"/>
      <c r="C663" s="341" t="s">
        <v>785</v>
      </c>
      <c r="D663" s="321" t="s">
        <v>248</v>
      </c>
      <c r="E663" s="328">
        <v>1816</v>
      </c>
      <c r="F663" s="345"/>
      <c r="G663" s="324"/>
      <c r="H663" s="325"/>
      <c r="I663" s="326"/>
      <c r="J663" s="325"/>
      <c r="K663" s="315"/>
      <c r="L663" s="325"/>
      <c r="M663" s="315"/>
      <c r="N663" s="347">
        <v>6</v>
      </c>
      <c r="O663" s="328">
        <v>10896</v>
      </c>
      <c r="P663" s="328">
        <f t="shared" si="35"/>
        <v>10896</v>
      </c>
    </row>
    <row r="664" spans="1:16">
      <c r="A664" s="1167"/>
      <c r="B664" s="1166"/>
      <c r="C664" s="1166"/>
      <c r="D664" s="1166"/>
      <c r="E664" s="1166"/>
      <c r="F664" s="1168"/>
      <c r="G664" s="352">
        <f>SUM(G582:G663)</f>
        <v>494062.0799999999</v>
      </c>
      <c r="H664" s="317"/>
      <c r="I664" s="353"/>
      <c r="J664" s="317"/>
      <c r="K664" s="353"/>
      <c r="L664" s="317"/>
      <c r="M664" s="353"/>
      <c r="N664" s="317"/>
      <c r="O664" s="353">
        <f>SUM(O631:O663)</f>
        <v>211301.48</v>
      </c>
      <c r="P664" s="353">
        <f>SUM(P582:P663)</f>
        <v>705363.55999999982</v>
      </c>
    </row>
    <row r="665" spans="1:16" ht="45">
      <c r="A665" s="1167"/>
      <c r="B665" s="1166"/>
      <c r="C665" s="1166"/>
      <c r="D665" s="1166"/>
      <c r="E665" s="1166"/>
      <c r="F665" s="1168"/>
      <c r="G665" s="315" t="s">
        <v>684</v>
      </c>
      <c r="H665" s="326"/>
      <c r="I665" s="354" t="s">
        <v>685</v>
      </c>
      <c r="J665" s="326"/>
      <c r="K665" s="355" t="s">
        <v>686</v>
      </c>
      <c r="L665" s="326"/>
      <c r="M665" s="354" t="s">
        <v>687</v>
      </c>
      <c r="N665" s="326"/>
      <c r="O665" s="354" t="s">
        <v>688</v>
      </c>
      <c r="P665" s="354" t="s">
        <v>244</v>
      </c>
    </row>
    <row r="666" spans="1:16">
      <c r="A666" s="313"/>
      <c r="B666" s="311"/>
      <c r="C666" s="314"/>
      <c r="D666" s="311"/>
      <c r="E666" s="311"/>
      <c r="F666" s="311"/>
      <c r="G666" s="311"/>
      <c r="H666" s="311"/>
      <c r="I666" s="311"/>
      <c r="J666" s="311"/>
      <c r="K666" s="311"/>
      <c r="L666" s="311"/>
      <c r="M666" s="311"/>
      <c r="N666" s="311"/>
      <c r="O666" s="311"/>
      <c r="P666" s="311"/>
    </row>
    <row r="667" spans="1:16">
      <c r="A667" s="313"/>
      <c r="B667" s="311"/>
      <c r="C667" s="314"/>
      <c r="D667" s="311"/>
      <c r="E667" s="311"/>
      <c r="F667" s="311"/>
      <c r="G667" s="311"/>
      <c r="H667" s="311"/>
      <c r="I667" s="311"/>
      <c r="J667" s="311"/>
      <c r="K667" s="311"/>
      <c r="L667" s="311"/>
      <c r="M667" s="311" t="s">
        <v>690</v>
      </c>
      <c r="N667" s="311"/>
      <c r="O667" s="311"/>
      <c r="P667" s="356"/>
    </row>
    <row r="668" spans="1:16">
      <c r="A668" s="313"/>
      <c r="B668" s="311"/>
      <c r="C668" s="314"/>
      <c r="D668" s="311"/>
      <c r="E668" s="311"/>
      <c r="F668" s="311"/>
      <c r="G668" s="311"/>
      <c r="H668" s="311"/>
      <c r="I668" s="311"/>
      <c r="J668" s="311"/>
      <c r="K668" s="311"/>
      <c r="L668" s="311"/>
      <c r="M668" s="311"/>
      <c r="N668" s="311"/>
      <c r="O668" s="311"/>
      <c r="P668" s="311" t="s">
        <v>786</v>
      </c>
    </row>
    <row r="669" spans="1:16">
      <c r="A669" s="313"/>
      <c r="B669" s="311"/>
      <c r="C669" s="314"/>
      <c r="D669" s="311"/>
      <c r="E669" s="311"/>
      <c r="F669" s="311"/>
      <c r="G669" s="311"/>
      <c r="H669" s="311"/>
      <c r="I669" s="311"/>
      <c r="J669" s="311"/>
      <c r="K669" s="311"/>
      <c r="L669" s="311"/>
      <c r="M669" s="311" t="s">
        <v>692</v>
      </c>
      <c r="N669" s="311"/>
      <c r="O669" s="311"/>
      <c r="P669" s="311" t="s">
        <v>693</v>
      </c>
    </row>
    <row r="670" spans="1:16">
      <c r="A670" s="313"/>
      <c r="B670" s="311"/>
      <c r="C670" s="314"/>
      <c r="D670" s="311"/>
      <c r="E670" s="311"/>
      <c r="F670" s="311"/>
      <c r="G670" s="311"/>
      <c r="H670" s="311"/>
      <c r="I670" s="311"/>
      <c r="J670" s="311"/>
      <c r="K670" s="311"/>
      <c r="L670" s="311"/>
      <c r="M670" s="311"/>
      <c r="N670" s="311"/>
      <c r="O670" s="311"/>
      <c r="P670" s="311"/>
    </row>
    <row r="671" spans="1:16">
      <c r="A671" s="313"/>
      <c r="B671" s="311"/>
      <c r="C671" s="314"/>
      <c r="D671" s="311"/>
      <c r="E671" s="311"/>
      <c r="F671" s="311"/>
      <c r="G671" s="311"/>
      <c r="H671" s="311"/>
      <c r="I671" s="311"/>
      <c r="J671" s="311"/>
      <c r="K671" s="311"/>
      <c r="L671" s="311"/>
      <c r="M671" s="311" t="s">
        <v>694</v>
      </c>
      <c r="N671" s="311"/>
      <c r="O671" s="311"/>
      <c r="P671" s="311" t="s">
        <v>693</v>
      </c>
    </row>
    <row r="672" spans="1:16">
      <c r="A672" s="313"/>
      <c r="B672" s="311"/>
      <c r="C672" s="314"/>
      <c r="D672" s="311"/>
      <c r="E672" s="311"/>
      <c r="F672" s="311"/>
      <c r="G672" s="311"/>
      <c r="H672" s="311"/>
      <c r="I672" s="311"/>
      <c r="J672" s="311"/>
      <c r="K672" s="311"/>
      <c r="L672" s="311"/>
      <c r="M672" s="311"/>
      <c r="N672" s="311"/>
      <c r="O672" s="311"/>
      <c r="P672" s="311"/>
    </row>
    <row r="678" spans="1:15">
      <c r="A678" s="357" t="s">
        <v>695</v>
      </c>
      <c r="B678" s="357"/>
      <c r="C678" s="357"/>
      <c r="E678"/>
      <c r="H678" s="357" t="s">
        <v>787</v>
      </c>
      <c r="I678" s="357"/>
      <c r="J678" s="358">
        <v>45748</v>
      </c>
      <c r="K678" s="357"/>
      <c r="L678" s="357"/>
    </row>
    <row r="679" spans="1:15">
      <c r="A679" s="357" t="s">
        <v>788</v>
      </c>
      <c r="B679" s="357"/>
      <c r="C679" s="357"/>
      <c r="E679"/>
      <c r="I679" s="357"/>
      <c r="J679" s="357"/>
      <c r="K679" s="357"/>
      <c r="L679" s="357"/>
    </row>
    <row r="680" spans="1:15">
      <c r="A680" s="357" t="s">
        <v>789</v>
      </c>
      <c r="B680" s="357"/>
      <c r="C680" s="357"/>
      <c r="D680" s="357"/>
      <c r="E680"/>
      <c r="I680" s="357"/>
      <c r="J680" s="357"/>
      <c r="K680" s="357"/>
      <c r="L680" s="357"/>
    </row>
    <row r="681" spans="1:15">
      <c r="A681" s="357" t="s">
        <v>790</v>
      </c>
      <c r="B681" s="357"/>
      <c r="C681" s="357"/>
      <c r="D681" s="357"/>
      <c r="E681"/>
      <c r="I681" s="357"/>
      <c r="J681" s="357"/>
      <c r="K681" s="357"/>
      <c r="L681" s="357"/>
    </row>
    <row r="682" spans="1:15">
      <c r="A682" s="1344" t="s">
        <v>240</v>
      </c>
      <c r="B682" s="1346" t="s">
        <v>241</v>
      </c>
      <c r="C682" s="1347" t="s">
        <v>242</v>
      </c>
      <c r="D682" s="1347" t="s">
        <v>3</v>
      </c>
      <c r="E682" s="1346" t="s">
        <v>243</v>
      </c>
      <c r="F682" s="1343" t="s">
        <v>5</v>
      </c>
      <c r="G682" s="1343"/>
      <c r="H682" s="1343" t="s">
        <v>6</v>
      </c>
      <c r="I682" s="1343"/>
      <c r="J682" s="1343" t="s">
        <v>8</v>
      </c>
      <c r="K682" s="1343"/>
      <c r="L682" s="1343" t="s">
        <v>7</v>
      </c>
      <c r="M682" s="1343"/>
      <c r="N682" s="1343" t="s">
        <v>9</v>
      </c>
      <c r="O682" s="1343"/>
    </row>
    <row r="683" spans="1:15" ht="45">
      <c r="A683" s="1345"/>
      <c r="B683" s="1346"/>
      <c r="C683" s="1347"/>
      <c r="D683" s="1347"/>
      <c r="E683" s="1346"/>
      <c r="F683" s="104" t="s">
        <v>245</v>
      </c>
      <c r="G683" s="76" t="s">
        <v>246</v>
      </c>
      <c r="H683" s="104" t="s">
        <v>245</v>
      </c>
      <c r="I683" s="76" t="s">
        <v>246</v>
      </c>
      <c r="J683" s="104" t="s">
        <v>245</v>
      </c>
      <c r="K683" s="76" t="s">
        <v>246</v>
      </c>
      <c r="L683" s="104" t="s">
        <v>245</v>
      </c>
      <c r="M683" s="76" t="s">
        <v>246</v>
      </c>
      <c r="N683" s="104" t="s">
        <v>245</v>
      </c>
      <c r="O683" s="76" t="s">
        <v>246</v>
      </c>
    </row>
    <row r="684" spans="1:15" ht="16.5">
      <c r="A684" s="12">
        <v>1</v>
      </c>
      <c r="B684" s="12"/>
      <c r="C684" s="359" t="s">
        <v>791</v>
      </c>
      <c r="D684" s="360" t="s">
        <v>623</v>
      </c>
      <c r="E684" s="104">
        <v>279.89999999999998</v>
      </c>
      <c r="F684" s="361">
        <v>1018</v>
      </c>
      <c r="G684" s="362">
        <f t="shared" ref="G684:G747" si="36">E684*F684</f>
        <v>284938.19999999995</v>
      </c>
      <c r="H684" s="362"/>
      <c r="I684" s="12"/>
      <c r="J684" s="12"/>
      <c r="K684" s="12"/>
      <c r="L684" s="12"/>
      <c r="M684" s="12"/>
      <c r="N684" s="12"/>
      <c r="O684" s="12"/>
    </row>
    <row r="685" spans="1:15" ht="16.5">
      <c r="A685" s="12">
        <v>2</v>
      </c>
      <c r="B685" s="12"/>
      <c r="C685" s="359" t="s">
        <v>792</v>
      </c>
      <c r="D685" s="360" t="s">
        <v>623</v>
      </c>
      <c r="E685" s="104">
        <v>135</v>
      </c>
      <c r="F685" s="361">
        <v>1535</v>
      </c>
      <c r="G685" s="362">
        <f t="shared" si="36"/>
        <v>207225</v>
      </c>
      <c r="H685" s="362"/>
      <c r="I685" s="12"/>
      <c r="J685" s="12"/>
      <c r="K685" s="12"/>
      <c r="L685" s="12"/>
      <c r="M685" s="12"/>
      <c r="N685" s="12"/>
      <c r="O685" s="12"/>
    </row>
    <row r="686" spans="1:15" ht="16.5">
      <c r="A686" s="12">
        <v>3</v>
      </c>
      <c r="B686" s="12"/>
      <c r="C686" s="359" t="s">
        <v>793</v>
      </c>
      <c r="D686" s="360" t="s">
        <v>623</v>
      </c>
      <c r="E686" s="104">
        <v>49.95</v>
      </c>
      <c r="F686" s="361">
        <v>388</v>
      </c>
      <c r="G686" s="12">
        <f t="shared" si="36"/>
        <v>19380.600000000002</v>
      </c>
      <c r="H686" s="12"/>
      <c r="I686" s="12"/>
      <c r="J686" s="12"/>
      <c r="K686" s="12"/>
      <c r="L686" s="12"/>
      <c r="M686" s="12"/>
      <c r="N686" s="12"/>
      <c r="O686" s="12"/>
    </row>
    <row r="687" spans="1:15" ht="16.5">
      <c r="A687" s="12">
        <v>4</v>
      </c>
      <c r="B687" s="12"/>
      <c r="C687" s="359" t="s">
        <v>794</v>
      </c>
      <c r="D687" s="360" t="s">
        <v>623</v>
      </c>
      <c r="E687" s="104">
        <v>18000</v>
      </c>
      <c r="F687" s="363">
        <v>37</v>
      </c>
      <c r="G687" s="12">
        <f t="shared" si="36"/>
        <v>666000</v>
      </c>
      <c r="H687" s="12"/>
      <c r="I687" s="12"/>
      <c r="J687" s="12"/>
      <c r="K687" s="12"/>
      <c r="L687" s="12"/>
      <c r="M687" s="12"/>
      <c r="N687" s="12"/>
      <c r="O687" s="12"/>
    </row>
    <row r="688" spans="1:15" ht="33">
      <c r="A688" s="12">
        <v>5</v>
      </c>
      <c r="B688" s="12"/>
      <c r="C688" s="364" t="s">
        <v>795</v>
      </c>
      <c r="D688" s="365"/>
      <c r="E688" s="104">
        <v>202.65</v>
      </c>
      <c r="F688" s="366">
        <v>100</v>
      </c>
      <c r="G688" s="12">
        <f t="shared" si="36"/>
        <v>20265</v>
      </c>
      <c r="H688" s="362"/>
      <c r="I688" s="12"/>
      <c r="J688" s="12"/>
      <c r="K688" s="12"/>
      <c r="L688" s="12"/>
      <c r="M688" s="12"/>
      <c r="N688" s="12"/>
      <c r="O688" s="12"/>
    </row>
    <row r="689" spans="1:15" ht="16.5">
      <c r="A689" s="12">
        <v>6</v>
      </c>
      <c r="B689" s="12"/>
      <c r="C689" s="364" t="s">
        <v>796</v>
      </c>
      <c r="D689" s="365" t="s">
        <v>494</v>
      </c>
      <c r="E689" s="104">
        <v>29115</v>
      </c>
      <c r="F689" s="367">
        <v>1</v>
      </c>
      <c r="G689" s="12">
        <f t="shared" si="36"/>
        <v>29115</v>
      </c>
      <c r="H689" s="12"/>
      <c r="I689" s="12"/>
      <c r="J689" s="12"/>
      <c r="K689" s="12"/>
      <c r="L689" s="12"/>
      <c r="M689" s="12"/>
      <c r="N689" s="12"/>
      <c r="O689" s="12"/>
    </row>
    <row r="690" spans="1:15" ht="16.5">
      <c r="A690" s="12">
        <v>7</v>
      </c>
      <c r="B690" s="12"/>
      <c r="C690" s="368" t="s">
        <v>797</v>
      </c>
      <c r="D690" s="365" t="s">
        <v>798</v>
      </c>
      <c r="E690" s="104">
        <v>76.599999999999994</v>
      </c>
      <c r="F690" s="367">
        <v>990</v>
      </c>
      <c r="G690" s="12">
        <f t="shared" si="36"/>
        <v>75834</v>
      </c>
      <c r="H690" s="12"/>
      <c r="I690" s="12"/>
      <c r="J690" s="12"/>
      <c r="K690" s="12"/>
      <c r="L690" s="12"/>
      <c r="M690" s="12"/>
      <c r="N690" s="12"/>
      <c r="O690" s="12"/>
    </row>
    <row r="691" spans="1:15" ht="33">
      <c r="A691" s="12">
        <v>8</v>
      </c>
      <c r="B691" s="12"/>
      <c r="C691" s="364" t="s">
        <v>799</v>
      </c>
      <c r="D691" s="365" t="s">
        <v>800</v>
      </c>
      <c r="E691" s="104">
        <v>172759</v>
      </c>
      <c r="F691" s="369">
        <v>1</v>
      </c>
      <c r="G691" s="12">
        <f t="shared" si="36"/>
        <v>172759</v>
      </c>
      <c r="H691" s="12"/>
      <c r="I691" s="12"/>
      <c r="J691" s="12"/>
      <c r="K691" s="12"/>
      <c r="L691" s="12"/>
      <c r="M691" s="12"/>
      <c r="N691" s="12"/>
      <c r="O691" s="12"/>
    </row>
    <row r="692" spans="1:15" ht="33">
      <c r="A692" s="12">
        <v>9</v>
      </c>
      <c r="B692" s="12"/>
      <c r="C692" s="364" t="s">
        <v>801</v>
      </c>
      <c r="D692" s="365" t="s">
        <v>800</v>
      </c>
      <c r="E692" s="104">
        <v>162558</v>
      </c>
      <c r="F692" s="369">
        <v>1</v>
      </c>
      <c r="G692" s="12">
        <f t="shared" si="36"/>
        <v>162558</v>
      </c>
      <c r="H692" s="12"/>
      <c r="I692" s="12"/>
      <c r="J692" s="12"/>
      <c r="K692" s="12"/>
      <c r="L692" s="12"/>
      <c r="M692" s="12"/>
      <c r="N692" s="12"/>
      <c r="O692" s="12"/>
    </row>
    <row r="693" spans="1:15" ht="16.5">
      <c r="A693" s="12">
        <v>10</v>
      </c>
      <c r="B693" s="12"/>
      <c r="C693" s="364" t="s">
        <v>802</v>
      </c>
      <c r="D693" s="365" t="s">
        <v>152</v>
      </c>
      <c r="E693" s="104">
        <v>22950</v>
      </c>
      <c r="F693" s="369">
        <v>7</v>
      </c>
      <c r="G693" s="12">
        <f t="shared" si="36"/>
        <v>160650</v>
      </c>
      <c r="H693" s="12"/>
      <c r="I693" s="12"/>
      <c r="J693" s="12"/>
      <c r="K693" s="12"/>
      <c r="L693" s="12"/>
      <c r="M693" s="12"/>
      <c r="N693" s="12"/>
      <c r="O693" s="12"/>
    </row>
    <row r="694" spans="1:15" ht="33">
      <c r="A694" s="12">
        <v>11</v>
      </c>
      <c r="B694" s="12"/>
      <c r="C694" s="364" t="s">
        <v>803</v>
      </c>
      <c r="D694" s="365" t="s">
        <v>20</v>
      </c>
      <c r="E694" s="104">
        <v>5221</v>
      </c>
      <c r="F694" s="369">
        <v>4</v>
      </c>
      <c r="G694" s="12">
        <f t="shared" si="36"/>
        <v>20884</v>
      </c>
      <c r="H694" s="12"/>
      <c r="I694" s="12"/>
      <c r="J694" s="12"/>
      <c r="K694" s="12"/>
      <c r="L694" s="12"/>
      <c r="M694" s="12"/>
      <c r="N694" s="12"/>
      <c r="O694" s="12"/>
    </row>
    <row r="695" spans="1:15" ht="16.5">
      <c r="A695" s="12">
        <v>12</v>
      </c>
      <c r="B695" s="12"/>
      <c r="C695" s="364" t="s">
        <v>804</v>
      </c>
      <c r="D695" s="365" t="s">
        <v>152</v>
      </c>
      <c r="E695" s="104">
        <v>14185.2</v>
      </c>
      <c r="F695" s="369">
        <v>1</v>
      </c>
      <c r="G695" s="12">
        <f t="shared" si="36"/>
        <v>14185.2</v>
      </c>
      <c r="H695" s="12"/>
      <c r="I695" s="12"/>
      <c r="J695" s="12"/>
      <c r="K695" s="12"/>
      <c r="L695" s="12"/>
      <c r="M695" s="12"/>
      <c r="N695" s="12"/>
      <c r="O695" s="12"/>
    </row>
    <row r="696" spans="1:15" ht="16.5">
      <c r="A696" s="12">
        <v>13</v>
      </c>
      <c r="B696" s="12"/>
      <c r="C696" s="364" t="s">
        <v>805</v>
      </c>
      <c r="D696" s="365" t="s">
        <v>152</v>
      </c>
      <c r="E696" s="104">
        <v>13046.8</v>
      </c>
      <c r="F696" s="367">
        <v>2</v>
      </c>
      <c r="G696" s="12">
        <f t="shared" si="36"/>
        <v>26093.599999999999</v>
      </c>
      <c r="H696" s="12"/>
      <c r="I696" s="12"/>
      <c r="J696" s="12"/>
      <c r="K696" s="12"/>
      <c r="L696" s="12"/>
      <c r="M696" s="12"/>
      <c r="N696" s="12"/>
      <c r="O696" s="12"/>
    </row>
    <row r="697" spans="1:15" ht="33">
      <c r="A697" s="12">
        <v>14</v>
      </c>
      <c r="B697" s="12"/>
      <c r="C697" s="364" t="s">
        <v>806</v>
      </c>
      <c r="D697" s="365" t="s">
        <v>800</v>
      </c>
      <c r="E697" s="104">
        <v>290</v>
      </c>
      <c r="F697" s="369">
        <v>4</v>
      </c>
      <c r="G697" s="12">
        <f t="shared" si="36"/>
        <v>1160</v>
      </c>
      <c r="H697" s="12"/>
      <c r="I697" s="12"/>
      <c r="J697" s="12"/>
      <c r="K697" s="12"/>
      <c r="L697" s="12"/>
      <c r="M697" s="12"/>
      <c r="N697" s="12"/>
      <c r="O697" s="12"/>
    </row>
    <row r="698" spans="1:15" ht="49.5">
      <c r="A698" s="12">
        <v>15</v>
      </c>
      <c r="B698" s="12"/>
      <c r="C698" s="364" t="s">
        <v>807</v>
      </c>
      <c r="D698" s="365" t="s">
        <v>152</v>
      </c>
      <c r="E698" s="104">
        <v>60000</v>
      </c>
      <c r="F698" s="369">
        <v>1</v>
      </c>
      <c r="G698" s="12">
        <f t="shared" si="36"/>
        <v>60000</v>
      </c>
      <c r="H698" s="12"/>
      <c r="I698" s="12"/>
      <c r="J698" s="12"/>
      <c r="K698" s="12"/>
      <c r="L698" s="12"/>
      <c r="M698" s="12"/>
      <c r="N698" s="12"/>
      <c r="O698" s="12"/>
    </row>
    <row r="699" spans="1:15" ht="16.5">
      <c r="A699" s="12">
        <v>16</v>
      </c>
      <c r="B699" s="12"/>
      <c r="C699" s="364" t="s">
        <v>808</v>
      </c>
      <c r="D699" s="365" t="s">
        <v>152</v>
      </c>
      <c r="E699" s="104">
        <v>1610</v>
      </c>
      <c r="F699" s="369">
        <v>76</v>
      </c>
      <c r="G699" s="12">
        <f t="shared" si="36"/>
        <v>122360</v>
      </c>
      <c r="H699" s="12"/>
      <c r="I699" s="12"/>
      <c r="J699" s="12"/>
      <c r="K699" s="12"/>
      <c r="L699" s="12"/>
      <c r="M699" s="12"/>
      <c r="N699" s="12"/>
      <c r="O699" s="12"/>
    </row>
    <row r="700" spans="1:15" ht="16.5">
      <c r="A700" s="12">
        <v>17</v>
      </c>
      <c r="B700" s="12"/>
      <c r="C700" s="364" t="s">
        <v>809</v>
      </c>
      <c r="D700" s="365" t="s">
        <v>152</v>
      </c>
      <c r="E700" s="104">
        <v>999</v>
      </c>
      <c r="F700" s="367">
        <v>54</v>
      </c>
      <c r="G700" s="12">
        <f t="shared" si="36"/>
        <v>53946</v>
      </c>
      <c r="H700" s="362"/>
      <c r="I700" s="12"/>
      <c r="J700" s="12"/>
      <c r="K700" s="12"/>
      <c r="L700" s="12"/>
      <c r="M700" s="12"/>
      <c r="N700" s="12"/>
      <c r="O700" s="12"/>
    </row>
    <row r="701" spans="1:15" ht="16.5">
      <c r="A701" s="12">
        <v>18</v>
      </c>
      <c r="B701" s="12"/>
      <c r="C701" s="364" t="s">
        <v>810</v>
      </c>
      <c r="D701" s="365" t="s">
        <v>152</v>
      </c>
      <c r="E701" s="104">
        <v>599</v>
      </c>
      <c r="F701" s="369">
        <v>14</v>
      </c>
      <c r="G701" s="12">
        <f t="shared" si="36"/>
        <v>8386</v>
      </c>
      <c r="H701" s="12"/>
      <c r="I701" s="12"/>
      <c r="J701" s="12"/>
      <c r="K701" s="12"/>
      <c r="L701" s="12"/>
      <c r="M701" s="12"/>
      <c r="N701" s="12"/>
      <c r="O701" s="12"/>
    </row>
    <row r="702" spans="1:15" ht="16.5">
      <c r="A702" s="12">
        <v>19</v>
      </c>
      <c r="B702" s="12"/>
      <c r="C702" s="364" t="s">
        <v>810</v>
      </c>
      <c r="D702" s="365" t="s">
        <v>152</v>
      </c>
      <c r="E702" s="104">
        <v>1310</v>
      </c>
      <c r="F702" s="369">
        <v>15</v>
      </c>
      <c r="G702" s="12">
        <f t="shared" si="36"/>
        <v>19650</v>
      </c>
      <c r="H702" s="12"/>
      <c r="I702" s="12"/>
      <c r="J702" s="12"/>
      <c r="K702" s="12"/>
      <c r="L702" s="12"/>
      <c r="M702" s="12"/>
      <c r="N702" s="12"/>
      <c r="O702" s="12"/>
    </row>
    <row r="703" spans="1:15" ht="16.5">
      <c r="A703" s="12">
        <v>20</v>
      </c>
      <c r="B703" s="12"/>
      <c r="C703" s="364" t="s">
        <v>811</v>
      </c>
      <c r="D703" s="365" t="s">
        <v>152</v>
      </c>
      <c r="E703" s="104">
        <v>860</v>
      </c>
      <c r="F703" s="369">
        <v>143</v>
      </c>
      <c r="G703" s="12">
        <f t="shared" si="36"/>
        <v>122980</v>
      </c>
      <c r="H703" s="12"/>
      <c r="I703" s="12"/>
      <c r="J703" s="12"/>
      <c r="K703" s="12"/>
      <c r="L703" s="12"/>
      <c r="M703" s="12"/>
      <c r="N703" s="12"/>
      <c r="O703" s="12"/>
    </row>
    <row r="704" spans="1:15" ht="16.5">
      <c r="A704" s="12">
        <v>21</v>
      </c>
      <c r="B704" s="12"/>
      <c r="C704" s="364" t="s">
        <v>812</v>
      </c>
      <c r="D704" s="365" t="s">
        <v>152</v>
      </c>
      <c r="E704" s="370">
        <v>1080</v>
      </c>
      <c r="F704" s="367">
        <v>6</v>
      </c>
      <c r="G704" s="12">
        <f t="shared" si="36"/>
        <v>6480</v>
      </c>
      <c r="H704" s="12"/>
      <c r="I704" s="12"/>
      <c r="J704" s="12"/>
      <c r="K704" s="12"/>
      <c r="L704" s="12"/>
      <c r="M704" s="12"/>
      <c r="N704" s="12"/>
      <c r="O704" s="12"/>
    </row>
    <row r="705" spans="1:15" ht="16.5">
      <c r="A705" s="12">
        <v>22</v>
      </c>
      <c r="B705" s="12"/>
      <c r="C705" s="364" t="s">
        <v>812</v>
      </c>
      <c r="D705" s="365" t="s">
        <v>152</v>
      </c>
      <c r="E705" s="370">
        <v>2599.65</v>
      </c>
      <c r="F705" s="367">
        <v>20</v>
      </c>
      <c r="G705" s="12">
        <f t="shared" si="36"/>
        <v>51993</v>
      </c>
      <c r="H705" s="12"/>
      <c r="I705" s="12"/>
      <c r="J705" s="12"/>
      <c r="K705" s="12"/>
      <c r="L705" s="12"/>
      <c r="M705" s="12"/>
      <c r="N705" s="12"/>
      <c r="O705" s="12"/>
    </row>
    <row r="706" spans="1:15" ht="16.5">
      <c r="A706" s="12">
        <v>23</v>
      </c>
      <c r="B706" s="12"/>
      <c r="C706" s="364" t="s">
        <v>813</v>
      </c>
      <c r="D706" s="365" t="s">
        <v>800</v>
      </c>
      <c r="E706" s="104">
        <v>1685.48</v>
      </c>
      <c r="F706" s="367">
        <v>10</v>
      </c>
      <c r="G706" s="12">
        <f t="shared" si="36"/>
        <v>16854.8</v>
      </c>
      <c r="H706" s="12"/>
      <c r="I706" s="12"/>
      <c r="J706" s="12"/>
      <c r="K706" s="12"/>
      <c r="L706" s="12"/>
      <c r="M706" s="12"/>
      <c r="N706" s="12"/>
      <c r="O706" s="12"/>
    </row>
    <row r="707" spans="1:15" ht="16.5">
      <c r="A707" s="12">
        <v>24</v>
      </c>
      <c r="B707" s="12"/>
      <c r="C707" s="364" t="s">
        <v>814</v>
      </c>
      <c r="D707" s="365" t="s">
        <v>152</v>
      </c>
      <c r="E707" s="104">
        <v>1123.7</v>
      </c>
      <c r="F707" s="369">
        <v>4</v>
      </c>
      <c r="G707" s="12">
        <f t="shared" si="36"/>
        <v>4494.8</v>
      </c>
      <c r="H707" s="371"/>
      <c r="I707" s="12"/>
      <c r="J707" s="12"/>
      <c r="K707" s="12"/>
      <c r="L707" s="12"/>
      <c r="M707" s="12"/>
      <c r="N707" s="12"/>
      <c r="O707" s="12"/>
    </row>
    <row r="708" spans="1:15" ht="16.5">
      <c r="A708" s="12">
        <v>25</v>
      </c>
      <c r="B708" s="12"/>
      <c r="C708" s="364" t="s">
        <v>815</v>
      </c>
      <c r="D708" s="365" t="s">
        <v>152</v>
      </c>
      <c r="E708" s="104">
        <v>2365.9</v>
      </c>
      <c r="F708" s="367">
        <v>38</v>
      </c>
      <c r="G708" s="12">
        <f t="shared" si="36"/>
        <v>89904.2</v>
      </c>
      <c r="H708" s="12"/>
      <c r="I708" s="12"/>
      <c r="J708" s="12"/>
      <c r="K708" s="12"/>
      <c r="L708" s="12"/>
      <c r="M708" s="12"/>
      <c r="N708" s="12"/>
      <c r="O708" s="12"/>
    </row>
    <row r="709" spans="1:15" ht="16.5">
      <c r="A709" s="12">
        <v>26</v>
      </c>
      <c r="B709" s="12"/>
      <c r="C709" s="364" t="s">
        <v>816</v>
      </c>
      <c r="D709" s="365" t="s">
        <v>152</v>
      </c>
      <c r="E709" s="104">
        <v>2752.25</v>
      </c>
      <c r="F709" s="367">
        <v>0</v>
      </c>
      <c r="G709" s="12">
        <f t="shared" si="36"/>
        <v>0</v>
      </c>
      <c r="H709" s="362"/>
      <c r="I709" s="12"/>
      <c r="J709" s="12"/>
      <c r="K709" s="12"/>
      <c r="L709" s="12"/>
      <c r="M709" s="12"/>
      <c r="N709" s="12"/>
      <c r="O709" s="12"/>
    </row>
    <row r="710" spans="1:15" ht="16.5">
      <c r="A710" s="12">
        <v>27</v>
      </c>
      <c r="B710" s="12"/>
      <c r="C710" s="364" t="s">
        <v>817</v>
      </c>
      <c r="D710" s="365" t="s">
        <v>152</v>
      </c>
      <c r="E710" s="104">
        <v>2175.5</v>
      </c>
      <c r="F710" s="367">
        <v>14</v>
      </c>
      <c r="G710" s="12">
        <f t="shared" si="36"/>
        <v>30457</v>
      </c>
      <c r="H710" s="362"/>
      <c r="I710" s="12"/>
      <c r="J710" s="12"/>
      <c r="K710" s="12"/>
      <c r="L710" s="12"/>
      <c r="M710" s="12"/>
      <c r="N710" s="12"/>
      <c r="O710" s="12"/>
    </row>
    <row r="711" spans="1:15" ht="16.5">
      <c r="A711" s="12">
        <v>28</v>
      </c>
      <c r="B711" s="12"/>
      <c r="C711" s="364" t="s">
        <v>818</v>
      </c>
      <c r="D711" s="365" t="s">
        <v>152</v>
      </c>
      <c r="E711" s="104">
        <v>3957.72</v>
      </c>
      <c r="F711" s="367">
        <v>60</v>
      </c>
      <c r="G711" s="12">
        <f t="shared" si="36"/>
        <v>237463.19999999998</v>
      </c>
      <c r="H711" s="362"/>
      <c r="I711" s="12"/>
      <c r="J711" s="12"/>
      <c r="K711" s="12"/>
      <c r="L711" s="12"/>
      <c r="M711" s="12"/>
      <c r="N711" s="12"/>
      <c r="O711" s="12"/>
    </row>
    <row r="712" spans="1:15" ht="16.5">
      <c r="A712" s="12">
        <v>29</v>
      </c>
      <c r="B712" s="12"/>
      <c r="C712" s="364" t="s">
        <v>819</v>
      </c>
      <c r="D712" s="365" t="s">
        <v>152</v>
      </c>
      <c r="E712" s="104">
        <v>117</v>
      </c>
      <c r="F712" s="369">
        <v>19</v>
      </c>
      <c r="G712" s="12">
        <f t="shared" si="36"/>
        <v>2223</v>
      </c>
      <c r="H712" s="12"/>
      <c r="I712" s="12"/>
      <c r="J712" s="12"/>
      <c r="K712" s="12"/>
      <c r="L712" s="12"/>
      <c r="M712" s="12"/>
      <c r="N712" s="12"/>
      <c r="O712" s="12"/>
    </row>
    <row r="713" spans="1:15" ht="16.5">
      <c r="A713" s="12">
        <v>30</v>
      </c>
      <c r="B713" s="12"/>
      <c r="C713" s="364" t="s">
        <v>820</v>
      </c>
      <c r="D713" s="365" t="s">
        <v>152</v>
      </c>
      <c r="E713" s="104">
        <v>710</v>
      </c>
      <c r="F713" s="369">
        <v>9</v>
      </c>
      <c r="G713" s="12">
        <f t="shared" si="36"/>
        <v>6390</v>
      </c>
      <c r="H713" s="12"/>
      <c r="I713" s="12"/>
      <c r="J713" s="12"/>
      <c r="K713" s="12"/>
      <c r="L713" s="12"/>
      <c r="M713" s="12"/>
      <c r="N713" s="12"/>
      <c r="O713" s="12"/>
    </row>
    <row r="714" spans="1:15" ht="16.5">
      <c r="A714" s="12">
        <v>31</v>
      </c>
      <c r="B714" s="12"/>
      <c r="C714" s="364" t="s">
        <v>821</v>
      </c>
      <c r="D714" s="365" t="s">
        <v>152</v>
      </c>
      <c r="E714" s="104">
        <v>1271.2</v>
      </c>
      <c r="F714" s="367">
        <v>8</v>
      </c>
      <c r="G714" s="362">
        <f t="shared" si="36"/>
        <v>10169.6</v>
      </c>
      <c r="H714" s="12"/>
      <c r="I714" s="12"/>
      <c r="J714" s="12"/>
      <c r="K714" s="12"/>
      <c r="L714" s="12"/>
      <c r="M714" s="12"/>
      <c r="N714" s="12"/>
      <c r="O714" s="12"/>
    </row>
    <row r="715" spans="1:15" ht="16.5">
      <c r="A715" s="12">
        <v>32</v>
      </c>
      <c r="B715" s="12"/>
      <c r="C715" s="364" t="s">
        <v>822</v>
      </c>
      <c r="D715" s="365" t="s">
        <v>152</v>
      </c>
      <c r="E715" s="104">
        <v>610</v>
      </c>
      <c r="F715" s="369">
        <v>2</v>
      </c>
      <c r="G715" s="12">
        <f t="shared" si="36"/>
        <v>1220</v>
      </c>
      <c r="H715" s="12"/>
      <c r="I715" s="12"/>
      <c r="J715" s="12"/>
      <c r="K715" s="12"/>
      <c r="L715" s="12"/>
      <c r="M715" s="12"/>
      <c r="N715" s="12"/>
      <c r="O715" s="12"/>
    </row>
    <row r="716" spans="1:15" ht="16.5">
      <c r="A716" s="12">
        <v>33</v>
      </c>
      <c r="B716" s="12"/>
      <c r="C716" s="364" t="s">
        <v>823</v>
      </c>
      <c r="D716" s="365" t="s">
        <v>152</v>
      </c>
      <c r="E716" s="104">
        <v>1072.5999999999999</v>
      </c>
      <c r="F716" s="369">
        <v>1</v>
      </c>
      <c r="G716" s="12">
        <f t="shared" si="36"/>
        <v>1072.5999999999999</v>
      </c>
      <c r="H716" s="12"/>
      <c r="I716" s="12"/>
      <c r="J716" s="12"/>
      <c r="K716" s="12"/>
      <c r="L716" s="12"/>
      <c r="M716" s="12"/>
      <c r="N716" s="12"/>
      <c r="O716" s="12"/>
    </row>
    <row r="717" spans="1:15" ht="16.5">
      <c r="A717" s="12">
        <v>34</v>
      </c>
      <c r="B717" s="12"/>
      <c r="C717" s="364" t="s">
        <v>823</v>
      </c>
      <c r="D717" s="365" t="s">
        <v>152</v>
      </c>
      <c r="E717" s="104">
        <v>410</v>
      </c>
      <c r="F717" s="369">
        <v>8</v>
      </c>
      <c r="G717" s="12">
        <f t="shared" si="36"/>
        <v>3280</v>
      </c>
      <c r="H717" s="12"/>
      <c r="I717" s="12"/>
      <c r="J717" s="12"/>
      <c r="K717" s="12"/>
      <c r="L717" s="12"/>
      <c r="M717" s="12"/>
      <c r="N717" s="12"/>
      <c r="O717" s="12"/>
    </row>
    <row r="718" spans="1:15" ht="16.5">
      <c r="A718" s="12">
        <v>35</v>
      </c>
      <c r="B718" s="12"/>
      <c r="C718" s="364" t="s">
        <v>823</v>
      </c>
      <c r="D718" s="365" t="s">
        <v>152</v>
      </c>
      <c r="E718" s="104">
        <v>576</v>
      </c>
      <c r="F718" s="369">
        <v>5</v>
      </c>
      <c r="G718" s="12">
        <f t="shared" si="36"/>
        <v>2880</v>
      </c>
      <c r="H718" s="12"/>
      <c r="I718" s="12"/>
      <c r="J718" s="12"/>
      <c r="K718" s="12"/>
      <c r="L718" s="12"/>
      <c r="M718" s="12"/>
      <c r="N718" s="12"/>
      <c r="O718" s="12"/>
    </row>
    <row r="719" spans="1:15" ht="16.5">
      <c r="A719" s="12">
        <v>36</v>
      </c>
      <c r="B719" s="12"/>
      <c r="C719" s="364" t="s">
        <v>824</v>
      </c>
      <c r="D719" s="365" t="s">
        <v>152</v>
      </c>
      <c r="E719" s="104">
        <v>550.48</v>
      </c>
      <c r="F719" s="369">
        <v>5</v>
      </c>
      <c r="G719" s="12">
        <f t="shared" si="36"/>
        <v>2752.4</v>
      </c>
      <c r="H719" s="12"/>
      <c r="I719" s="12"/>
      <c r="J719" s="12"/>
      <c r="K719" s="12"/>
      <c r="L719" s="12"/>
      <c r="M719" s="12"/>
      <c r="N719" s="12"/>
      <c r="O719" s="12"/>
    </row>
    <row r="720" spans="1:15" ht="16.5">
      <c r="A720" s="12">
        <v>37</v>
      </c>
      <c r="B720" s="12"/>
      <c r="C720" s="364" t="s">
        <v>825</v>
      </c>
      <c r="D720" s="365" t="s">
        <v>21</v>
      </c>
      <c r="E720" s="104">
        <v>550.48</v>
      </c>
      <c r="F720" s="369">
        <v>5</v>
      </c>
      <c r="G720" s="12">
        <f t="shared" si="36"/>
        <v>2752.4</v>
      </c>
      <c r="H720" s="12"/>
      <c r="I720" s="12"/>
      <c r="J720" s="12"/>
      <c r="K720" s="12"/>
      <c r="L720" s="12"/>
      <c r="M720" s="12"/>
      <c r="N720" s="12"/>
      <c r="O720" s="12"/>
    </row>
    <row r="721" spans="1:15" ht="16.5">
      <c r="A721" s="12">
        <v>38</v>
      </c>
      <c r="B721" s="12"/>
      <c r="C721" s="364" t="s">
        <v>826</v>
      </c>
      <c r="D721" s="365" t="s">
        <v>494</v>
      </c>
      <c r="E721" s="104">
        <v>710</v>
      </c>
      <c r="F721" s="369">
        <v>2</v>
      </c>
      <c r="G721" s="12">
        <f t="shared" si="36"/>
        <v>1420</v>
      </c>
      <c r="H721" s="12"/>
      <c r="I721" s="12"/>
      <c r="J721" s="12"/>
      <c r="K721" s="12"/>
      <c r="L721" s="12"/>
      <c r="M721" s="12"/>
      <c r="N721" s="12"/>
      <c r="O721" s="12"/>
    </row>
    <row r="722" spans="1:15" ht="16.5">
      <c r="A722" s="12">
        <v>39</v>
      </c>
      <c r="B722" s="12"/>
      <c r="C722" s="364" t="s">
        <v>827</v>
      </c>
      <c r="D722" s="365" t="s">
        <v>21</v>
      </c>
      <c r="E722" s="104">
        <v>1710</v>
      </c>
      <c r="F722" s="369">
        <v>4</v>
      </c>
      <c r="G722" s="12">
        <f t="shared" si="36"/>
        <v>6840</v>
      </c>
      <c r="H722" s="12"/>
      <c r="I722" s="12"/>
      <c r="J722" s="12"/>
      <c r="K722" s="12"/>
      <c r="L722" s="12"/>
      <c r="M722" s="12"/>
      <c r="N722" s="12"/>
      <c r="O722" s="12"/>
    </row>
    <row r="723" spans="1:15" ht="16.5">
      <c r="A723" s="12">
        <v>40</v>
      </c>
      <c r="B723" s="12"/>
      <c r="C723" s="364" t="s">
        <v>828</v>
      </c>
      <c r="D723" s="365" t="s">
        <v>152</v>
      </c>
      <c r="E723" s="104">
        <v>1888</v>
      </c>
      <c r="F723" s="369">
        <v>18</v>
      </c>
      <c r="G723" s="12">
        <f t="shared" si="36"/>
        <v>33984</v>
      </c>
      <c r="H723" s="362"/>
      <c r="I723" s="12"/>
      <c r="J723" s="12"/>
      <c r="K723" s="12"/>
      <c r="L723" s="12"/>
      <c r="M723" s="12"/>
      <c r="N723" s="12"/>
      <c r="O723" s="12"/>
    </row>
    <row r="724" spans="1:15" ht="16.5">
      <c r="A724" s="12">
        <v>41</v>
      </c>
      <c r="B724" s="12"/>
      <c r="C724" s="364" t="s">
        <v>829</v>
      </c>
      <c r="D724" s="365" t="s">
        <v>152</v>
      </c>
      <c r="E724" s="104">
        <v>810</v>
      </c>
      <c r="F724" s="369">
        <v>24</v>
      </c>
      <c r="G724" s="12">
        <f t="shared" si="36"/>
        <v>19440</v>
      </c>
      <c r="H724" s="12"/>
      <c r="I724" s="12"/>
      <c r="J724" s="12"/>
      <c r="K724" s="12"/>
      <c r="L724" s="12"/>
      <c r="M724" s="12"/>
      <c r="N724" s="12"/>
      <c r="O724" s="12"/>
    </row>
    <row r="725" spans="1:15" ht="16.5">
      <c r="A725" s="12">
        <v>42</v>
      </c>
      <c r="B725" s="12"/>
      <c r="C725" s="364" t="s">
        <v>830</v>
      </c>
      <c r="D725" s="365" t="s">
        <v>494</v>
      </c>
      <c r="E725" s="370">
        <v>5210</v>
      </c>
      <c r="F725" s="367">
        <v>12</v>
      </c>
      <c r="G725" s="12">
        <f t="shared" si="36"/>
        <v>62520</v>
      </c>
      <c r="H725" s="12"/>
      <c r="I725" s="12"/>
      <c r="J725" s="12"/>
      <c r="K725" s="12"/>
      <c r="L725" s="12"/>
      <c r="M725" s="12"/>
      <c r="N725" s="12"/>
      <c r="O725" s="12"/>
    </row>
    <row r="726" spans="1:15" ht="16.5">
      <c r="A726" s="12">
        <v>43</v>
      </c>
      <c r="B726" s="12"/>
      <c r="C726" s="364" t="s">
        <v>831</v>
      </c>
      <c r="D726" s="365" t="s">
        <v>152</v>
      </c>
      <c r="E726" s="104">
        <v>8128.9</v>
      </c>
      <c r="F726" s="369">
        <v>2</v>
      </c>
      <c r="G726" s="12">
        <f t="shared" si="36"/>
        <v>16257.8</v>
      </c>
      <c r="H726" s="12"/>
      <c r="I726" s="12"/>
      <c r="J726" s="12"/>
      <c r="K726" s="12"/>
      <c r="L726" s="12"/>
      <c r="M726" s="12"/>
      <c r="N726" s="12"/>
      <c r="O726" s="12"/>
    </row>
    <row r="727" spans="1:15" ht="16.5">
      <c r="A727" s="12">
        <v>44</v>
      </c>
      <c r="B727" s="12"/>
      <c r="C727" s="364" t="s">
        <v>832</v>
      </c>
      <c r="D727" s="365" t="s">
        <v>152</v>
      </c>
      <c r="E727" s="104">
        <v>4494.6000000000004</v>
      </c>
      <c r="F727" s="367">
        <v>2</v>
      </c>
      <c r="G727" s="12">
        <f t="shared" si="36"/>
        <v>8989.2000000000007</v>
      </c>
      <c r="H727" s="12"/>
      <c r="I727" s="12"/>
      <c r="J727" s="12"/>
      <c r="K727" s="12"/>
      <c r="L727" s="12"/>
      <c r="M727" s="12"/>
      <c r="N727" s="12"/>
      <c r="O727" s="12"/>
    </row>
    <row r="728" spans="1:15" ht="16.5">
      <c r="A728" s="12">
        <v>45</v>
      </c>
      <c r="B728" s="12"/>
      <c r="C728" s="364" t="s">
        <v>833</v>
      </c>
      <c r="D728" s="365" t="s">
        <v>834</v>
      </c>
      <c r="E728" s="370">
        <v>3610</v>
      </c>
      <c r="F728" s="367">
        <v>13</v>
      </c>
      <c r="G728" s="12">
        <f t="shared" si="36"/>
        <v>46930</v>
      </c>
      <c r="H728" s="12"/>
      <c r="I728" s="12"/>
      <c r="J728" s="12"/>
      <c r="K728" s="12"/>
      <c r="L728" s="12"/>
      <c r="M728" s="12"/>
      <c r="N728" s="12"/>
      <c r="O728" s="12"/>
    </row>
    <row r="729" spans="1:15" ht="33">
      <c r="A729" s="12">
        <v>46</v>
      </c>
      <c r="B729" s="12"/>
      <c r="C729" s="364" t="s">
        <v>835</v>
      </c>
      <c r="D729" s="365" t="s">
        <v>800</v>
      </c>
      <c r="E729" s="104">
        <v>13554</v>
      </c>
      <c r="F729" s="369">
        <v>1</v>
      </c>
      <c r="G729" s="12">
        <f t="shared" si="36"/>
        <v>13554</v>
      </c>
      <c r="H729" s="12"/>
      <c r="I729" s="12"/>
      <c r="J729" s="12"/>
      <c r="K729" s="12"/>
      <c r="L729" s="12"/>
      <c r="M729" s="12"/>
      <c r="N729" s="12"/>
      <c r="O729" s="12"/>
    </row>
    <row r="730" spans="1:15" ht="33">
      <c r="A730" s="12">
        <v>47</v>
      </c>
      <c r="B730" s="12"/>
      <c r="C730" s="364" t="s">
        <v>836</v>
      </c>
      <c r="D730" s="365" t="s">
        <v>800</v>
      </c>
      <c r="E730" s="104">
        <v>13776</v>
      </c>
      <c r="F730" s="369">
        <v>1</v>
      </c>
      <c r="G730" s="12">
        <f t="shared" si="36"/>
        <v>13776</v>
      </c>
      <c r="H730" s="12"/>
      <c r="I730" s="12"/>
      <c r="J730" s="12"/>
      <c r="K730" s="12"/>
      <c r="L730" s="12"/>
      <c r="M730" s="12"/>
      <c r="N730" s="12"/>
      <c r="O730" s="12"/>
    </row>
    <row r="731" spans="1:15" ht="16.5">
      <c r="A731" s="12">
        <v>48</v>
      </c>
      <c r="B731" s="12"/>
      <c r="C731" s="364" t="s">
        <v>837</v>
      </c>
      <c r="D731" s="365" t="s">
        <v>21</v>
      </c>
      <c r="E731" s="104">
        <v>719475</v>
      </c>
      <c r="F731" s="369">
        <v>1</v>
      </c>
      <c r="G731" s="12">
        <f t="shared" si="36"/>
        <v>719475</v>
      </c>
      <c r="H731" s="12"/>
      <c r="I731" s="12"/>
      <c r="J731" s="12"/>
      <c r="K731" s="12"/>
      <c r="L731" s="12"/>
      <c r="M731" s="12"/>
      <c r="N731" s="12"/>
      <c r="O731" s="12"/>
    </row>
    <row r="732" spans="1:15" ht="16.5">
      <c r="A732" s="12">
        <v>49</v>
      </c>
      <c r="B732" s="12"/>
      <c r="C732" s="364" t="s">
        <v>838</v>
      </c>
      <c r="D732" s="365" t="s">
        <v>21</v>
      </c>
      <c r="E732" s="104">
        <v>535725</v>
      </c>
      <c r="F732" s="369">
        <v>1</v>
      </c>
      <c r="G732" s="12">
        <f t="shared" si="36"/>
        <v>535725</v>
      </c>
      <c r="H732" s="12"/>
      <c r="I732" s="12"/>
      <c r="J732" s="12"/>
      <c r="K732" s="12"/>
      <c r="L732" s="12"/>
      <c r="M732" s="12"/>
      <c r="N732" s="12"/>
      <c r="O732" s="12"/>
    </row>
    <row r="733" spans="1:15" ht="33">
      <c r="A733" s="12">
        <v>50</v>
      </c>
      <c r="B733" s="12"/>
      <c r="C733" s="364" t="s">
        <v>839</v>
      </c>
      <c r="D733" s="365" t="s">
        <v>800</v>
      </c>
      <c r="E733" s="104">
        <v>8892</v>
      </c>
      <c r="F733" s="369">
        <v>1</v>
      </c>
      <c r="G733" s="12">
        <f t="shared" si="36"/>
        <v>8892</v>
      </c>
      <c r="H733" s="12"/>
      <c r="I733" s="12"/>
      <c r="J733" s="12"/>
      <c r="K733" s="12"/>
      <c r="L733" s="12"/>
      <c r="M733" s="12"/>
      <c r="N733" s="12"/>
      <c r="O733" s="12"/>
    </row>
    <row r="734" spans="1:15" ht="33">
      <c r="A734" s="12">
        <v>51</v>
      </c>
      <c r="B734" s="12"/>
      <c r="C734" s="364" t="s">
        <v>840</v>
      </c>
      <c r="D734" s="365" t="s">
        <v>800</v>
      </c>
      <c r="E734" s="104">
        <v>11231</v>
      </c>
      <c r="F734" s="369">
        <v>1</v>
      </c>
      <c r="G734" s="12">
        <f t="shared" si="36"/>
        <v>11231</v>
      </c>
      <c r="H734" s="12"/>
      <c r="I734" s="12"/>
      <c r="J734" s="12"/>
      <c r="K734" s="12"/>
      <c r="L734" s="12"/>
      <c r="M734" s="12"/>
      <c r="N734" s="12"/>
      <c r="O734" s="12"/>
    </row>
    <row r="735" spans="1:15" ht="33">
      <c r="A735" s="12">
        <v>52</v>
      </c>
      <c r="B735" s="12"/>
      <c r="C735" s="364" t="s">
        <v>841</v>
      </c>
      <c r="D735" s="365" t="s">
        <v>800</v>
      </c>
      <c r="E735" s="104">
        <v>12443</v>
      </c>
      <c r="F735" s="369">
        <v>1</v>
      </c>
      <c r="G735" s="12">
        <f t="shared" si="36"/>
        <v>12443</v>
      </c>
      <c r="H735" s="12"/>
      <c r="I735" s="12"/>
      <c r="J735" s="12"/>
      <c r="K735" s="12"/>
      <c r="L735" s="12"/>
      <c r="M735" s="12"/>
      <c r="N735" s="12"/>
      <c r="O735" s="12"/>
    </row>
    <row r="736" spans="1:15" ht="33">
      <c r="A736" s="12">
        <v>53</v>
      </c>
      <c r="B736" s="12"/>
      <c r="C736" s="364" t="s">
        <v>842</v>
      </c>
      <c r="D736" s="365" t="s">
        <v>800</v>
      </c>
      <c r="E736" s="104">
        <v>7885</v>
      </c>
      <c r="F736" s="366">
        <v>1</v>
      </c>
      <c r="G736" s="12">
        <f t="shared" si="36"/>
        <v>7885</v>
      </c>
      <c r="H736" s="12"/>
      <c r="I736" s="12"/>
      <c r="J736" s="12"/>
      <c r="K736" s="12"/>
      <c r="L736" s="12"/>
      <c r="M736" s="12"/>
      <c r="N736" s="12"/>
      <c r="O736" s="12"/>
    </row>
    <row r="737" spans="1:15" ht="33">
      <c r="A737" s="12">
        <v>54</v>
      </c>
      <c r="B737" s="12"/>
      <c r="C737" s="364" t="s">
        <v>843</v>
      </c>
      <c r="D737" s="365" t="s">
        <v>152</v>
      </c>
      <c r="E737" s="104">
        <v>979.72</v>
      </c>
      <c r="F737" s="366">
        <v>0</v>
      </c>
      <c r="G737" s="12">
        <f t="shared" si="36"/>
        <v>0</v>
      </c>
      <c r="H737" s="12"/>
      <c r="I737" s="12"/>
      <c r="J737" s="12"/>
      <c r="K737" s="12"/>
      <c r="L737" s="12"/>
      <c r="M737" s="12"/>
      <c r="N737" s="12"/>
      <c r="O737" s="12"/>
    </row>
    <row r="738" spans="1:15" ht="33">
      <c r="A738" s="12">
        <v>55</v>
      </c>
      <c r="B738" s="12"/>
      <c r="C738" s="364" t="s">
        <v>844</v>
      </c>
      <c r="D738" s="365" t="s">
        <v>152</v>
      </c>
      <c r="E738" s="104">
        <v>22855</v>
      </c>
      <c r="F738" s="366">
        <v>1</v>
      </c>
      <c r="G738" s="12">
        <f t="shared" si="36"/>
        <v>22855</v>
      </c>
      <c r="H738" s="12"/>
      <c r="I738" s="12"/>
      <c r="J738" s="12"/>
      <c r="K738" s="12"/>
      <c r="L738" s="12"/>
      <c r="M738" s="12"/>
      <c r="N738" s="12"/>
      <c r="O738" s="12"/>
    </row>
    <row r="739" spans="1:15" ht="33">
      <c r="A739" s="12">
        <v>56</v>
      </c>
      <c r="B739" s="12"/>
      <c r="C739" s="364" t="s">
        <v>844</v>
      </c>
      <c r="D739" s="365" t="s">
        <v>152</v>
      </c>
      <c r="E739" s="104">
        <v>19886</v>
      </c>
      <c r="F739" s="366">
        <v>1</v>
      </c>
      <c r="G739" s="12">
        <f t="shared" si="36"/>
        <v>19886</v>
      </c>
      <c r="H739" s="12"/>
      <c r="I739" s="12"/>
      <c r="J739" s="12"/>
      <c r="K739" s="12"/>
      <c r="L739" s="12"/>
      <c r="M739" s="12"/>
      <c r="N739" s="12"/>
      <c r="O739" s="12"/>
    </row>
    <row r="740" spans="1:15" ht="33">
      <c r="A740" s="12">
        <v>57</v>
      </c>
      <c r="B740" s="12"/>
      <c r="C740" s="364" t="s">
        <v>845</v>
      </c>
      <c r="D740" s="365" t="s">
        <v>152</v>
      </c>
      <c r="E740" s="104">
        <v>8361.9500000000007</v>
      </c>
      <c r="F740" s="366">
        <v>4</v>
      </c>
      <c r="G740" s="12">
        <f t="shared" si="36"/>
        <v>33447.800000000003</v>
      </c>
      <c r="H740" s="12"/>
      <c r="I740" s="12"/>
      <c r="J740" s="12"/>
      <c r="K740" s="12"/>
      <c r="L740" s="12"/>
      <c r="M740" s="12"/>
      <c r="N740" s="12"/>
      <c r="O740" s="12"/>
    </row>
    <row r="741" spans="1:15" ht="33">
      <c r="A741" s="12">
        <v>58</v>
      </c>
      <c r="B741" s="12"/>
      <c r="C741" s="364" t="s">
        <v>846</v>
      </c>
      <c r="D741" s="365" t="s">
        <v>152</v>
      </c>
      <c r="E741" s="104">
        <v>12450.55</v>
      </c>
      <c r="F741" s="366">
        <v>5</v>
      </c>
      <c r="G741" s="12">
        <f t="shared" si="36"/>
        <v>62252.75</v>
      </c>
      <c r="H741" s="12"/>
      <c r="I741" s="12"/>
      <c r="J741" s="12"/>
      <c r="K741" s="12"/>
      <c r="L741" s="12"/>
      <c r="M741" s="12"/>
      <c r="N741" s="12"/>
      <c r="O741" s="12"/>
    </row>
    <row r="742" spans="1:15" ht="33">
      <c r="A742" s="12">
        <v>59</v>
      </c>
      <c r="B742" s="12"/>
      <c r="C742" s="364" t="s">
        <v>847</v>
      </c>
      <c r="D742" s="365" t="s">
        <v>494</v>
      </c>
      <c r="E742" s="104">
        <v>8896</v>
      </c>
      <c r="F742" s="366">
        <v>3</v>
      </c>
      <c r="G742" s="12">
        <f t="shared" si="36"/>
        <v>26688</v>
      </c>
      <c r="H742" s="12"/>
      <c r="I742" s="12"/>
      <c r="J742" s="12"/>
      <c r="K742" s="12"/>
      <c r="L742" s="12"/>
      <c r="M742" s="12"/>
      <c r="N742" s="12"/>
      <c r="O742" s="12"/>
    </row>
    <row r="743" spans="1:15" ht="33">
      <c r="A743" s="12">
        <v>60</v>
      </c>
      <c r="B743" s="12"/>
      <c r="C743" s="364" t="s">
        <v>847</v>
      </c>
      <c r="D743" s="365" t="s">
        <v>494</v>
      </c>
      <c r="E743" s="104">
        <v>8897</v>
      </c>
      <c r="F743" s="366">
        <v>3</v>
      </c>
      <c r="G743" s="12">
        <f t="shared" si="36"/>
        <v>26691</v>
      </c>
      <c r="H743" s="12"/>
      <c r="I743" s="12"/>
      <c r="J743" s="12"/>
      <c r="K743" s="12"/>
      <c r="L743" s="12"/>
      <c r="M743" s="12"/>
      <c r="N743" s="12"/>
      <c r="O743" s="12"/>
    </row>
    <row r="744" spans="1:15" ht="33">
      <c r="A744" s="12">
        <v>61</v>
      </c>
      <c r="B744" s="12"/>
      <c r="C744" s="364" t="s">
        <v>848</v>
      </c>
      <c r="D744" s="365" t="s">
        <v>494</v>
      </c>
      <c r="E744" s="104">
        <v>9883</v>
      </c>
      <c r="F744" s="366">
        <v>1</v>
      </c>
      <c r="G744" s="12">
        <f t="shared" si="36"/>
        <v>9883</v>
      </c>
      <c r="H744" s="12"/>
      <c r="I744" s="12"/>
      <c r="J744" s="12"/>
      <c r="K744" s="12"/>
      <c r="L744" s="12"/>
      <c r="M744" s="12"/>
      <c r="N744" s="12"/>
      <c r="O744" s="12"/>
    </row>
    <row r="745" spans="1:15" ht="33">
      <c r="A745" s="12">
        <v>62</v>
      </c>
      <c r="B745" s="12"/>
      <c r="C745" s="364" t="s">
        <v>848</v>
      </c>
      <c r="D745" s="365" t="s">
        <v>494</v>
      </c>
      <c r="E745" s="104">
        <v>8883</v>
      </c>
      <c r="F745" s="366">
        <v>1</v>
      </c>
      <c r="G745" s="12">
        <f t="shared" si="36"/>
        <v>8883</v>
      </c>
      <c r="H745" s="12"/>
      <c r="I745" s="12"/>
      <c r="J745" s="12"/>
      <c r="K745" s="12"/>
      <c r="L745" s="12"/>
      <c r="M745" s="12"/>
      <c r="N745" s="12"/>
      <c r="O745" s="12"/>
    </row>
    <row r="746" spans="1:15" ht="33">
      <c r="A746" s="12">
        <v>63</v>
      </c>
      <c r="B746" s="12"/>
      <c r="C746" s="364" t="s">
        <v>849</v>
      </c>
      <c r="D746" s="365" t="s">
        <v>494</v>
      </c>
      <c r="E746" s="104">
        <v>18000</v>
      </c>
      <c r="F746" s="366">
        <v>1</v>
      </c>
      <c r="G746" s="12">
        <f t="shared" si="36"/>
        <v>18000</v>
      </c>
      <c r="H746" s="12"/>
      <c r="I746" s="12"/>
      <c r="J746" s="12"/>
      <c r="K746" s="12"/>
      <c r="L746" s="12"/>
      <c r="M746" s="12"/>
      <c r="N746" s="12"/>
      <c r="O746" s="12"/>
    </row>
    <row r="747" spans="1:15" ht="33">
      <c r="A747" s="12">
        <v>64</v>
      </c>
      <c r="B747" s="12"/>
      <c r="C747" s="364" t="s">
        <v>849</v>
      </c>
      <c r="D747" s="365" t="s">
        <v>494</v>
      </c>
      <c r="E747" s="104">
        <v>14332</v>
      </c>
      <c r="F747" s="366">
        <v>1</v>
      </c>
      <c r="G747" s="12">
        <f t="shared" si="36"/>
        <v>14332</v>
      </c>
      <c r="H747" s="12"/>
      <c r="I747" s="12"/>
      <c r="J747" s="12"/>
      <c r="K747" s="12"/>
      <c r="L747" s="12"/>
      <c r="M747" s="12"/>
      <c r="N747" s="12"/>
      <c r="O747" s="12"/>
    </row>
    <row r="748" spans="1:15" ht="16.5">
      <c r="A748" s="12">
        <v>65</v>
      </c>
      <c r="B748" s="12"/>
      <c r="C748" s="368" t="s">
        <v>850</v>
      </c>
      <c r="D748" s="365" t="s">
        <v>494</v>
      </c>
      <c r="E748" s="104">
        <v>16500</v>
      </c>
      <c r="F748" s="366">
        <v>1</v>
      </c>
      <c r="G748" s="12">
        <f t="shared" ref="G748:G811" si="37">E748*F748</f>
        <v>16500</v>
      </c>
      <c r="H748" s="12"/>
      <c r="I748" s="12"/>
      <c r="J748" s="12"/>
      <c r="K748" s="12"/>
      <c r="L748" s="12"/>
      <c r="M748" s="12"/>
      <c r="N748" s="12"/>
      <c r="O748" s="12"/>
    </row>
    <row r="749" spans="1:15" ht="16.5">
      <c r="A749" s="12">
        <v>66</v>
      </c>
      <c r="B749" s="12"/>
      <c r="C749" s="368" t="s">
        <v>850</v>
      </c>
      <c r="D749" s="365" t="s">
        <v>494</v>
      </c>
      <c r="E749" s="104">
        <v>16500</v>
      </c>
      <c r="F749" s="366">
        <v>1</v>
      </c>
      <c r="G749" s="12">
        <f t="shared" si="37"/>
        <v>16500</v>
      </c>
      <c r="H749" s="12"/>
      <c r="I749" s="12"/>
      <c r="J749" s="12"/>
      <c r="K749" s="12"/>
      <c r="L749" s="12"/>
      <c r="M749" s="12"/>
      <c r="N749" s="12"/>
      <c r="O749" s="12"/>
    </row>
    <row r="750" spans="1:15" ht="16.5">
      <c r="A750" s="12">
        <v>67</v>
      </c>
      <c r="B750" s="12"/>
      <c r="C750" s="368" t="s">
        <v>851</v>
      </c>
      <c r="D750" s="365" t="s">
        <v>494</v>
      </c>
      <c r="E750" s="104">
        <v>8500</v>
      </c>
      <c r="F750" s="366">
        <v>1</v>
      </c>
      <c r="G750" s="12">
        <f t="shared" si="37"/>
        <v>8500</v>
      </c>
      <c r="H750" s="12"/>
      <c r="I750" s="12"/>
      <c r="J750" s="12"/>
      <c r="K750" s="12"/>
      <c r="L750" s="12"/>
      <c r="M750" s="12"/>
      <c r="N750" s="12"/>
      <c r="O750" s="12"/>
    </row>
    <row r="751" spans="1:15" ht="16.5">
      <c r="A751" s="12">
        <v>68</v>
      </c>
      <c r="B751" s="12"/>
      <c r="C751" s="368" t="s">
        <v>851</v>
      </c>
      <c r="D751" s="365" t="s">
        <v>494</v>
      </c>
      <c r="E751" s="104">
        <v>7220</v>
      </c>
      <c r="F751" s="366">
        <v>1</v>
      </c>
      <c r="G751" s="12">
        <f t="shared" si="37"/>
        <v>7220</v>
      </c>
      <c r="H751" s="12"/>
      <c r="I751" s="12"/>
      <c r="J751" s="12"/>
      <c r="K751" s="12"/>
      <c r="L751" s="12"/>
      <c r="M751" s="12"/>
      <c r="N751" s="12"/>
      <c r="O751" s="12"/>
    </row>
    <row r="752" spans="1:15" ht="16.5">
      <c r="A752" s="12">
        <v>69</v>
      </c>
      <c r="B752" s="12"/>
      <c r="C752" s="368" t="s">
        <v>852</v>
      </c>
      <c r="D752" s="365" t="s">
        <v>800</v>
      </c>
      <c r="E752" s="104">
        <v>2566</v>
      </c>
      <c r="F752" s="366">
        <v>1</v>
      </c>
      <c r="G752" s="12">
        <f t="shared" si="37"/>
        <v>2566</v>
      </c>
      <c r="H752" s="12"/>
      <c r="I752" s="12"/>
      <c r="J752" s="12"/>
      <c r="K752" s="12"/>
      <c r="L752" s="12"/>
      <c r="M752" s="12"/>
      <c r="N752" s="12"/>
      <c r="O752" s="12"/>
    </row>
    <row r="753" spans="1:15" ht="16.5">
      <c r="A753" s="12">
        <v>70</v>
      </c>
      <c r="B753" s="12"/>
      <c r="C753" s="368" t="s">
        <v>853</v>
      </c>
      <c r="D753" s="365" t="s">
        <v>800</v>
      </c>
      <c r="E753" s="104">
        <v>2566</v>
      </c>
      <c r="F753" s="366">
        <v>1</v>
      </c>
      <c r="G753" s="12">
        <f t="shared" si="37"/>
        <v>2566</v>
      </c>
      <c r="H753" s="12"/>
      <c r="I753" s="12"/>
      <c r="J753" s="12"/>
      <c r="K753" s="12"/>
      <c r="L753" s="12"/>
      <c r="M753" s="12"/>
      <c r="N753" s="12"/>
      <c r="O753" s="12"/>
    </row>
    <row r="754" spans="1:15" ht="33">
      <c r="A754" s="12">
        <v>71</v>
      </c>
      <c r="B754" s="12"/>
      <c r="C754" s="364" t="s">
        <v>854</v>
      </c>
      <c r="D754" s="365" t="s">
        <v>800</v>
      </c>
      <c r="E754" s="104">
        <v>26567</v>
      </c>
      <c r="F754" s="366">
        <v>4</v>
      </c>
      <c r="G754" s="12">
        <f t="shared" si="37"/>
        <v>106268</v>
      </c>
      <c r="H754" s="12"/>
      <c r="I754" s="12"/>
      <c r="J754" s="12"/>
      <c r="K754" s="12"/>
      <c r="L754" s="12"/>
      <c r="M754" s="12"/>
      <c r="N754" s="12"/>
      <c r="O754" s="12"/>
    </row>
    <row r="755" spans="1:15" ht="16.5">
      <c r="A755" s="12">
        <v>72</v>
      </c>
      <c r="B755" s="12"/>
      <c r="C755" s="364" t="s">
        <v>855</v>
      </c>
      <c r="D755" s="365" t="s">
        <v>152</v>
      </c>
      <c r="E755" s="104">
        <v>63495</v>
      </c>
      <c r="F755" s="366">
        <v>2</v>
      </c>
      <c r="G755" s="12">
        <f t="shared" si="37"/>
        <v>126990</v>
      </c>
      <c r="H755" s="12"/>
      <c r="I755" s="12"/>
      <c r="J755" s="12"/>
      <c r="K755" s="12"/>
      <c r="L755" s="12"/>
      <c r="M755" s="12"/>
      <c r="N755" s="12"/>
      <c r="O755" s="12"/>
    </row>
    <row r="756" spans="1:15" ht="16.5">
      <c r="A756" s="12">
        <v>73</v>
      </c>
      <c r="B756" s="12"/>
      <c r="C756" s="364" t="s">
        <v>856</v>
      </c>
      <c r="D756" s="365" t="s">
        <v>152</v>
      </c>
      <c r="E756" s="104">
        <v>34992</v>
      </c>
      <c r="F756" s="366">
        <v>1</v>
      </c>
      <c r="G756" s="12">
        <f t="shared" si="37"/>
        <v>34992</v>
      </c>
      <c r="H756" s="12"/>
      <c r="I756" s="12"/>
      <c r="J756" s="12"/>
      <c r="K756" s="12"/>
      <c r="L756" s="12"/>
      <c r="M756" s="12"/>
      <c r="N756" s="12"/>
      <c r="O756" s="12"/>
    </row>
    <row r="757" spans="1:15" ht="49.5">
      <c r="A757" s="12">
        <v>74</v>
      </c>
      <c r="B757" s="12"/>
      <c r="C757" s="364" t="s">
        <v>857</v>
      </c>
      <c r="D757" s="365" t="s">
        <v>800</v>
      </c>
      <c r="E757" s="104">
        <v>36895</v>
      </c>
      <c r="F757" s="366">
        <v>15</v>
      </c>
      <c r="G757" s="12">
        <f t="shared" si="37"/>
        <v>553425</v>
      </c>
      <c r="H757" s="12"/>
      <c r="I757" s="12"/>
      <c r="J757" s="12"/>
      <c r="K757" s="12"/>
      <c r="L757" s="12"/>
      <c r="M757" s="12"/>
      <c r="N757" s="12"/>
      <c r="O757" s="12"/>
    </row>
    <row r="758" spans="1:15" ht="49.5">
      <c r="A758" s="12">
        <v>75</v>
      </c>
      <c r="B758" s="12"/>
      <c r="C758" s="364" t="s">
        <v>858</v>
      </c>
      <c r="D758" s="365" t="s">
        <v>800</v>
      </c>
      <c r="E758" s="104">
        <v>13770</v>
      </c>
      <c r="F758" s="366">
        <v>4</v>
      </c>
      <c r="G758" s="12">
        <f t="shared" si="37"/>
        <v>55080</v>
      </c>
      <c r="H758" s="12"/>
      <c r="I758" s="12"/>
      <c r="J758" s="12"/>
      <c r="K758" s="12"/>
      <c r="L758" s="12"/>
      <c r="M758" s="12"/>
      <c r="N758" s="12"/>
      <c r="O758" s="12"/>
    </row>
    <row r="759" spans="1:15" ht="49.5">
      <c r="A759" s="12">
        <v>76</v>
      </c>
      <c r="B759" s="12"/>
      <c r="C759" s="364" t="s">
        <v>858</v>
      </c>
      <c r="D759" s="365" t="s">
        <v>800</v>
      </c>
      <c r="E759" s="104">
        <v>20647</v>
      </c>
      <c r="F759" s="366">
        <v>13</v>
      </c>
      <c r="G759" s="12">
        <f t="shared" si="37"/>
        <v>268411</v>
      </c>
      <c r="H759" s="12"/>
      <c r="I759" s="12"/>
      <c r="J759" s="12"/>
      <c r="K759" s="12"/>
      <c r="L759" s="12"/>
      <c r="M759" s="12"/>
      <c r="N759" s="12"/>
      <c r="O759" s="12"/>
    </row>
    <row r="760" spans="1:15" ht="33">
      <c r="A760" s="12">
        <v>77</v>
      </c>
      <c r="B760" s="12"/>
      <c r="C760" s="364" t="s">
        <v>859</v>
      </c>
      <c r="D760" s="372" t="s">
        <v>152</v>
      </c>
      <c r="E760" s="104">
        <v>68554</v>
      </c>
      <c r="F760" s="366">
        <v>1</v>
      </c>
      <c r="G760" s="12">
        <f t="shared" si="37"/>
        <v>68554</v>
      </c>
      <c r="H760" s="12"/>
      <c r="I760" s="12"/>
      <c r="J760" s="12"/>
      <c r="K760" s="12"/>
      <c r="L760" s="12"/>
      <c r="M760" s="12"/>
      <c r="N760" s="12"/>
      <c r="O760" s="12"/>
    </row>
    <row r="761" spans="1:15" ht="33">
      <c r="A761" s="12">
        <v>78</v>
      </c>
      <c r="B761" s="12"/>
      <c r="C761" s="364" t="s">
        <v>860</v>
      </c>
      <c r="D761" s="365" t="s">
        <v>800</v>
      </c>
      <c r="E761" s="104">
        <v>65478</v>
      </c>
      <c r="F761" s="366">
        <v>2</v>
      </c>
      <c r="G761" s="12">
        <f t="shared" si="37"/>
        <v>130956</v>
      </c>
      <c r="H761" s="12"/>
      <c r="I761" s="12"/>
      <c r="J761" s="12"/>
      <c r="K761" s="12"/>
      <c r="L761" s="12"/>
      <c r="M761" s="12"/>
      <c r="N761" s="12"/>
      <c r="O761" s="12"/>
    </row>
    <row r="762" spans="1:15" ht="49.5">
      <c r="A762" s="12">
        <v>79</v>
      </c>
      <c r="B762" s="12"/>
      <c r="C762" s="364" t="s">
        <v>861</v>
      </c>
      <c r="D762" s="365" t="s">
        <v>800</v>
      </c>
      <c r="E762" s="104">
        <v>1961</v>
      </c>
      <c r="F762" s="366">
        <v>0</v>
      </c>
      <c r="G762" s="12">
        <f t="shared" si="37"/>
        <v>0</v>
      </c>
      <c r="H762" s="12"/>
      <c r="I762" s="12"/>
      <c r="J762" s="12"/>
      <c r="K762" s="12"/>
      <c r="L762" s="12"/>
      <c r="M762" s="12"/>
      <c r="N762" s="12"/>
      <c r="O762" s="12"/>
    </row>
    <row r="763" spans="1:15" ht="49.5">
      <c r="A763" s="12">
        <v>80</v>
      </c>
      <c r="B763" s="12"/>
      <c r="C763" s="364" t="s">
        <v>861</v>
      </c>
      <c r="D763" s="365" t="s">
        <v>800</v>
      </c>
      <c r="E763" s="104">
        <v>2940.5</v>
      </c>
      <c r="F763" s="366">
        <v>1</v>
      </c>
      <c r="G763" s="12">
        <f t="shared" si="37"/>
        <v>2940.5</v>
      </c>
      <c r="H763" s="12"/>
      <c r="I763" s="12"/>
      <c r="J763" s="12"/>
      <c r="K763" s="12"/>
      <c r="L763" s="12"/>
      <c r="M763" s="12"/>
      <c r="N763" s="12"/>
      <c r="O763" s="12"/>
    </row>
    <row r="764" spans="1:15" ht="33">
      <c r="A764" s="12">
        <v>81</v>
      </c>
      <c r="B764" s="12"/>
      <c r="C764" s="364" t="s">
        <v>862</v>
      </c>
      <c r="D764" s="365" t="s">
        <v>800</v>
      </c>
      <c r="E764" s="104">
        <v>141340</v>
      </c>
      <c r="F764" s="366">
        <v>1</v>
      </c>
      <c r="G764" s="12">
        <f t="shared" si="37"/>
        <v>141340</v>
      </c>
      <c r="H764" s="12"/>
      <c r="I764" s="12"/>
      <c r="J764" s="12"/>
      <c r="K764" s="12"/>
      <c r="L764" s="12"/>
      <c r="M764" s="12"/>
      <c r="N764" s="12"/>
      <c r="O764" s="12"/>
    </row>
    <row r="765" spans="1:15" ht="49.5">
      <c r="A765" s="12">
        <v>82</v>
      </c>
      <c r="B765" s="12"/>
      <c r="C765" s="364" t="s">
        <v>863</v>
      </c>
      <c r="D765" s="365" t="s">
        <v>800</v>
      </c>
      <c r="E765" s="104">
        <v>79487</v>
      </c>
      <c r="F765" s="366">
        <v>1</v>
      </c>
      <c r="G765" s="12">
        <f t="shared" si="37"/>
        <v>79487</v>
      </c>
      <c r="H765" s="12"/>
      <c r="I765" s="12"/>
      <c r="J765" s="12"/>
      <c r="K765" s="12"/>
      <c r="L765" s="12"/>
      <c r="M765" s="12"/>
      <c r="N765" s="12"/>
      <c r="O765" s="12"/>
    </row>
    <row r="766" spans="1:15" ht="33">
      <c r="A766" s="12">
        <v>83</v>
      </c>
      <c r="B766" s="12"/>
      <c r="C766" s="364" t="s">
        <v>864</v>
      </c>
      <c r="D766" s="365" t="s">
        <v>800</v>
      </c>
      <c r="E766" s="104">
        <v>42000</v>
      </c>
      <c r="F766" s="366">
        <v>1</v>
      </c>
      <c r="G766" s="12">
        <f t="shared" si="37"/>
        <v>42000</v>
      </c>
      <c r="H766" s="12"/>
      <c r="I766" s="12"/>
      <c r="J766" s="12"/>
      <c r="K766" s="12"/>
      <c r="L766" s="12"/>
      <c r="M766" s="12"/>
      <c r="N766" s="12"/>
      <c r="O766" s="12"/>
    </row>
    <row r="767" spans="1:15" ht="33">
      <c r="A767" s="12">
        <v>84</v>
      </c>
      <c r="B767" s="12"/>
      <c r="C767" s="364" t="s">
        <v>865</v>
      </c>
      <c r="D767" s="365" t="s">
        <v>800</v>
      </c>
      <c r="E767" s="104">
        <v>1600</v>
      </c>
      <c r="F767" s="366">
        <v>1</v>
      </c>
      <c r="G767" s="12">
        <f t="shared" si="37"/>
        <v>1600</v>
      </c>
      <c r="H767" s="12"/>
      <c r="I767" s="12"/>
      <c r="J767" s="12"/>
      <c r="K767" s="12"/>
      <c r="L767" s="12"/>
      <c r="M767" s="12"/>
      <c r="N767" s="12"/>
      <c r="O767" s="12"/>
    </row>
    <row r="768" spans="1:15" ht="16.5">
      <c r="A768" s="12">
        <v>85</v>
      </c>
      <c r="B768" s="12"/>
      <c r="C768" s="364" t="s">
        <v>866</v>
      </c>
      <c r="D768" s="365" t="s">
        <v>800</v>
      </c>
      <c r="E768" s="104">
        <v>16200</v>
      </c>
      <c r="F768" s="366">
        <v>1</v>
      </c>
      <c r="G768" s="12">
        <f t="shared" si="37"/>
        <v>16200</v>
      </c>
      <c r="H768" s="12"/>
      <c r="I768" s="12"/>
      <c r="J768" s="12"/>
      <c r="K768" s="12"/>
      <c r="L768" s="12"/>
      <c r="M768" s="12"/>
      <c r="N768" s="12"/>
      <c r="O768" s="12"/>
    </row>
    <row r="769" spans="1:15" ht="49.5">
      <c r="A769" s="12">
        <v>86</v>
      </c>
      <c r="B769" s="12"/>
      <c r="C769" s="364" t="s">
        <v>867</v>
      </c>
      <c r="D769" s="365" t="s">
        <v>800</v>
      </c>
      <c r="E769" s="104">
        <v>138674</v>
      </c>
      <c r="F769" s="366">
        <v>1</v>
      </c>
      <c r="G769" s="12">
        <f t="shared" si="37"/>
        <v>138674</v>
      </c>
      <c r="H769" s="12"/>
      <c r="I769" s="12"/>
      <c r="J769" s="12"/>
      <c r="K769" s="12"/>
      <c r="L769" s="12"/>
      <c r="M769" s="12"/>
      <c r="N769" s="12"/>
      <c r="O769" s="12"/>
    </row>
    <row r="770" spans="1:15" ht="33">
      <c r="A770" s="12">
        <v>87</v>
      </c>
      <c r="B770" s="12"/>
      <c r="C770" s="364" t="s">
        <v>868</v>
      </c>
      <c r="D770" s="365" t="s">
        <v>494</v>
      </c>
      <c r="E770" s="104">
        <v>88657</v>
      </c>
      <c r="F770" s="366">
        <v>1</v>
      </c>
      <c r="G770" s="12">
        <f t="shared" si="37"/>
        <v>88657</v>
      </c>
      <c r="H770" s="12"/>
      <c r="I770" s="12"/>
      <c r="J770" s="12"/>
      <c r="K770" s="12"/>
      <c r="L770" s="12"/>
      <c r="M770" s="12"/>
      <c r="N770" s="12"/>
      <c r="O770" s="12"/>
    </row>
    <row r="771" spans="1:15" ht="33">
      <c r="A771" s="12">
        <v>88</v>
      </c>
      <c r="B771" s="12"/>
      <c r="C771" s="364" t="s">
        <v>869</v>
      </c>
      <c r="D771" s="365" t="s">
        <v>494</v>
      </c>
      <c r="E771" s="104">
        <v>9000</v>
      </c>
      <c r="F771" s="366">
        <v>1</v>
      </c>
      <c r="G771" s="12">
        <f t="shared" si="37"/>
        <v>9000</v>
      </c>
      <c r="H771" s="12"/>
      <c r="I771" s="12"/>
      <c r="J771" s="12"/>
      <c r="K771" s="12"/>
      <c r="L771" s="12"/>
      <c r="M771" s="12"/>
      <c r="N771" s="12"/>
      <c r="O771" s="12"/>
    </row>
    <row r="772" spans="1:15" ht="49.5">
      <c r="A772" s="12">
        <v>89</v>
      </c>
      <c r="B772" s="12"/>
      <c r="C772" s="364" t="s">
        <v>870</v>
      </c>
      <c r="D772" s="365" t="s">
        <v>800</v>
      </c>
      <c r="E772" s="104">
        <v>139872</v>
      </c>
      <c r="F772" s="366">
        <v>1</v>
      </c>
      <c r="G772" s="12">
        <f t="shared" si="37"/>
        <v>139872</v>
      </c>
      <c r="H772" s="12"/>
      <c r="I772" s="12"/>
      <c r="J772" s="12"/>
      <c r="K772" s="12"/>
      <c r="L772" s="12"/>
      <c r="M772" s="12"/>
      <c r="N772" s="12"/>
      <c r="O772" s="12"/>
    </row>
    <row r="773" spans="1:15" ht="33">
      <c r="A773" s="12">
        <v>90</v>
      </c>
      <c r="B773" s="12"/>
      <c r="C773" s="364" t="s">
        <v>871</v>
      </c>
      <c r="D773" s="365" t="s">
        <v>494</v>
      </c>
      <c r="E773" s="104">
        <v>900</v>
      </c>
      <c r="F773" s="366">
        <v>1</v>
      </c>
      <c r="G773" s="12">
        <f t="shared" si="37"/>
        <v>900</v>
      </c>
      <c r="H773" s="12"/>
      <c r="I773" s="12"/>
      <c r="J773" s="12"/>
      <c r="K773" s="12"/>
      <c r="L773" s="12"/>
      <c r="M773" s="12"/>
      <c r="N773" s="12"/>
      <c r="O773" s="12"/>
    </row>
    <row r="774" spans="1:15" ht="33">
      <c r="A774" s="12">
        <v>91</v>
      </c>
      <c r="B774" s="12"/>
      <c r="C774" s="364" t="s">
        <v>872</v>
      </c>
      <c r="D774" s="365" t="s">
        <v>800</v>
      </c>
      <c r="E774" s="104">
        <v>62558</v>
      </c>
      <c r="F774" s="366">
        <v>2</v>
      </c>
      <c r="G774" s="12">
        <f t="shared" si="37"/>
        <v>125116</v>
      </c>
      <c r="H774" s="12"/>
      <c r="I774" s="12"/>
      <c r="J774" s="12"/>
      <c r="K774" s="12"/>
      <c r="L774" s="12"/>
      <c r="M774" s="12"/>
      <c r="N774" s="12"/>
      <c r="O774" s="12"/>
    </row>
    <row r="775" spans="1:15" ht="33">
      <c r="A775" s="12">
        <v>92</v>
      </c>
      <c r="B775" s="12"/>
      <c r="C775" s="364" t="s">
        <v>873</v>
      </c>
      <c r="D775" s="365" t="s">
        <v>800</v>
      </c>
      <c r="E775" s="104">
        <v>69887</v>
      </c>
      <c r="F775" s="366">
        <v>2</v>
      </c>
      <c r="G775" s="12">
        <f t="shared" si="37"/>
        <v>139774</v>
      </c>
      <c r="H775" s="12"/>
      <c r="I775" s="12"/>
      <c r="J775" s="12"/>
      <c r="K775" s="12"/>
      <c r="L775" s="12"/>
      <c r="M775" s="12"/>
      <c r="N775" s="12"/>
      <c r="O775" s="12"/>
    </row>
    <row r="776" spans="1:15" ht="33">
      <c r="A776" s="12">
        <v>93</v>
      </c>
      <c r="B776" s="12"/>
      <c r="C776" s="364" t="s">
        <v>874</v>
      </c>
      <c r="D776" s="365" t="s">
        <v>800</v>
      </c>
      <c r="E776" s="104">
        <v>58976</v>
      </c>
      <c r="F776" s="366">
        <v>2</v>
      </c>
      <c r="G776" s="12">
        <f t="shared" si="37"/>
        <v>117952</v>
      </c>
      <c r="H776" s="12"/>
      <c r="I776" s="12"/>
      <c r="J776" s="12"/>
      <c r="K776" s="12"/>
      <c r="L776" s="12"/>
      <c r="M776" s="12"/>
      <c r="N776" s="12"/>
      <c r="O776" s="12"/>
    </row>
    <row r="777" spans="1:15" ht="66">
      <c r="A777" s="12">
        <v>94</v>
      </c>
      <c r="B777" s="12"/>
      <c r="C777" s="364" t="s">
        <v>875</v>
      </c>
      <c r="D777" s="365" t="s">
        <v>800</v>
      </c>
      <c r="E777" s="104">
        <v>55438</v>
      </c>
      <c r="F777" s="366">
        <v>2</v>
      </c>
      <c r="G777" s="12">
        <f t="shared" si="37"/>
        <v>110876</v>
      </c>
      <c r="H777" s="12"/>
      <c r="I777" s="12"/>
      <c r="J777" s="12"/>
      <c r="K777" s="12"/>
      <c r="L777" s="12"/>
      <c r="M777" s="12"/>
      <c r="N777" s="12"/>
      <c r="O777" s="12"/>
    </row>
    <row r="778" spans="1:15" ht="16.5">
      <c r="A778" s="12">
        <v>95</v>
      </c>
      <c r="B778" s="12"/>
      <c r="C778" s="364" t="s">
        <v>876</v>
      </c>
      <c r="D778" s="365" t="s">
        <v>800</v>
      </c>
      <c r="E778" s="104">
        <v>356</v>
      </c>
      <c r="F778" s="366">
        <v>1</v>
      </c>
      <c r="G778" s="12">
        <f t="shared" si="37"/>
        <v>356</v>
      </c>
      <c r="H778" s="12"/>
      <c r="I778" s="12"/>
      <c r="J778" s="12"/>
      <c r="K778" s="12"/>
      <c r="L778" s="12"/>
      <c r="M778" s="12"/>
      <c r="N778" s="12"/>
      <c r="O778" s="12"/>
    </row>
    <row r="779" spans="1:15" ht="33">
      <c r="A779" s="12">
        <v>96</v>
      </c>
      <c r="B779" s="12"/>
      <c r="C779" s="364" t="s">
        <v>877</v>
      </c>
      <c r="D779" s="365" t="s">
        <v>152</v>
      </c>
      <c r="E779" s="104">
        <v>240</v>
      </c>
      <c r="F779" s="366">
        <v>1</v>
      </c>
      <c r="G779" s="12">
        <f t="shared" si="37"/>
        <v>240</v>
      </c>
      <c r="H779" s="12"/>
      <c r="I779" s="12"/>
      <c r="J779" s="12"/>
      <c r="K779" s="12"/>
      <c r="L779" s="12"/>
      <c r="M779" s="12"/>
      <c r="N779" s="12"/>
      <c r="O779" s="12"/>
    </row>
    <row r="780" spans="1:15" ht="33">
      <c r="A780" s="12">
        <v>97</v>
      </c>
      <c r="B780" s="12"/>
      <c r="C780" s="364" t="s">
        <v>878</v>
      </c>
      <c r="D780" s="365" t="s">
        <v>152</v>
      </c>
      <c r="E780" s="104">
        <v>54789</v>
      </c>
      <c r="F780" s="366">
        <v>2</v>
      </c>
      <c r="G780" s="12">
        <f t="shared" si="37"/>
        <v>109578</v>
      </c>
      <c r="H780" s="12"/>
      <c r="I780" s="12"/>
      <c r="J780" s="12"/>
      <c r="K780" s="12"/>
      <c r="L780" s="12"/>
      <c r="M780" s="12"/>
      <c r="N780" s="12"/>
      <c r="O780" s="12"/>
    </row>
    <row r="781" spans="1:15" ht="33">
      <c r="A781" s="12">
        <v>98</v>
      </c>
      <c r="B781" s="12"/>
      <c r="C781" s="364" t="s">
        <v>879</v>
      </c>
      <c r="D781" s="365" t="s">
        <v>800</v>
      </c>
      <c r="E781" s="104">
        <v>12559</v>
      </c>
      <c r="F781" s="366">
        <v>1</v>
      </c>
      <c r="G781" s="12">
        <f t="shared" si="37"/>
        <v>12559</v>
      </c>
      <c r="H781" s="12"/>
      <c r="I781" s="12"/>
      <c r="J781" s="12"/>
      <c r="K781" s="12"/>
      <c r="L781" s="12"/>
      <c r="M781" s="12"/>
      <c r="N781" s="12"/>
      <c r="O781" s="12"/>
    </row>
    <row r="782" spans="1:15" ht="33">
      <c r="A782" s="12">
        <v>99</v>
      </c>
      <c r="B782" s="12"/>
      <c r="C782" s="364" t="s">
        <v>880</v>
      </c>
      <c r="D782" s="365" t="s">
        <v>152</v>
      </c>
      <c r="E782" s="104">
        <v>3224</v>
      </c>
      <c r="F782" s="366">
        <v>2</v>
      </c>
      <c r="G782" s="12">
        <f t="shared" si="37"/>
        <v>6448</v>
      </c>
      <c r="H782" s="12"/>
      <c r="I782" s="12"/>
      <c r="J782" s="12"/>
      <c r="K782" s="12"/>
      <c r="L782" s="12"/>
      <c r="M782" s="12"/>
      <c r="N782" s="12"/>
      <c r="O782" s="12"/>
    </row>
    <row r="783" spans="1:15" ht="33">
      <c r="A783" s="12">
        <v>100</v>
      </c>
      <c r="B783" s="12"/>
      <c r="C783" s="364" t="s">
        <v>881</v>
      </c>
      <c r="D783" s="365" t="s">
        <v>494</v>
      </c>
      <c r="E783" s="104">
        <v>18044</v>
      </c>
      <c r="F783" s="366">
        <v>1</v>
      </c>
      <c r="G783" s="12">
        <f t="shared" si="37"/>
        <v>18044</v>
      </c>
      <c r="H783" s="12"/>
      <c r="I783" s="12"/>
      <c r="J783" s="12"/>
      <c r="K783" s="12"/>
      <c r="L783" s="12"/>
      <c r="M783" s="12"/>
      <c r="N783" s="12"/>
      <c r="O783" s="12"/>
    </row>
    <row r="784" spans="1:15" ht="33">
      <c r="A784" s="12">
        <v>101</v>
      </c>
      <c r="B784" s="12"/>
      <c r="C784" s="364" t="s">
        <v>882</v>
      </c>
      <c r="D784" s="365" t="s">
        <v>152</v>
      </c>
      <c r="E784" s="104">
        <v>32665</v>
      </c>
      <c r="F784" s="366">
        <v>1</v>
      </c>
      <c r="G784" s="12">
        <f t="shared" si="37"/>
        <v>32665</v>
      </c>
      <c r="H784" s="12"/>
      <c r="I784" s="12"/>
      <c r="J784" s="12"/>
      <c r="K784" s="12"/>
      <c r="L784" s="12"/>
      <c r="M784" s="12"/>
      <c r="N784" s="12"/>
      <c r="O784" s="12"/>
    </row>
    <row r="785" spans="1:15" ht="33">
      <c r="A785" s="12">
        <v>102</v>
      </c>
      <c r="B785" s="12"/>
      <c r="C785" s="364" t="s">
        <v>883</v>
      </c>
      <c r="D785" s="365" t="s">
        <v>152</v>
      </c>
      <c r="E785" s="104">
        <v>33256</v>
      </c>
      <c r="F785" s="366">
        <v>1</v>
      </c>
      <c r="G785" s="12">
        <f t="shared" si="37"/>
        <v>33256</v>
      </c>
      <c r="H785" s="12"/>
      <c r="I785" s="12"/>
      <c r="J785" s="12"/>
      <c r="K785" s="12"/>
      <c r="L785" s="12"/>
      <c r="M785" s="12"/>
      <c r="N785" s="12"/>
      <c r="O785" s="12"/>
    </row>
    <row r="786" spans="1:15" ht="49.5">
      <c r="A786" s="12">
        <v>103</v>
      </c>
      <c r="B786" s="12"/>
      <c r="C786" s="364" t="s">
        <v>884</v>
      </c>
      <c r="D786" s="365" t="s">
        <v>152</v>
      </c>
      <c r="E786" s="104">
        <v>22987</v>
      </c>
      <c r="F786" s="366">
        <v>1</v>
      </c>
      <c r="G786" s="12">
        <f t="shared" si="37"/>
        <v>22987</v>
      </c>
      <c r="H786" s="12"/>
      <c r="I786" s="12"/>
      <c r="J786" s="12"/>
      <c r="K786" s="12"/>
      <c r="L786" s="12"/>
      <c r="M786" s="12"/>
      <c r="N786" s="12"/>
      <c r="O786" s="12"/>
    </row>
    <row r="787" spans="1:15" ht="33">
      <c r="A787" s="12">
        <v>104</v>
      </c>
      <c r="B787" s="12"/>
      <c r="C787" s="364" t="s">
        <v>885</v>
      </c>
      <c r="D787" s="365" t="s">
        <v>152</v>
      </c>
      <c r="E787" s="104">
        <v>26556</v>
      </c>
      <c r="F787" s="366">
        <v>1</v>
      </c>
      <c r="G787" s="12">
        <f t="shared" si="37"/>
        <v>26556</v>
      </c>
      <c r="H787" s="12"/>
      <c r="I787" s="12"/>
      <c r="J787" s="12"/>
      <c r="K787" s="12"/>
      <c r="L787" s="12"/>
      <c r="M787" s="12"/>
      <c r="N787" s="12"/>
      <c r="O787" s="12"/>
    </row>
    <row r="788" spans="1:15" ht="33">
      <c r="A788" s="12">
        <v>105</v>
      </c>
      <c r="B788" s="12"/>
      <c r="C788" s="364" t="s">
        <v>886</v>
      </c>
      <c r="D788" s="365" t="s">
        <v>152</v>
      </c>
      <c r="E788" s="104">
        <v>28996</v>
      </c>
      <c r="F788" s="366">
        <v>1</v>
      </c>
      <c r="G788" s="12">
        <f t="shared" si="37"/>
        <v>28996</v>
      </c>
      <c r="H788" s="12"/>
      <c r="I788" s="12"/>
      <c r="J788" s="12"/>
      <c r="K788" s="12"/>
      <c r="L788" s="12"/>
      <c r="M788" s="12"/>
      <c r="N788" s="12"/>
      <c r="O788" s="12"/>
    </row>
    <row r="789" spans="1:15" ht="33">
      <c r="A789" s="12">
        <v>106</v>
      </c>
      <c r="B789" s="12"/>
      <c r="C789" s="364" t="s">
        <v>887</v>
      </c>
      <c r="D789" s="365" t="s">
        <v>152</v>
      </c>
      <c r="E789" s="104">
        <v>1137</v>
      </c>
      <c r="F789" s="366">
        <v>2</v>
      </c>
      <c r="G789" s="12">
        <f t="shared" si="37"/>
        <v>2274</v>
      </c>
      <c r="H789" s="12"/>
      <c r="I789" s="12"/>
      <c r="J789" s="12"/>
      <c r="K789" s="12"/>
      <c r="L789" s="12"/>
      <c r="M789" s="12"/>
      <c r="N789" s="12"/>
      <c r="O789" s="12"/>
    </row>
    <row r="790" spans="1:15" ht="49.5">
      <c r="A790" s="12">
        <v>107</v>
      </c>
      <c r="B790" s="12"/>
      <c r="C790" s="364" t="s">
        <v>888</v>
      </c>
      <c r="D790" s="365" t="s">
        <v>800</v>
      </c>
      <c r="E790" s="104">
        <v>9237</v>
      </c>
      <c r="F790" s="366">
        <v>1</v>
      </c>
      <c r="G790" s="12">
        <f t="shared" si="37"/>
        <v>9237</v>
      </c>
      <c r="H790" s="12"/>
      <c r="I790" s="12"/>
      <c r="J790" s="12"/>
      <c r="K790" s="12"/>
      <c r="L790" s="12"/>
      <c r="M790" s="12"/>
      <c r="N790" s="12"/>
      <c r="O790" s="12"/>
    </row>
    <row r="791" spans="1:15" ht="33">
      <c r="A791" s="12">
        <v>108</v>
      </c>
      <c r="B791" s="12"/>
      <c r="C791" s="364" t="s">
        <v>889</v>
      </c>
      <c r="D791" s="372" t="s">
        <v>152</v>
      </c>
      <c r="E791" s="104">
        <v>6589</v>
      </c>
      <c r="F791" s="366">
        <v>1</v>
      </c>
      <c r="G791" s="12">
        <f t="shared" si="37"/>
        <v>6589</v>
      </c>
      <c r="H791" s="12"/>
      <c r="I791" s="12"/>
      <c r="J791" s="12"/>
      <c r="K791" s="12"/>
      <c r="L791" s="12"/>
      <c r="M791" s="12"/>
      <c r="N791" s="12"/>
      <c r="O791" s="12"/>
    </row>
    <row r="792" spans="1:15" ht="33">
      <c r="A792" s="12">
        <v>109</v>
      </c>
      <c r="B792" s="12"/>
      <c r="C792" s="364" t="s">
        <v>890</v>
      </c>
      <c r="D792" s="372" t="s">
        <v>152</v>
      </c>
      <c r="E792" s="104">
        <v>430</v>
      </c>
      <c r="F792" s="366">
        <v>1</v>
      </c>
      <c r="G792" s="12">
        <f t="shared" si="37"/>
        <v>430</v>
      </c>
      <c r="H792" s="12"/>
      <c r="I792" s="12"/>
      <c r="J792" s="12"/>
      <c r="K792" s="12"/>
      <c r="L792" s="12"/>
      <c r="M792" s="12"/>
      <c r="N792" s="12"/>
      <c r="O792" s="12"/>
    </row>
    <row r="793" spans="1:15" ht="33">
      <c r="A793" s="12">
        <v>110</v>
      </c>
      <c r="B793" s="12"/>
      <c r="C793" s="364" t="s">
        <v>891</v>
      </c>
      <c r="D793" s="365" t="s">
        <v>800</v>
      </c>
      <c r="E793" s="104">
        <v>3565</v>
      </c>
      <c r="F793" s="366">
        <v>1</v>
      </c>
      <c r="G793" s="12">
        <f t="shared" si="37"/>
        <v>3565</v>
      </c>
      <c r="H793" s="12"/>
      <c r="I793" s="12"/>
      <c r="J793" s="12"/>
      <c r="K793" s="12"/>
      <c r="L793" s="12"/>
      <c r="M793" s="12"/>
      <c r="N793" s="12"/>
      <c r="O793" s="12"/>
    </row>
    <row r="794" spans="1:15" ht="33">
      <c r="A794" s="12">
        <v>111</v>
      </c>
      <c r="B794" s="12"/>
      <c r="C794" s="364" t="s">
        <v>892</v>
      </c>
      <c r="D794" s="365" t="s">
        <v>800</v>
      </c>
      <c r="E794" s="104">
        <v>2546</v>
      </c>
      <c r="F794" s="366">
        <v>1</v>
      </c>
      <c r="G794" s="12">
        <f t="shared" si="37"/>
        <v>2546</v>
      </c>
      <c r="H794" s="12"/>
      <c r="I794" s="12"/>
      <c r="J794" s="12"/>
      <c r="K794" s="12"/>
      <c r="L794" s="12"/>
      <c r="M794" s="12"/>
      <c r="N794" s="12"/>
      <c r="O794" s="12"/>
    </row>
    <row r="795" spans="1:15" ht="33">
      <c r="A795" s="12">
        <v>112</v>
      </c>
      <c r="B795" s="12"/>
      <c r="C795" s="364" t="s">
        <v>893</v>
      </c>
      <c r="D795" s="365" t="s">
        <v>800</v>
      </c>
      <c r="E795" s="104">
        <v>2223</v>
      </c>
      <c r="F795" s="366">
        <v>1</v>
      </c>
      <c r="G795" s="12">
        <f t="shared" si="37"/>
        <v>2223</v>
      </c>
      <c r="H795" s="12"/>
      <c r="I795" s="12"/>
      <c r="J795" s="12"/>
      <c r="K795" s="12"/>
      <c r="L795" s="12"/>
      <c r="M795" s="12"/>
      <c r="N795" s="12"/>
      <c r="O795" s="12"/>
    </row>
    <row r="796" spans="1:15" ht="33">
      <c r="A796" s="12">
        <v>113</v>
      </c>
      <c r="B796" s="12"/>
      <c r="C796" s="364" t="s">
        <v>894</v>
      </c>
      <c r="D796" s="365" t="s">
        <v>800</v>
      </c>
      <c r="E796" s="104">
        <v>6695</v>
      </c>
      <c r="F796" s="366">
        <v>1</v>
      </c>
      <c r="G796" s="12">
        <f t="shared" si="37"/>
        <v>6695</v>
      </c>
      <c r="H796" s="12"/>
      <c r="I796" s="12"/>
      <c r="J796" s="12"/>
      <c r="K796" s="12"/>
      <c r="L796" s="12"/>
      <c r="M796" s="12"/>
      <c r="N796" s="12"/>
      <c r="O796" s="12"/>
    </row>
    <row r="797" spans="1:15" ht="33">
      <c r="A797" s="12">
        <v>114</v>
      </c>
      <c r="B797" s="12"/>
      <c r="C797" s="364" t="s">
        <v>895</v>
      </c>
      <c r="D797" s="365" t="s">
        <v>800</v>
      </c>
      <c r="E797" s="104">
        <v>3365</v>
      </c>
      <c r="F797" s="366">
        <v>1</v>
      </c>
      <c r="G797" s="12">
        <f t="shared" si="37"/>
        <v>3365</v>
      </c>
      <c r="H797" s="12"/>
      <c r="I797" s="12"/>
      <c r="J797" s="12"/>
      <c r="K797" s="12"/>
      <c r="L797" s="12"/>
      <c r="M797" s="12"/>
      <c r="N797" s="12"/>
      <c r="O797" s="12"/>
    </row>
    <row r="798" spans="1:15" ht="49.5">
      <c r="A798" s="12">
        <v>115</v>
      </c>
      <c r="B798" s="12"/>
      <c r="C798" s="364" t="s">
        <v>896</v>
      </c>
      <c r="D798" s="365" t="s">
        <v>800</v>
      </c>
      <c r="E798" s="104">
        <v>342</v>
      </c>
      <c r="F798" s="366">
        <v>2</v>
      </c>
      <c r="G798" s="12">
        <f t="shared" si="37"/>
        <v>684</v>
      </c>
      <c r="H798" s="12"/>
      <c r="I798" s="12"/>
      <c r="J798" s="12"/>
      <c r="K798" s="12"/>
      <c r="L798" s="12"/>
      <c r="M798" s="12"/>
      <c r="N798" s="12"/>
      <c r="O798" s="12"/>
    </row>
    <row r="799" spans="1:15" ht="33">
      <c r="A799" s="12">
        <v>116</v>
      </c>
      <c r="B799" s="12"/>
      <c r="C799" s="364" t="s">
        <v>897</v>
      </c>
      <c r="D799" s="365" t="s">
        <v>152</v>
      </c>
      <c r="E799" s="104">
        <v>3524</v>
      </c>
      <c r="F799" s="366">
        <v>2</v>
      </c>
      <c r="G799" s="12">
        <f t="shared" si="37"/>
        <v>7048</v>
      </c>
      <c r="H799" s="12"/>
      <c r="I799" s="12"/>
      <c r="J799" s="12"/>
      <c r="K799" s="12"/>
      <c r="L799" s="12"/>
      <c r="M799" s="12"/>
      <c r="N799" s="12"/>
      <c r="O799" s="12"/>
    </row>
    <row r="800" spans="1:15" ht="33">
      <c r="A800" s="12">
        <v>117</v>
      </c>
      <c r="B800" s="12"/>
      <c r="C800" s="364" t="s">
        <v>898</v>
      </c>
      <c r="D800" s="365" t="s">
        <v>21</v>
      </c>
      <c r="E800" s="104">
        <v>12454</v>
      </c>
      <c r="F800" s="366">
        <v>1</v>
      </c>
      <c r="G800" s="12">
        <f t="shared" si="37"/>
        <v>12454</v>
      </c>
      <c r="H800" s="12"/>
      <c r="I800" s="12"/>
      <c r="J800" s="12"/>
      <c r="K800" s="12"/>
      <c r="L800" s="12"/>
      <c r="M800" s="12"/>
      <c r="N800" s="12"/>
      <c r="O800" s="12"/>
    </row>
    <row r="801" spans="1:15" ht="33">
      <c r="A801" s="12">
        <v>118</v>
      </c>
      <c r="B801" s="12"/>
      <c r="C801" s="364" t="s">
        <v>899</v>
      </c>
      <c r="D801" s="365" t="s">
        <v>21</v>
      </c>
      <c r="E801" s="104">
        <v>5512</v>
      </c>
      <c r="F801" s="366">
        <v>2</v>
      </c>
      <c r="G801" s="12">
        <f t="shared" si="37"/>
        <v>11024</v>
      </c>
      <c r="H801" s="12"/>
      <c r="I801" s="12"/>
      <c r="J801" s="12"/>
      <c r="K801" s="12"/>
      <c r="L801" s="12"/>
      <c r="M801" s="12"/>
      <c r="N801" s="12"/>
      <c r="O801" s="12"/>
    </row>
    <row r="802" spans="1:15" ht="33">
      <c r="A802" s="12">
        <v>119</v>
      </c>
      <c r="B802" s="12"/>
      <c r="C802" s="364" t="s">
        <v>900</v>
      </c>
      <c r="D802" s="372" t="s">
        <v>152</v>
      </c>
      <c r="E802" s="104">
        <v>9888</v>
      </c>
      <c r="F802" s="366">
        <v>1</v>
      </c>
      <c r="G802" s="12">
        <f t="shared" si="37"/>
        <v>9888</v>
      </c>
      <c r="H802" s="12"/>
      <c r="I802" s="12"/>
      <c r="J802" s="12"/>
      <c r="K802" s="12"/>
      <c r="L802" s="12"/>
      <c r="M802" s="12"/>
      <c r="N802" s="12"/>
      <c r="O802" s="12"/>
    </row>
    <row r="803" spans="1:15" ht="33">
      <c r="A803" s="12">
        <v>120</v>
      </c>
      <c r="B803" s="12"/>
      <c r="C803" s="364" t="s">
        <v>901</v>
      </c>
      <c r="D803" s="365" t="s">
        <v>21</v>
      </c>
      <c r="E803" s="104">
        <v>9888</v>
      </c>
      <c r="F803" s="366">
        <v>1</v>
      </c>
      <c r="G803" s="12">
        <f t="shared" si="37"/>
        <v>9888</v>
      </c>
      <c r="H803" s="12"/>
      <c r="I803" s="12"/>
      <c r="J803" s="12"/>
      <c r="K803" s="12"/>
      <c r="L803" s="12"/>
      <c r="M803" s="12"/>
      <c r="N803" s="12"/>
      <c r="O803" s="12"/>
    </row>
    <row r="804" spans="1:15" ht="33">
      <c r="A804" s="12">
        <v>121</v>
      </c>
      <c r="B804" s="12"/>
      <c r="C804" s="364" t="s">
        <v>902</v>
      </c>
      <c r="D804" s="365" t="s">
        <v>21</v>
      </c>
      <c r="E804" s="104">
        <v>8856</v>
      </c>
      <c r="F804" s="366">
        <v>1</v>
      </c>
      <c r="G804" s="12">
        <f t="shared" si="37"/>
        <v>8856</v>
      </c>
      <c r="H804" s="12"/>
      <c r="I804" s="12"/>
      <c r="J804" s="12"/>
      <c r="K804" s="12"/>
      <c r="L804" s="12"/>
      <c r="M804" s="12"/>
      <c r="N804" s="12"/>
      <c r="O804" s="12"/>
    </row>
    <row r="805" spans="1:15" ht="33">
      <c r="A805" s="12">
        <v>122</v>
      </c>
      <c r="B805" s="12"/>
      <c r="C805" s="364" t="s">
        <v>903</v>
      </c>
      <c r="D805" s="365" t="s">
        <v>21</v>
      </c>
      <c r="E805" s="104">
        <v>7588</v>
      </c>
      <c r="F805" s="366">
        <v>1</v>
      </c>
      <c r="G805" s="12">
        <f t="shared" si="37"/>
        <v>7588</v>
      </c>
      <c r="H805" s="12"/>
      <c r="I805" s="12"/>
      <c r="J805" s="12"/>
      <c r="K805" s="12"/>
      <c r="L805" s="12"/>
      <c r="M805" s="12"/>
      <c r="N805" s="12"/>
      <c r="O805" s="12"/>
    </row>
    <row r="806" spans="1:15" ht="33">
      <c r="A806" s="12">
        <v>123</v>
      </c>
      <c r="B806" s="12"/>
      <c r="C806" s="364" t="s">
        <v>904</v>
      </c>
      <c r="D806" s="372" t="s">
        <v>152</v>
      </c>
      <c r="E806" s="104">
        <v>7588</v>
      </c>
      <c r="F806" s="366">
        <v>1</v>
      </c>
      <c r="G806" s="12">
        <f t="shared" si="37"/>
        <v>7588</v>
      </c>
      <c r="H806" s="12"/>
      <c r="I806" s="12"/>
      <c r="J806" s="12"/>
      <c r="K806" s="12"/>
      <c r="L806" s="12"/>
      <c r="M806" s="12"/>
      <c r="N806" s="12"/>
      <c r="O806" s="12"/>
    </row>
    <row r="807" spans="1:15" ht="49.5">
      <c r="A807" s="12">
        <v>124</v>
      </c>
      <c r="B807" s="12"/>
      <c r="C807" s="364" t="s">
        <v>905</v>
      </c>
      <c r="D807" s="365" t="s">
        <v>21</v>
      </c>
      <c r="E807" s="104">
        <v>7588</v>
      </c>
      <c r="F807" s="366">
        <v>1</v>
      </c>
      <c r="G807" s="12">
        <f t="shared" si="37"/>
        <v>7588</v>
      </c>
      <c r="H807" s="12"/>
      <c r="I807" s="12"/>
      <c r="J807" s="12"/>
      <c r="K807" s="12"/>
      <c r="L807" s="12"/>
      <c r="M807" s="12"/>
      <c r="N807" s="12"/>
      <c r="O807" s="12"/>
    </row>
    <row r="808" spans="1:15" ht="33">
      <c r="A808" s="12">
        <v>125</v>
      </c>
      <c r="B808" s="12"/>
      <c r="C808" s="364" t="s">
        <v>906</v>
      </c>
      <c r="D808" s="365" t="s">
        <v>152</v>
      </c>
      <c r="E808" s="104">
        <v>5512</v>
      </c>
      <c r="F808" s="366">
        <v>4</v>
      </c>
      <c r="G808" s="12">
        <f t="shared" si="37"/>
        <v>22048</v>
      </c>
      <c r="H808" s="12"/>
      <c r="I808" s="12"/>
      <c r="J808" s="12"/>
      <c r="K808" s="12"/>
      <c r="L808" s="12"/>
      <c r="M808" s="12"/>
      <c r="N808" s="12"/>
      <c r="O808" s="12"/>
    </row>
    <row r="809" spans="1:15" ht="49.5">
      <c r="A809" s="12">
        <v>126</v>
      </c>
      <c r="B809" s="12"/>
      <c r="C809" s="364" t="s">
        <v>907</v>
      </c>
      <c r="D809" s="365" t="s">
        <v>152</v>
      </c>
      <c r="E809" s="104">
        <v>12556</v>
      </c>
      <c r="F809" s="366">
        <v>1</v>
      </c>
      <c r="G809" s="12">
        <f t="shared" si="37"/>
        <v>12556</v>
      </c>
      <c r="H809" s="12"/>
      <c r="I809" s="12"/>
      <c r="J809" s="12"/>
      <c r="K809" s="12"/>
      <c r="L809" s="12"/>
      <c r="M809" s="12"/>
      <c r="N809" s="12"/>
      <c r="O809" s="12"/>
    </row>
    <row r="810" spans="1:15" ht="33">
      <c r="A810" s="12">
        <v>127</v>
      </c>
      <c r="B810" s="12"/>
      <c r="C810" s="364" t="s">
        <v>908</v>
      </c>
      <c r="D810" s="365" t="s">
        <v>152</v>
      </c>
      <c r="E810" s="104">
        <v>12556</v>
      </c>
      <c r="F810" s="366">
        <v>1</v>
      </c>
      <c r="G810" s="12">
        <f t="shared" si="37"/>
        <v>12556</v>
      </c>
      <c r="H810" s="12"/>
      <c r="I810" s="12"/>
      <c r="J810" s="12"/>
      <c r="K810" s="12"/>
      <c r="L810" s="12"/>
      <c r="M810" s="12"/>
      <c r="N810" s="12"/>
      <c r="O810" s="12"/>
    </row>
    <row r="811" spans="1:15" ht="33">
      <c r="A811" s="12">
        <v>128</v>
      </c>
      <c r="B811" s="12"/>
      <c r="C811" s="364" t="s">
        <v>909</v>
      </c>
      <c r="D811" s="365" t="s">
        <v>20</v>
      </c>
      <c r="E811" s="104">
        <v>345672</v>
      </c>
      <c r="F811" s="366">
        <v>1</v>
      </c>
      <c r="G811" s="12">
        <f t="shared" si="37"/>
        <v>345672</v>
      </c>
      <c r="H811" s="12"/>
      <c r="I811" s="12"/>
      <c r="J811" s="12"/>
      <c r="K811" s="12"/>
      <c r="L811" s="12"/>
      <c r="M811" s="12"/>
      <c r="N811" s="12"/>
      <c r="O811" s="12"/>
    </row>
    <row r="812" spans="1:15" ht="33">
      <c r="A812" s="12">
        <v>129</v>
      </c>
      <c r="B812" s="12"/>
      <c r="C812" s="364" t="s">
        <v>910</v>
      </c>
      <c r="D812" s="365" t="s">
        <v>152</v>
      </c>
      <c r="E812" s="104">
        <v>3000</v>
      </c>
      <c r="F812" s="366">
        <v>1</v>
      </c>
      <c r="G812" s="12">
        <f t="shared" ref="G812:G875" si="38">E812*F812</f>
        <v>3000</v>
      </c>
      <c r="H812" s="12"/>
      <c r="I812" s="12"/>
      <c r="J812" s="12"/>
      <c r="K812" s="12"/>
      <c r="L812" s="12"/>
      <c r="M812" s="12"/>
      <c r="N812" s="12"/>
      <c r="O812" s="12"/>
    </row>
    <row r="813" spans="1:15" ht="33">
      <c r="A813" s="12">
        <v>130</v>
      </c>
      <c r="B813" s="12"/>
      <c r="C813" s="364" t="s">
        <v>911</v>
      </c>
      <c r="D813" s="365" t="s">
        <v>152</v>
      </c>
      <c r="E813" s="104">
        <v>900</v>
      </c>
      <c r="F813" s="366">
        <v>1</v>
      </c>
      <c r="G813" s="12">
        <f t="shared" si="38"/>
        <v>900</v>
      </c>
      <c r="H813" s="12"/>
      <c r="I813" s="12"/>
      <c r="J813" s="12"/>
      <c r="K813" s="12"/>
      <c r="L813" s="12"/>
      <c r="M813" s="12"/>
      <c r="N813" s="12"/>
      <c r="O813" s="12"/>
    </row>
    <row r="814" spans="1:15" ht="33">
      <c r="A814" s="12">
        <v>131</v>
      </c>
      <c r="B814" s="12"/>
      <c r="C814" s="364" t="s">
        <v>912</v>
      </c>
      <c r="D814" s="365" t="s">
        <v>20</v>
      </c>
      <c r="E814" s="104">
        <v>2400</v>
      </c>
      <c r="F814" s="366">
        <v>1</v>
      </c>
      <c r="G814" s="12">
        <f t="shared" si="38"/>
        <v>2400</v>
      </c>
      <c r="H814" s="12"/>
      <c r="I814" s="12"/>
      <c r="J814" s="12"/>
      <c r="K814" s="12"/>
      <c r="L814" s="12"/>
      <c r="M814" s="12"/>
      <c r="N814" s="12"/>
      <c r="O814" s="12"/>
    </row>
    <row r="815" spans="1:15" ht="66">
      <c r="A815" s="12">
        <v>132</v>
      </c>
      <c r="B815" s="12"/>
      <c r="C815" s="364" t="s">
        <v>913</v>
      </c>
      <c r="D815" s="365" t="s">
        <v>494</v>
      </c>
      <c r="E815" s="104">
        <v>5674</v>
      </c>
      <c r="F815" s="366">
        <v>2</v>
      </c>
      <c r="G815" s="12">
        <f t="shared" si="38"/>
        <v>11348</v>
      </c>
      <c r="H815" s="12"/>
      <c r="I815" s="12"/>
      <c r="J815" s="12"/>
      <c r="K815" s="12"/>
      <c r="L815" s="12"/>
      <c r="M815" s="12"/>
      <c r="N815" s="12"/>
      <c r="O815" s="12"/>
    </row>
    <row r="816" spans="1:15" ht="33">
      <c r="A816" s="12">
        <v>133</v>
      </c>
      <c r="B816" s="12"/>
      <c r="C816" s="364" t="s">
        <v>914</v>
      </c>
      <c r="D816" s="365" t="s">
        <v>494</v>
      </c>
      <c r="E816" s="104">
        <v>1356</v>
      </c>
      <c r="F816" s="366">
        <v>2</v>
      </c>
      <c r="G816" s="12">
        <f t="shared" si="38"/>
        <v>2712</v>
      </c>
      <c r="H816" s="12"/>
      <c r="I816" s="12"/>
      <c r="J816" s="12"/>
      <c r="K816" s="12"/>
      <c r="L816" s="12"/>
      <c r="M816" s="12"/>
      <c r="N816" s="12"/>
      <c r="O816" s="12"/>
    </row>
    <row r="817" spans="1:15" ht="49.5">
      <c r="A817" s="12">
        <v>134</v>
      </c>
      <c r="B817" s="12"/>
      <c r="C817" s="364" t="s">
        <v>915</v>
      </c>
      <c r="D817" s="365" t="s">
        <v>494</v>
      </c>
      <c r="E817" s="104">
        <v>1234</v>
      </c>
      <c r="F817" s="366">
        <v>1</v>
      </c>
      <c r="G817" s="12">
        <f t="shared" si="38"/>
        <v>1234</v>
      </c>
      <c r="H817" s="12"/>
      <c r="I817" s="12"/>
      <c r="J817" s="12"/>
      <c r="K817" s="12"/>
      <c r="L817" s="12"/>
      <c r="M817" s="12"/>
      <c r="N817" s="12"/>
      <c r="O817" s="12"/>
    </row>
    <row r="818" spans="1:15" ht="49.5">
      <c r="A818" s="12">
        <v>135</v>
      </c>
      <c r="B818" s="12"/>
      <c r="C818" s="364" t="s">
        <v>916</v>
      </c>
      <c r="D818" s="365" t="s">
        <v>494</v>
      </c>
      <c r="E818" s="104">
        <v>52187</v>
      </c>
      <c r="F818" s="366">
        <v>1</v>
      </c>
      <c r="G818" s="12">
        <f t="shared" si="38"/>
        <v>52187</v>
      </c>
      <c r="H818" s="12"/>
      <c r="I818" s="12"/>
      <c r="J818" s="12"/>
      <c r="K818" s="12"/>
      <c r="L818" s="12"/>
      <c r="M818" s="12"/>
      <c r="N818" s="12"/>
      <c r="O818" s="12"/>
    </row>
    <row r="819" spans="1:15" ht="16.5">
      <c r="A819" s="12">
        <v>136</v>
      </c>
      <c r="B819" s="12"/>
      <c r="C819" s="373" t="s">
        <v>917</v>
      </c>
      <c r="D819" s="374"/>
      <c r="E819" s="104">
        <v>3391.4</v>
      </c>
      <c r="F819" s="375">
        <v>2</v>
      </c>
      <c r="G819" s="12">
        <f t="shared" si="38"/>
        <v>6782.8</v>
      </c>
      <c r="H819" s="12"/>
      <c r="I819" s="12"/>
      <c r="J819" s="12"/>
      <c r="K819" s="12"/>
      <c r="L819" s="12"/>
      <c r="M819" s="12"/>
      <c r="N819" s="12"/>
      <c r="O819" s="12"/>
    </row>
    <row r="820" spans="1:15" ht="16.5">
      <c r="A820" s="12">
        <v>137</v>
      </c>
      <c r="B820" s="12"/>
      <c r="C820" s="373" t="s">
        <v>918</v>
      </c>
      <c r="D820" s="374" t="s">
        <v>800</v>
      </c>
      <c r="E820" s="104">
        <v>32000</v>
      </c>
      <c r="F820" s="375">
        <v>1</v>
      </c>
      <c r="G820" s="12">
        <f t="shared" si="38"/>
        <v>32000</v>
      </c>
      <c r="H820" s="12"/>
      <c r="I820" s="12"/>
      <c r="J820" s="12"/>
      <c r="K820" s="12"/>
      <c r="L820" s="12"/>
      <c r="M820" s="12"/>
      <c r="N820" s="12"/>
      <c r="O820" s="12"/>
    </row>
    <row r="821" spans="1:15" ht="33">
      <c r="A821" s="12">
        <v>138</v>
      </c>
      <c r="B821" s="12"/>
      <c r="C821" s="373" t="s">
        <v>919</v>
      </c>
      <c r="D821" s="374" t="s">
        <v>800</v>
      </c>
      <c r="E821" s="104">
        <v>19554</v>
      </c>
      <c r="F821" s="375">
        <v>1</v>
      </c>
      <c r="G821" s="12">
        <f t="shared" si="38"/>
        <v>19554</v>
      </c>
      <c r="H821" s="12"/>
      <c r="I821" s="12"/>
      <c r="J821" s="12"/>
      <c r="K821" s="12"/>
      <c r="L821" s="12"/>
      <c r="M821" s="12"/>
      <c r="N821" s="12"/>
      <c r="O821" s="12"/>
    </row>
    <row r="822" spans="1:15" ht="33">
      <c r="A822" s="12">
        <v>139</v>
      </c>
      <c r="B822" s="12"/>
      <c r="C822" s="373" t="s">
        <v>920</v>
      </c>
      <c r="D822" s="374" t="s">
        <v>800</v>
      </c>
      <c r="E822" s="104">
        <v>15447</v>
      </c>
      <c r="F822" s="375">
        <v>1</v>
      </c>
      <c r="G822" s="12">
        <f t="shared" si="38"/>
        <v>15447</v>
      </c>
      <c r="H822" s="12"/>
      <c r="I822" s="12"/>
      <c r="J822" s="12"/>
      <c r="K822" s="12"/>
      <c r="L822" s="12"/>
      <c r="M822" s="12"/>
      <c r="N822" s="12"/>
      <c r="O822" s="12"/>
    </row>
    <row r="823" spans="1:15" ht="33">
      <c r="A823" s="12">
        <v>140</v>
      </c>
      <c r="B823" s="12"/>
      <c r="C823" s="373" t="s">
        <v>921</v>
      </c>
      <c r="D823" s="374" t="s">
        <v>800</v>
      </c>
      <c r="E823" s="104">
        <v>13345</v>
      </c>
      <c r="F823" s="375">
        <v>1</v>
      </c>
      <c r="G823" s="12">
        <f t="shared" si="38"/>
        <v>13345</v>
      </c>
      <c r="H823" s="12"/>
      <c r="I823" s="12"/>
      <c r="J823" s="12"/>
      <c r="K823" s="12"/>
      <c r="L823" s="12"/>
      <c r="M823" s="12"/>
      <c r="N823" s="12"/>
      <c r="O823" s="12"/>
    </row>
    <row r="824" spans="1:15" ht="33">
      <c r="A824" s="12">
        <v>141</v>
      </c>
      <c r="B824" s="12"/>
      <c r="C824" s="373" t="s">
        <v>922</v>
      </c>
      <c r="D824" s="374" t="s">
        <v>800</v>
      </c>
      <c r="E824" s="104">
        <v>15248</v>
      </c>
      <c r="F824" s="375">
        <v>1</v>
      </c>
      <c r="G824" s="12">
        <f t="shared" si="38"/>
        <v>15248</v>
      </c>
      <c r="H824" s="12"/>
      <c r="I824" s="12"/>
      <c r="J824" s="12"/>
      <c r="K824" s="12"/>
      <c r="L824" s="12"/>
      <c r="M824" s="12"/>
      <c r="N824" s="12"/>
      <c r="O824" s="12"/>
    </row>
    <row r="825" spans="1:15" ht="33">
      <c r="A825" s="12">
        <v>142</v>
      </c>
      <c r="B825" s="12"/>
      <c r="C825" s="373" t="s">
        <v>923</v>
      </c>
      <c r="D825" s="374" t="s">
        <v>800</v>
      </c>
      <c r="E825" s="104">
        <v>13224</v>
      </c>
      <c r="F825" s="375">
        <v>1</v>
      </c>
      <c r="G825" s="12">
        <f t="shared" si="38"/>
        <v>13224</v>
      </c>
      <c r="H825" s="12"/>
      <c r="I825" s="12"/>
      <c r="J825" s="12"/>
      <c r="K825" s="12"/>
      <c r="L825" s="12"/>
      <c r="M825" s="12"/>
      <c r="N825" s="12"/>
      <c r="O825" s="12"/>
    </row>
    <row r="826" spans="1:15" ht="49.5">
      <c r="A826" s="12">
        <v>143</v>
      </c>
      <c r="B826" s="12"/>
      <c r="C826" s="373" t="s">
        <v>924</v>
      </c>
      <c r="D826" s="374" t="s">
        <v>800</v>
      </c>
      <c r="E826" s="104">
        <v>10092</v>
      </c>
      <c r="F826" s="375">
        <v>2</v>
      </c>
      <c r="G826" s="12">
        <f t="shared" si="38"/>
        <v>20184</v>
      </c>
      <c r="H826" s="12"/>
      <c r="I826" s="12"/>
      <c r="J826" s="12"/>
      <c r="K826" s="12"/>
      <c r="L826" s="12"/>
      <c r="M826" s="12"/>
      <c r="N826" s="12"/>
      <c r="O826" s="12"/>
    </row>
    <row r="827" spans="1:15" ht="33">
      <c r="A827" s="12">
        <v>144</v>
      </c>
      <c r="B827" s="12"/>
      <c r="C827" s="376" t="s">
        <v>925</v>
      </c>
      <c r="D827" s="377" t="s">
        <v>152</v>
      </c>
      <c r="E827" s="104">
        <v>2826.15</v>
      </c>
      <c r="F827" s="375">
        <v>2</v>
      </c>
      <c r="G827" s="12">
        <f t="shared" si="38"/>
        <v>5652.3</v>
      </c>
      <c r="H827" s="12"/>
      <c r="I827" s="12"/>
      <c r="J827" s="12"/>
      <c r="K827" s="12"/>
      <c r="L827" s="12"/>
      <c r="M827" s="12"/>
      <c r="N827" s="12"/>
      <c r="O827" s="12"/>
    </row>
    <row r="828" spans="1:15" ht="33">
      <c r="A828" s="12">
        <v>145</v>
      </c>
      <c r="B828" s="12"/>
      <c r="C828" s="376" t="s">
        <v>926</v>
      </c>
      <c r="D828" s="377" t="s">
        <v>152</v>
      </c>
      <c r="E828" s="104">
        <v>1170</v>
      </c>
      <c r="F828" s="375">
        <v>2</v>
      </c>
      <c r="G828" s="12">
        <f t="shared" si="38"/>
        <v>2340</v>
      </c>
      <c r="H828" s="12"/>
      <c r="I828" s="12"/>
      <c r="J828" s="12"/>
      <c r="K828" s="12"/>
      <c r="L828" s="12"/>
      <c r="M828" s="12"/>
      <c r="N828" s="12"/>
      <c r="O828" s="12"/>
    </row>
    <row r="829" spans="1:15" ht="33">
      <c r="A829" s="12">
        <v>146</v>
      </c>
      <c r="B829" s="12"/>
      <c r="C829" s="376" t="s">
        <v>927</v>
      </c>
      <c r="D829" s="377" t="s">
        <v>152</v>
      </c>
      <c r="E829" s="104">
        <v>2712.65</v>
      </c>
      <c r="F829" s="375">
        <v>2</v>
      </c>
      <c r="G829" s="12">
        <f t="shared" si="38"/>
        <v>5425.3</v>
      </c>
      <c r="H829" s="12"/>
      <c r="I829" s="12"/>
      <c r="J829" s="12"/>
      <c r="K829" s="12"/>
      <c r="L829" s="12"/>
      <c r="M829" s="12"/>
      <c r="N829" s="12"/>
      <c r="O829" s="12"/>
    </row>
    <row r="830" spans="1:15" ht="16.5">
      <c r="A830" s="12">
        <v>147</v>
      </c>
      <c r="B830" s="12"/>
      <c r="C830" s="376" t="s">
        <v>928</v>
      </c>
      <c r="D830" s="372" t="s">
        <v>929</v>
      </c>
      <c r="E830" s="104">
        <v>73.16</v>
      </c>
      <c r="F830" s="375">
        <v>700</v>
      </c>
      <c r="G830" s="362">
        <f t="shared" si="38"/>
        <v>51212</v>
      </c>
      <c r="H830" s="362"/>
      <c r="I830" s="12"/>
      <c r="J830" s="12"/>
      <c r="K830" s="12"/>
      <c r="L830" s="12"/>
      <c r="M830" s="12"/>
      <c r="N830" s="12"/>
      <c r="O830" s="12"/>
    </row>
    <row r="831" spans="1:15" ht="33">
      <c r="A831" s="12">
        <v>148</v>
      </c>
      <c r="B831" s="12"/>
      <c r="C831" s="376" t="s">
        <v>930</v>
      </c>
      <c r="D831" s="377" t="s">
        <v>800</v>
      </c>
      <c r="E831" s="104">
        <v>171270</v>
      </c>
      <c r="F831" s="375">
        <v>2</v>
      </c>
      <c r="G831" s="12">
        <f t="shared" si="38"/>
        <v>342540</v>
      </c>
      <c r="H831" s="362"/>
      <c r="I831" s="12"/>
      <c r="J831" s="12"/>
      <c r="K831" s="12"/>
      <c r="L831" s="12"/>
      <c r="M831" s="12"/>
      <c r="N831" s="12"/>
      <c r="O831" s="12"/>
    </row>
    <row r="832" spans="1:15" ht="33">
      <c r="A832" s="12">
        <v>149</v>
      </c>
      <c r="B832" s="12"/>
      <c r="C832" s="376" t="s">
        <v>931</v>
      </c>
      <c r="D832" s="377" t="s">
        <v>800</v>
      </c>
      <c r="E832" s="104">
        <v>209975</v>
      </c>
      <c r="F832" s="375">
        <v>1</v>
      </c>
      <c r="G832" s="12">
        <f t="shared" si="38"/>
        <v>209975</v>
      </c>
      <c r="H832" s="362"/>
      <c r="I832" s="12"/>
      <c r="J832" s="12"/>
      <c r="K832" s="12"/>
      <c r="L832" s="12"/>
      <c r="M832" s="12"/>
      <c r="N832" s="12"/>
      <c r="O832" s="12"/>
    </row>
    <row r="833" spans="1:15" ht="33">
      <c r="A833" s="12">
        <v>151</v>
      </c>
      <c r="B833" s="12"/>
      <c r="C833" s="373" t="s">
        <v>932</v>
      </c>
      <c r="D833" s="365" t="s">
        <v>152</v>
      </c>
      <c r="E833" s="104">
        <v>56563</v>
      </c>
      <c r="F833" s="375">
        <v>2</v>
      </c>
      <c r="G833" s="12">
        <f t="shared" si="38"/>
        <v>113126</v>
      </c>
      <c r="H833" s="12"/>
      <c r="I833" s="12"/>
      <c r="J833" s="12"/>
      <c r="K833" s="12"/>
      <c r="L833" s="12"/>
      <c r="M833" s="12"/>
      <c r="N833" s="12"/>
      <c r="O833" s="12"/>
    </row>
    <row r="834" spans="1:15" ht="16.5">
      <c r="A834" s="12">
        <v>152</v>
      </c>
      <c r="B834" s="12"/>
      <c r="C834" s="373" t="s">
        <v>933</v>
      </c>
      <c r="D834" s="374"/>
      <c r="E834" s="104">
        <v>181000</v>
      </c>
      <c r="F834" s="375">
        <v>1</v>
      </c>
      <c r="G834" s="12">
        <f t="shared" si="38"/>
        <v>181000</v>
      </c>
      <c r="H834" s="12"/>
      <c r="I834" s="12"/>
      <c r="J834" s="12"/>
      <c r="K834" s="12"/>
      <c r="L834" s="12"/>
      <c r="M834" s="12"/>
      <c r="N834" s="12"/>
      <c r="O834" s="12"/>
    </row>
    <row r="835" spans="1:15" ht="16.5">
      <c r="A835" s="12">
        <v>153</v>
      </c>
      <c r="B835" s="12"/>
      <c r="C835" s="373" t="s">
        <v>934</v>
      </c>
      <c r="D835" s="365" t="s">
        <v>152</v>
      </c>
      <c r="E835" s="104">
        <v>181000</v>
      </c>
      <c r="F835" s="375">
        <v>1</v>
      </c>
      <c r="G835" s="12">
        <f t="shared" si="38"/>
        <v>181000</v>
      </c>
      <c r="H835" s="12"/>
      <c r="I835" s="12"/>
      <c r="J835" s="12"/>
      <c r="K835" s="12"/>
      <c r="L835" s="12"/>
      <c r="M835" s="12"/>
      <c r="N835" s="12"/>
      <c r="O835" s="12"/>
    </row>
    <row r="836" spans="1:15" ht="49.5">
      <c r="A836" s="12">
        <v>154</v>
      </c>
      <c r="B836" s="12"/>
      <c r="C836" s="373" t="s">
        <v>935</v>
      </c>
      <c r="D836" s="374" t="s">
        <v>800</v>
      </c>
      <c r="E836" s="104">
        <v>25623</v>
      </c>
      <c r="F836" s="375">
        <v>1</v>
      </c>
      <c r="G836" s="12">
        <f t="shared" si="38"/>
        <v>25623</v>
      </c>
      <c r="H836" s="12"/>
      <c r="I836" s="12"/>
      <c r="J836" s="12"/>
      <c r="K836" s="12"/>
      <c r="L836" s="12"/>
      <c r="M836" s="12"/>
      <c r="N836" s="12"/>
      <c r="O836" s="12"/>
    </row>
    <row r="837" spans="1:15" ht="33">
      <c r="A837" s="12">
        <v>155</v>
      </c>
      <c r="B837" s="12"/>
      <c r="C837" s="373" t="s">
        <v>936</v>
      </c>
      <c r="D837" s="374" t="s">
        <v>800</v>
      </c>
      <c r="E837" s="104">
        <v>15662</v>
      </c>
      <c r="F837" s="375">
        <v>1</v>
      </c>
      <c r="G837" s="12">
        <f t="shared" si="38"/>
        <v>15662</v>
      </c>
      <c r="H837" s="12"/>
      <c r="I837" s="12"/>
      <c r="J837" s="12"/>
      <c r="K837" s="12"/>
      <c r="L837" s="12"/>
      <c r="M837" s="12"/>
      <c r="N837" s="12"/>
      <c r="O837" s="12"/>
    </row>
    <row r="838" spans="1:15" ht="33">
      <c r="A838" s="12">
        <v>156</v>
      </c>
      <c r="B838" s="12"/>
      <c r="C838" s="373" t="s">
        <v>937</v>
      </c>
      <c r="D838" s="374" t="s">
        <v>800</v>
      </c>
      <c r="E838" s="104">
        <v>13554</v>
      </c>
      <c r="F838" s="375">
        <v>1</v>
      </c>
      <c r="G838" s="12">
        <f t="shared" si="38"/>
        <v>13554</v>
      </c>
      <c r="H838" s="12"/>
      <c r="I838" s="12"/>
      <c r="J838" s="12"/>
      <c r="K838" s="12"/>
      <c r="L838" s="12"/>
      <c r="M838" s="12"/>
      <c r="N838" s="12"/>
      <c r="O838" s="12"/>
    </row>
    <row r="839" spans="1:15" ht="33">
      <c r="A839" s="12">
        <v>157</v>
      </c>
      <c r="B839" s="12"/>
      <c r="C839" s="373" t="s">
        <v>938</v>
      </c>
      <c r="D839" s="374" t="s">
        <v>800</v>
      </c>
      <c r="E839" s="104">
        <v>6574</v>
      </c>
      <c r="F839" s="375">
        <v>1</v>
      </c>
      <c r="G839" s="12">
        <f t="shared" si="38"/>
        <v>6574</v>
      </c>
      <c r="H839" s="12"/>
      <c r="I839" s="12"/>
      <c r="J839" s="12"/>
      <c r="K839" s="12"/>
      <c r="L839" s="12"/>
      <c r="M839" s="12"/>
      <c r="N839" s="12"/>
      <c r="O839" s="12"/>
    </row>
    <row r="840" spans="1:15" ht="33">
      <c r="A840" s="12">
        <v>158</v>
      </c>
      <c r="B840" s="12"/>
      <c r="C840" s="373" t="s">
        <v>939</v>
      </c>
      <c r="D840" s="374" t="s">
        <v>800</v>
      </c>
      <c r="E840" s="104">
        <v>18321</v>
      </c>
      <c r="F840" s="375">
        <v>1</v>
      </c>
      <c r="G840" s="12">
        <f t="shared" si="38"/>
        <v>18321</v>
      </c>
      <c r="H840" s="12"/>
      <c r="I840" s="12"/>
      <c r="J840" s="12"/>
      <c r="K840" s="12"/>
      <c r="L840" s="12"/>
      <c r="M840" s="12"/>
      <c r="N840" s="12"/>
      <c r="O840" s="12"/>
    </row>
    <row r="841" spans="1:15" ht="33">
      <c r="A841" s="12">
        <v>159</v>
      </c>
      <c r="B841" s="12"/>
      <c r="C841" s="373" t="s">
        <v>940</v>
      </c>
      <c r="D841" s="374" t="s">
        <v>800</v>
      </c>
      <c r="E841" s="104">
        <v>18552</v>
      </c>
      <c r="F841" s="375">
        <v>1</v>
      </c>
      <c r="G841" s="12">
        <f t="shared" si="38"/>
        <v>18552</v>
      </c>
      <c r="H841" s="12"/>
      <c r="I841" s="12"/>
      <c r="J841" s="12"/>
      <c r="K841" s="12"/>
      <c r="L841" s="12"/>
      <c r="M841" s="12"/>
      <c r="N841" s="12"/>
      <c r="O841" s="12"/>
    </row>
    <row r="842" spans="1:15" ht="33">
      <c r="A842" s="12">
        <v>160</v>
      </c>
      <c r="B842" s="12"/>
      <c r="C842" s="373" t="s">
        <v>941</v>
      </c>
      <c r="D842" s="374" t="s">
        <v>20</v>
      </c>
      <c r="E842" s="104">
        <v>3452</v>
      </c>
      <c r="F842" s="375">
        <v>1</v>
      </c>
      <c r="G842" s="12">
        <f t="shared" si="38"/>
        <v>3452</v>
      </c>
      <c r="H842" s="12"/>
      <c r="I842" s="12"/>
      <c r="J842" s="12"/>
      <c r="K842" s="12"/>
      <c r="L842" s="12"/>
      <c r="M842" s="12"/>
      <c r="N842" s="12"/>
      <c r="O842" s="12"/>
    </row>
    <row r="843" spans="1:15" ht="33">
      <c r="A843" s="12">
        <v>161</v>
      </c>
      <c r="B843" s="12"/>
      <c r="C843" s="373" t="s">
        <v>942</v>
      </c>
      <c r="D843" s="374" t="s">
        <v>20</v>
      </c>
      <c r="E843" s="104">
        <v>2345</v>
      </c>
      <c r="F843" s="375">
        <v>1</v>
      </c>
      <c r="G843" s="12">
        <f t="shared" si="38"/>
        <v>2345</v>
      </c>
      <c r="H843" s="12"/>
      <c r="I843" s="12"/>
      <c r="J843" s="12"/>
      <c r="K843" s="12"/>
      <c r="L843" s="12"/>
      <c r="M843" s="12"/>
      <c r="N843" s="12"/>
      <c r="O843" s="12"/>
    </row>
    <row r="844" spans="1:15" ht="33">
      <c r="A844" s="12">
        <v>162</v>
      </c>
      <c r="B844" s="12"/>
      <c r="C844" s="373" t="s">
        <v>943</v>
      </c>
      <c r="D844" s="374" t="s">
        <v>20</v>
      </c>
      <c r="E844" s="104">
        <v>2432</v>
      </c>
      <c r="F844" s="375">
        <v>1</v>
      </c>
      <c r="G844" s="12">
        <f t="shared" si="38"/>
        <v>2432</v>
      </c>
      <c r="H844" s="12"/>
      <c r="I844" s="12"/>
      <c r="J844" s="12"/>
      <c r="K844" s="12"/>
      <c r="L844" s="12"/>
      <c r="M844" s="12"/>
      <c r="N844" s="12"/>
      <c r="O844" s="12"/>
    </row>
    <row r="845" spans="1:15" ht="33">
      <c r="A845" s="12">
        <v>163</v>
      </c>
      <c r="B845" s="12"/>
      <c r="C845" s="373" t="s">
        <v>944</v>
      </c>
      <c r="D845" s="374" t="s">
        <v>20</v>
      </c>
      <c r="E845" s="104">
        <v>456</v>
      </c>
      <c r="F845" s="375">
        <v>1</v>
      </c>
      <c r="G845" s="12">
        <f t="shared" si="38"/>
        <v>456</v>
      </c>
      <c r="H845" s="12"/>
      <c r="I845" s="12"/>
      <c r="J845" s="12"/>
      <c r="K845" s="12"/>
      <c r="L845" s="12"/>
      <c r="M845" s="12"/>
      <c r="N845" s="12"/>
      <c r="O845" s="12"/>
    </row>
    <row r="846" spans="1:15" ht="33">
      <c r="A846" s="12">
        <v>164</v>
      </c>
      <c r="B846" s="12"/>
      <c r="C846" s="373" t="s">
        <v>945</v>
      </c>
      <c r="D846" s="374" t="s">
        <v>152</v>
      </c>
      <c r="E846" s="104">
        <v>1987</v>
      </c>
      <c r="F846" s="375">
        <v>1</v>
      </c>
      <c r="G846" s="12">
        <f t="shared" si="38"/>
        <v>1987</v>
      </c>
      <c r="H846" s="12"/>
      <c r="I846" s="12"/>
      <c r="J846" s="12"/>
      <c r="K846" s="12"/>
      <c r="L846" s="12"/>
      <c r="M846" s="12"/>
      <c r="N846" s="12"/>
      <c r="O846" s="12"/>
    </row>
    <row r="847" spans="1:15" ht="33">
      <c r="A847" s="12">
        <v>165</v>
      </c>
      <c r="B847" s="12"/>
      <c r="C847" s="373" t="s">
        <v>946</v>
      </c>
      <c r="D847" s="374" t="s">
        <v>152</v>
      </c>
      <c r="E847" s="104">
        <v>987</v>
      </c>
      <c r="F847" s="375">
        <v>6</v>
      </c>
      <c r="G847" s="12">
        <f t="shared" si="38"/>
        <v>5922</v>
      </c>
      <c r="H847" s="12"/>
      <c r="I847" s="12"/>
      <c r="J847" s="12"/>
      <c r="K847" s="12"/>
      <c r="L847" s="12"/>
      <c r="M847" s="12"/>
      <c r="N847" s="12"/>
      <c r="O847" s="12"/>
    </row>
    <row r="848" spans="1:15" ht="33">
      <c r="A848" s="12">
        <v>166</v>
      </c>
      <c r="B848" s="12"/>
      <c r="C848" s="373" t="s">
        <v>947</v>
      </c>
      <c r="D848" s="374" t="s">
        <v>20</v>
      </c>
      <c r="E848" s="104">
        <v>2087</v>
      </c>
      <c r="F848" s="375">
        <v>1</v>
      </c>
      <c r="G848" s="12">
        <f t="shared" si="38"/>
        <v>2087</v>
      </c>
      <c r="H848" s="12"/>
      <c r="I848" s="12"/>
      <c r="J848" s="12"/>
      <c r="K848" s="12"/>
      <c r="L848" s="12"/>
      <c r="M848" s="12"/>
      <c r="N848" s="12"/>
      <c r="O848" s="12"/>
    </row>
    <row r="849" spans="1:15" ht="33">
      <c r="A849" s="12">
        <v>167</v>
      </c>
      <c r="B849" s="12"/>
      <c r="C849" s="373" t="s">
        <v>948</v>
      </c>
      <c r="D849" s="374" t="s">
        <v>20</v>
      </c>
      <c r="E849" s="104">
        <v>456</v>
      </c>
      <c r="F849" s="375">
        <v>1</v>
      </c>
      <c r="G849" s="12">
        <f t="shared" si="38"/>
        <v>456</v>
      </c>
      <c r="H849" s="12"/>
      <c r="I849" s="12"/>
      <c r="J849" s="12"/>
      <c r="K849" s="12"/>
      <c r="L849" s="12"/>
      <c r="M849" s="12"/>
      <c r="N849" s="12"/>
      <c r="O849" s="12"/>
    </row>
    <row r="850" spans="1:15" ht="33">
      <c r="A850" s="12">
        <v>168</v>
      </c>
      <c r="B850" s="12"/>
      <c r="C850" s="373" t="s">
        <v>949</v>
      </c>
      <c r="D850" s="374" t="s">
        <v>152</v>
      </c>
      <c r="E850" s="104">
        <v>1564</v>
      </c>
      <c r="F850" s="375">
        <v>1</v>
      </c>
      <c r="G850" s="12">
        <f t="shared" si="38"/>
        <v>1564</v>
      </c>
      <c r="H850" s="12"/>
      <c r="I850" s="12"/>
      <c r="J850" s="12"/>
      <c r="K850" s="12"/>
      <c r="L850" s="12"/>
      <c r="M850" s="12"/>
      <c r="N850" s="12"/>
      <c r="O850" s="12"/>
    </row>
    <row r="851" spans="1:15" ht="33">
      <c r="A851" s="12">
        <v>169</v>
      </c>
      <c r="B851" s="12"/>
      <c r="C851" s="373" t="s">
        <v>950</v>
      </c>
      <c r="D851" s="374" t="s">
        <v>152</v>
      </c>
      <c r="E851" s="104">
        <v>1699</v>
      </c>
      <c r="F851" s="375">
        <v>7</v>
      </c>
      <c r="G851" s="12">
        <f t="shared" si="38"/>
        <v>11893</v>
      </c>
      <c r="H851" s="12"/>
      <c r="I851" s="12"/>
      <c r="J851" s="12"/>
      <c r="K851" s="12"/>
      <c r="L851" s="12"/>
      <c r="M851" s="12"/>
      <c r="N851" s="12"/>
      <c r="O851" s="12"/>
    </row>
    <row r="852" spans="1:15" ht="56.25">
      <c r="A852" s="12">
        <v>170</v>
      </c>
      <c r="B852" s="12"/>
      <c r="C852" s="378" t="s">
        <v>951</v>
      </c>
      <c r="D852" s="379" t="s">
        <v>20</v>
      </c>
      <c r="E852" s="104">
        <v>2878</v>
      </c>
      <c r="F852" s="133">
        <v>1</v>
      </c>
      <c r="G852" s="12">
        <f t="shared" si="38"/>
        <v>2878</v>
      </c>
      <c r="H852" s="12"/>
      <c r="I852" s="12"/>
      <c r="J852" s="12"/>
      <c r="K852" s="12"/>
      <c r="L852" s="12"/>
      <c r="M852" s="12"/>
      <c r="N852" s="12"/>
      <c r="O852" s="12"/>
    </row>
    <row r="853" spans="1:15" ht="18.75">
      <c r="A853" s="12">
        <v>171</v>
      </c>
      <c r="B853" s="12"/>
      <c r="C853" s="378" t="s">
        <v>952</v>
      </c>
      <c r="D853" s="379" t="s">
        <v>21</v>
      </c>
      <c r="E853" s="104">
        <v>8456</v>
      </c>
      <c r="F853" s="133">
        <v>2</v>
      </c>
      <c r="G853" s="12">
        <f t="shared" si="38"/>
        <v>16912</v>
      </c>
      <c r="H853" s="12"/>
      <c r="I853" s="12"/>
      <c r="J853" s="12"/>
      <c r="K853" s="12"/>
      <c r="L853" s="12"/>
      <c r="M853" s="12"/>
      <c r="N853" s="12"/>
      <c r="O853" s="12"/>
    </row>
    <row r="854" spans="1:15" ht="56.25">
      <c r="A854" s="12">
        <v>172</v>
      </c>
      <c r="B854" s="12"/>
      <c r="C854" s="378" t="s">
        <v>953</v>
      </c>
      <c r="D854" s="379" t="s">
        <v>20</v>
      </c>
      <c r="E854" s="104">
        <v>15326</v>
      </c>
      <c r="F854" s="133">
        <v>1</v>
      </c>
      <c r="G854" s="12">
        <f t="shared" si="38"/>
        <v>15326</v>
      </c>
      <c r="H854" s="12"/>
      <c r="I854" s="12"/>
      <c r="J854" s="12"/>
      <c r="K854" s="12"/>
      <c r="L854" s="12"/>
      <c r="M854" s="12"/>
      <c r="N854" s="12"/>
      <c r="O854" s="12"/>
    </row>
    <row r="855" spans="1:15" ht="37.5">
      <c r="A855" s="12">
        <v>173</v>
      </c>
      <c r="B855" s="12"/>
      <c r="C855" s="380" t="s">
        <v>954</v>
      </c>
      <c r="D855" s="379" t="s">
        <v>494</v>
      </c>
      <c r="E855" s="104">
        <v>26553</v>
      </c>
      <c r="F855" s="133">
        <v>1</v>
      </c>
      <c r="G855" s="12">
        <f t="shared" si="38"/>
        <v>26553</v>
      </c>
      <c r="H855" s="12"/>
      <c r="I855" s="12"/>
      <c r="J855" s="12"/>
      <c r="K855" s="12"/>
      <c r="L855" s="12"/>
      <c r="M855" s="12"/>
      <c r="N855" s="12"/>
      <c r="O855" s="12"/>
    </row>
    <row r="856" spans="1:15" ht="18.75">
      <c r="A856" s="12">
        <v>174</v>
      </c>
      <c r="B856" s="12"/>
      <c r="C856" s="380" t="s">
        <v>955</v>
      </c>
      <c r="D856" s="379" t="s">
        <v>21</v>
      </c>
      <c r="E856" s="104">
        <v>8859</v>
      </c>
      <c r="F856" s="133">
        <v>1</v>
      </c>
      <c r="G856" s="12">
        <f t="shared" si="38"/>
        <v>8859</v>
      </c>
      <c r="H856" s="12"/>
      <c r="I856" s="12"/>
      <c r="J856" s="12"/>
      <c r="K856" s="12"/>
      <c r="L856" s="12"/>
      <c r="M856" s="12"/>
      <c r="N856" s="12"/>
      <c r="O856" s="12"/>
    </row>
    <row r="857" spans="1:15" ht="18.75">
      <c r="A857" s="12">
        <v>175</v>
      </c>
      <c r="B857" s="12"/>
      <c r="C857" s="380" t="s">
        <v>956</v>
      </c>
      <c r="D857" s="379" t="s">
        <v>21</v>
      </c>
      <c r="E857" s="104">
        <v>12886</v>
      </c>
      <c r="F857" s="133">
        <v>2</v>
      </c>
      <c r="G857" s="12">
        <f t="shared" si="38"/>
        <v>25772</v>
      </c>
      <c r="H857" s="12"/>
      <c r="I857" s="12"/>
      <c r="J857" s="12"/>
      <c r="K857" s="12"/>
      <c r="L857" s="12"/>
      <c r="M857" s="12"/>
      <c r="N857" s="12"/>
      <c r="O857" s="12"/>
    </row>
    <row r="858" spans="1:15" ht="18.75">
      <c r="A858" s="12">
        <v>176</v>
      </c>
      <c r="B858" s="12"/>
      <c r="C858" s="380" t="s">
        <v>957</v>
      </c>
      <c r="D858" s="379" t="s">
        <v>21</v>
      </c>
      <c r="E858" s="104">
        <v>30256</v>
      </c>
      <c r="F858" s="133">
        <v>1</v>
      </c>
      <c r="G858" s="12">
        <f t="shared" si="38"/>
        <v>30256</v>
      </c>
      <c r="H858" s="12"/>
      <c r="I858" s="12"/>
      <c r="J858" s="12"/>
      <c r="K858" s="12"/>
      <c r="L858" s="12"/>
      <c r="M858" s="12"/>
      <c r="N858" s="12"/>
      <c r="O858" s="12"/>
    </row>
    <row r="859" spans="1:15" ht="18.75">
      <c r="A859" s="12">
        <v>177</v>
      </c>
      <c r="B859" s="12"/>
      <c r="C859" s="381" t="s">
        <v>958</v>
      </c>
      <c r="D859" s="379" t="s">
        <v>21</v>
      </c>
      <c r="E859" s="104">
        <v>8992</v>
      </c>
      <c r="F859" s="133">
        <v>8</v>
      </c>
      <c r="G859" s="12">
        <f t="shared" si="38"/>
        <v>71936</v>
      </c>
      <c r="H859" s="12"/>
      <c r="I859" s="12"/>
      <c r="J859" s="12"/>
      <c r="K859" s="12"/>
      <c r="L859" s="12"/>
      <c r="M859" s="12"/>
      <c r="N859" s="12"/>
      <c r="O859" s="12"/>
    </row>
    <row r="860" spans="1:15" ht="18.75">
      <c r="A860" s="12">
        <v>178</v>
      </c>
      <c r="B860" s="12"/>
      <c r="C860" s="380" t="s">
        <v>959</v>
      </c>
      <c r="D860" s="379" t="s">
        <v>20</v>
      </c>
      <c r="E860" s="104">
        <v>38000</v>
      </c>
      <c r="F860" s="133">
        <v>1</v>
      </c>
      <c r="G860" s="12">
        <f t="shared" si="38"/>
        <v>38000</v>
      </c>
      <c r="H860" s="12"/>
      <c r="I860" s="12"/>
      <c r="J860" s="12"/>
      <c r="K860" s="12"/>
      <c r="L860" s="12"/>
      <c r="M860" s="12"/>
      <c r="N860" s="12"/>
      <c r="O860" s="12"/>
    </row>
    <row r="861" spans="1:15" ht="37.5">
      <c r="A861" s="12">
        <v>179</v>
      </c>
      <c r="B861" s="12"/>
      <c r="C861" s="378" t="s">
        <v>960</v>
      </c>
      <c r="D861" s="382" t="s">
        <v>20</v>
      </c>
      <c r="E861" s="104">
        <v>12456</v>
      </c>
      <c r="F861" s="383">
        <v>1</v>
      </c>
      <c r="G861" s="12">
        <f t="shared" si="38"/>
        <v>12456</v>
      </c>
      <c r="H861" s="12"/>
      <c r="I861" s="12"/>
      <c r="J861" s="12"/>
      <c r="K861" s="12"/>
      <c r="L861" s="12"/>
      <c r="M861" s="12"/>
      <c r="N861" s="12"/>
      <c r="O861" s="12"/>
    </row>
    <row r="862" spans="1:15" ht="18.75">
      <c r="A862" s="12">
        <v>180</v>
      </c>
      <c r="B862" s="12"/>
      <c r="C862" s="380" t="s">
        <v>961</v>
      </c>
      <c r="D862" s="382" t="s">
        <v>962</v>
      </c>
      <c r="E862" s="104">
        <v>5233</v>
      </c>
      <c r="F862" s="133">
        <v>2</v>
      </c>
      <c r="G862" s="12">
        <f t="shared" si="38"/>
        <v>10466</v>
      </c>
      <c r="H862" s="12"/>
      <c r="I862" s="12"/>
      <c r="J862" s="12"/>
      <c r="K862" s="12"/>
      <c r="L862" s="12"/>
      <c r="M862" s="12"/>
      <c r="N862" s="12"/>
      <c r="O862" s="12"/>
    </row>
    <row r="863" spans="1:15" ht="18.75">
      <c r="A863" s="12">
        <v>181</v>
      </c>
      <c r="B863" s="12"/>
      <c r="C863" s="378" t="s">
        <v>963</v>
      </c>
      <c r="D863" s="382" t="s">
        <v>962</v>
      </c>
      <c r="E863" s="104">
        <v>4222</v>
      </c>
      <c r="F863" s="133">
        <v>6</v>
      </c>
      <c r="G863" s="12">
        <f t="shared" si="38"/>
        <v>25332</v>
      </c>
      <c r="H863" s="12"/>
      <c r="I863" s="12"/>
      <c r="J863" s="12"/>
      <c r="K863" s="12"/>
      <c r="L863" s="12"/>
      <c r="M863" s="12"/>
      <c r="N863" s="12"/>
      <c r="O863" s="12"/>
    </row>
    <row r="864" spans="1:15" ht="18.75">
      <c r="A864" s="12">
        <v>182</v>
      </c>
      <c r="B864" s="12"/>
      <c r="C864" s="378" t="s">
        <v>964</v>
      </c>
      <c r="D864" s="382" t="s">
        <v>962</v>
      </c>
      <c r="E864" s="104">
        <v>32236</v>
      </c>
      <c r="F864" s="133">
        <v>2</v>
      </c>
      <c r="G864" s="12">
        <f t="shared" si="38"/>
        <v>64472</v>
      </c>
      <c r="H864" s="12"/>
      <c r="I864" s="12"/>
      <c r="J864" s="12"/>
      <c r="K864" s="12"/>
      <c r="L864" s="12"/>
      <c r="M864" s="12"/>
      <c r="N864" s="12"/>
      <c r="O864" s="12"/>
    </row>
    <row r="865" spans="1:15" ht="18.75">
      <c r="A865" s="12">
        <v>183</v>
      </c>
      <c r="B865" s="12"/>
      <c r="C865" s="378" t="s">
        <v>965</v>
      </c>
      <c r="D865" s="382" t="s">
        <v>20</v>
      </c>
      <c r="E865" s="104">
        <v>2900</v>
      </c>
      <c r="F865" s="133">
        <v>4</v>
      </c>
      <c r="G865" s="12">
        <f t="shared" si="38"/>
        <v>11600</v>
      </c>
      <c r="H865" s="12"/>
      <c r="I865" s="12"/>
      <c r="J865" s="12"/>
      <c r="K865" s="12"/>
      <c r="L865" s="12"/>
      <c r="M865" s="12"/>
      <c r="N865" s="12"/>
      <c r="O865" s="12"/>
    </row>
    <row r="866" spans="1:15" ht="18.75">
      <c r="A866" s="12">
        <v>184</v>
      </c>
      <c r="B866" s="12"/>
      <c r="C866" s="378" t="s">
        <v>966</v>
      </c>
      <c r="D866" s="382" t="s">
        <v>20</v>
      </c>
      <c r="E866" s="104">
        <v>12856</v>
      </c>
      <c r="F866" s="133">
        <v>2</v>
      </c>
      <c r="G866" s="12">
        <f t="shared" si="38"/>
        <v>25712</v>
      </c>
      <c r="H866" s="12"/>
      <c r="I866" s="12"/>
      <c r="J866" s="12"/>
      <c r="K866" s="12"/>
      <c r="L866" s="12"/>
      <c r="M866" s="12"/>
      <c r="N866" s="12"/>
      <c r="O866" s="12"/>
    </row>
    <row r="867" spans="1:15" ht="18.75">
      <c r="A867" s="12">
        <v>185</v>
      </c>
      <c r="B867" s="12"/>
      <c r="C867" s="378" t="s">
        <v>967</v>
      </c>
      <c r="D867" s="382" t="s">
        <v>962</v>
      </c>
      <c r="E867" s="104">
        <v>4465</v>
      </c>
      <c r="F867" s="133">
        <v>5</v>
      </c>
      <c r="G867" s="12">
        <f t="shared" si="38"/>
        <v>22325</v>
      </c>
      <c r="H867" s="12"/>
      <c r="I867" s="12"/>
      <c r="J867" s="12"/>
      <c r="K867" s="12"/>
      <c r="L867" s="12"/>
      <c r="M867" s="12"/>
      <c r="N867" s="12"/>
      <c r="O867" s="12"/>
    </row>
    <row r="868" spans="1:15" ht="56.25">
      <c r="A868" s="12">
        <v>186</v>
      </c>
      <c r="B868" s="12"/>
      <c r="C868" s="378" t="s">
        <v>968</v>
      </c>
      <c r="D868" s="384" t="s">
        <v>20</v>
      </c>
      <c r="E868" s="104">
        <v>2478</v>
      </c>
      <c r="F868" s="133">
        <v>1</v>
      </c>
      <c r="G868" s="12">
        <f t="shared" si="38"/>
        <v>2478</v>
      </c>
      <c r="H868" s="12"/>
      <c r="I868" s="12"/>
      <c r="J868" s="12"/>
      <c r="K868" s="12"/>
      <c r="L868" s="12"/>
      <c r="M868" s="12"/>
      <c r="N868" s="12"/>
      <c r="O868" s="12"/>
    </row>
    <row r="869" spans="1:15" ht="18.75">
      <c r="A869" s="12">
        <v>187</v>
      </c>
      <c r="B869" s="12"/>
      <c r="C869" s="378" t="s">
        <v>969</v>
      </c>
      <c r="D869" s="384" t="s">
        <v>962</v>
      </c>
      <c r="E869" s="104">
        <v>8896</v>
      </c>
      <c r="F869" s="133">
        <v>4</v>
      </c>
      <c r="G869" s="12">
        <f t="shared" si="38"/>
        <v>35584</v>
      </c>
      <c r="H869" s="12"/>
      <c r="I869" s="12"/>
      <c r="J869" s="12"/>
      <c r="K869" s="12"/>
      <c r="L869" s="12"/>
      <c r="M869" s="12"/>
      <c r="N869" s="12"/>
      <c r="O869" s="12"/>
    </row>
    <row r="870" spans="1:15" ht="18.75">
      <c r="A870" s="12">
        <v>188</v>
      </c>
      <c r="B870" s="12"/>
      <c r="C870" s="378" t="s">
        <v>970</v>
      </c>
      <c r="D870" s="384" t="s">
        <v>962</v>
      </c>
      <c r="E870" s="104">
        <v>8698</v>
      </c>
      <c r="F870" s="133">
        <v>4</v>
      </c>
      <c r="G870" s="12">
        <f t="shared" si="38"/>
        <v>34792</v>
      </c>
      <c r="H870" s="12"/>
      <c r="I870" s="12"/>
      <c r="J870" s="12"/>
      <c r="K870" s="12"/>
      <c r="L870" s="12"/>
      <c r="M870" s="12"/>
      <c r="N870" s="12"/>
      <c r="O870" s="12"/>
    </row>
    <row r="871" spans="1:15" ht="56.25">
      <c r="A871" s="12">
        <v>189</v>
      </c>
      <c r="B871" s="12"/>
      <c r="C871" s="378" t="s">
        <v>971</v>
      </c>
      <c r="D871" s="384" t="s">
        <v>20</v>
      </c>
      <c r="E871" s="104">
        <v>13458</v>
      </c>
      <c r="F871" s="133">
        <v>1</v>
      </c>
      <c r="G871" s="12">
        <f t="shared" si="38"/>
        <v>13458</v>
      </c>
      <c r="H871" s="12"/>
      <c r="I871" s="12"/>
      <c r="J871" s="12"/>
      <c r="K871" s="12"/>
      <c r="L871" s="12"/>
      <c r="M871" s="12"/>
      <c r="N871" s="12"/>
      <c r="O871" s="12"/>
    </row>
    <row r="872" spans="1:15" ht="37.5">
      <c r="A872" s="12">
        <v>190</v>
      </c>
      <c r="B872" s="12"/>
      <c r="C872" s="378" t="s">
        <v>972</v>
      </c>
      <c r="D872" s="384" t="s">
        <v>494</v>
      </c>
      <c r="E872" s="104">
        <v>22648</v>
      </c>
      <c r="F872" s="133">
        <v>1</v>
      </c>
      <c r="G872" s="12">
        <f t="shared" si="38"/>
        <v>22648</v>
      </c>
      <c r="H872" s="12"/>
      <c r="I872" s="12"/>
      <c r="J872" s="12"/>
      <c r="K872" s="12"/>
      <c r="L872" s="12"/>
      <c r="M872" s="12"/>
      <c r="N872" s="12"/>
      <c r="O872" s="12"/>
    </row>
    <row r="873" spans="1:15" ht="18.75">
      <c r="A873" s="12">
        <v>191</v>
      </c>
      <c r="B873" s="12"/>
      <c r="C873" s="378" t="s">
        <v>955</v>
      </c>
      <c r="D873" s="382" t="s">
        <v>21</v>
      </c>
      <c r="E873" s="104">
        <v>7884</v>
      </c>
      <c r="F873" s="133">
        <v>1</v>
      </c>
      <c r="G873" s="12">
        <f t="shared" si="38"/>
        <v>7884</v>
      </c>
      <c r="H873" s="12"/>
      <c r="I873" s="12"/>
      <c r="J873" s="12"/>
      <c r="K873" s="12"/>
      <c r="L873" s="12"/>
      <c r="M873" s="12"/>
      <c r="N873" s="12"/>
      <c r="O873" s="12"/>
    </row>
    <row r="874" spans="1:15" ht="18.75">
      <c r="A874" s="12">
        <v>192</v>
      </c>
      <c r="B874" s="12"/>
      <c r="C874" s="378" t="s">
        <v>973</v>
      </c>
      <c r="D874" s="382" t="s">
        <v>962</v>
      </c>
      <c r="E874" s="104">
        <v>11886</v>
      </c>
      <c r="F874" s="133">
        <v>2</v>
      </c>
      <c r="G874" s="12">
        <f t="shared" si="38"/>
        <v>23772</v>
      </c>
      <c r="H874" s="12"/>
      <c r="I874" s="12"/>
      <c r="J874" s="12"/>
      <c r="K874" s="12"/>
      <c r="L874" s="12"/>
      <c r="M874" s="12"/>
      <c r="N874" s="12"/>
      <c r="O874" s="12"/>
    </row>
    <row r="875" spans="1:15" ht="18.75">
      <c r="A875" s="12">
        <v>193</v>
      </c>
      <c r="B875" s="12"/>
      <c r="C875" s="378" t="s">
        <v>957</v>
      </c>
      <c r="D875" s="382" t="s">
        <v>962</v>
      </c>
      <c r="E875" s="104">
        <v>30256</v>
      </c>
      <c r="F875" s="133">
        <v>1</v>
      </c>
      <c r="G875" s="12">
        <f t="shared" si="38"/>
        <v>30256</v>
      </c>
      <c r="H875" s="12"/>
      <c r="I875" s="12"/>
      <c r="J875" s="12"/>
      <c r="K875" s="12"/>
      <c r="L875" s="12"/>
      <c r="M875" s="12"/>
      <c r="N875" s="12"/>
      <c r="O875" s="12"/>
    </row>
    <row r="876" spans="1:15" ht="18.75">
      <c r="A876" s="12">
        <v>194</v>
      </c>
      <c r="B876" s="12"/>
      <c r="C876" s="378" t="s">
        <v>958</v>
      </c>
      <c r="D876" s="382" t="s">
        <v>21</v>
      </c>
      <c r="E876" s="104">
        <v>8233</v>
      </c>
      <c r="F876" s="133">
        <v>8</v>
      </c>
      <c r="G876" s="12">
        <f t="shared" ref="G876:G939" si="39">E876*F876</f>
        <v>65864</v>
      </c>
      <c r="H876" s="12"/>
      <c r="I876" s="12"/>
      <c r="J876" s="12"/>
      <c r="K876" s="12"/>
      <c r="L876" s="12"/>
      <c r="M876" s="12"/>
      <c r="N876" s="12"/>
      <c r="O876" s="12"/>
    </row>
    <row r="877" spans="1:15" ht="18.75">
      <c r="A877" s="12">
        <v>195</v>
      </c>
      <c r="B877" s="12"/>
      <c r="C877" s="378" t="s">
        <v>974</v>
      </c>
      <c r="D877" s="382" t="s">
        <v>21</v>
      </c>
      <c r="E877" s="104">
        <v>8852</v>
      </c>
      <c r="F877" s="133">
        <v>1</v>
      </c>
      <c r="G877" s="12">
        <f t="shared" si="39"/>
        <v>8852</v>
      </c>
      <c r="H877" s="12"/>
      <c r="I877" s="12"/>
      <c r="J877" s="12"/>
      <c r="K877" s="12"/>
      <c r="L877" s="12"/>
      <c r="M877" s="12"/>
      <c r="N877" s="12"/>
      <c r="O877" s="12"/>
    </row>
    <row r="878" spans="1:15" ht="18.75">
      <c r="A878" s="12">
        <v>196</v>
      </c>
      <c r="B878" s="12"/>
      <c r="C878" s="378" t="s">
        <v>959</v>
      </c>
      <c r="D878" s="382" t="s">
        <v>20</v>
      </c>
      <c r="E878" s="104">
        <v>38000</v>
      </c>
      <c r="F878" s="133">
        <v>1</v>
      </c>
      <c r="G878" s="12">
        <f t="shared" si="39"/>
        <v>38000</v>
      </c>
      <c r="H878" s="12"/>
      <c r="I878" s="12"/>
      <c r="J878" s="12"/>
      <c r="K878" s="12"/>
      <c r="L878" s="12"/>
      <c r="M878" s="12"/>
      <c r="N878" s="12"/>
      <c r="O878" s="12"/>
    </row>
    <row r="879" spans="1:15" ht="37.5">
      <c r="A879" s="12">
        <v>197</v>
      </c>
      <c r="B879" s="12"/>
      <c r="C879" s="385" t="s">
        <v>975</v>
      </c>
      <c r="D879" s="382" t="s">
        <v>21</v>
      </c>
      <c r="E879" s="104">
        <v>12232</v>
      </c>
      <c r="F879" s="133">
        <v>2</v>
      </c>
      <c r="G879" s="12">
        <f t="shared" si="39"/>
        <v>24464</v>
      </c>
      <c r="H879" s="12"/>
      <c r="I879" s="12"/>
      <c r="J879" s="12"/>
      <c r="K879" s="12"/>
      <c r="L879" s="12"/>
      <c r="M879" s="12"/>
      <c r="N879" s="12"/>
      <c r="O879" s="12"/>
    </row>
    <row r="880" spans="1:15" ht="37.5">
      <c r="A880" s="12">
        <v>198</v>
      </c>
      <c r="B880" s="12"/>
      <c r="C880" s="385" t="s">
        <v>976</v>
      </c>
      <c r="D880" s="382" t="s">
        <v>21</v>
      </c>
      <c r="E880" s="104">
        <v>12232</v>
      </c>
      <c r="F880" s="133">
        <v>2</v>
      </c>
      <c r="G880" s="12">
        <f t="shared" si="39"/>
        <v>24464</v>
      </c>
      <c r="H880" s="12"/>
      <c r="I880" s="12"/>
      <c r="J880" s="12"/>
      <c r="K880" s="12"/>
      <c r="L880" s="12"/>
      <c r="M880" s="12"/>
      <c r="N880" s="12"/>
      <c r="O880" s="12"/>
    </row>
    <row r="881" spans="1:15" ht="37.5">
      <c r="A881" s="12">
        <v>199</v>
      </c>
      <c r="B881" s="12"/>
      <c r="C881" s="385" t="s">
        <v>977</v>
      </c>
      <c r="D881" s="382" t="s">
        <v>21</v>
      </c>
      <c r="E881" s="104">
        <v>5234</v>
      </c>
      <c r="F881" s="133">
        <v>4</v>
      </c>
      <c r="G881" s="12">
        <f t="shared" si="39"/>
        <v>20936</v>
      </c>
      <c r="H881" s="12"/>
      <c r="I881" s="12"/>
      <c r="J881" s="12"/>
      <c r="K881" s="12"/>
      <c r="L881" s="12"/>
      <c r="M881" s="12"/>
      <c r="N881" s="12"/>
      <c r="O881" s="12"/>
    </row>
    <row r="882" spans="1:15" ht="18.75">
      <c r="A882" s="12">
        <v>200</v>
      </c>
      <c r="B882" s="12"/>
      <c r="C882" s="385" t="s">
        <v>978</v>
      </c>
      <c r="D882" s="379" t="s">
        <v>21</v>
      </c>
      <c r="E882" s="104">
        <v>22645</v>
      </c>
      <c r="F882" s="133">
        <v>2</v>
      </c>
      <c r="G882" s="12">
        <f t="shared" si="39"/>
        <v>45290</v>
      </c>
      <c r="H882" s="12"/>
      <c r="I882" s="12"/>
      <c r="J882" s="12"/>
      <c r="K882" s="12"/>
      <c r="L882" s="12"/>
      <c r="M882" s="12"/>
      <c r="N882" s="12"/>
      <c r="O882" s="12"/>
    </row>
    <row r="883" spans="1:15" ht="18.75">
      <c r="A883" s="12">
        <v>201</v>
      </c>
      <c r="B883" s="12"/>
      <c r="C883" s="378" t="s">
        <v>979</v>
      </c>
      <c r="D883" s="379" t="s">
        <v>20</v>
      </c>
      <c r="E883" s="104">
        <v>189786</v>
      </c>
      <c r="F883" s="133">
        <v>1</v>
      </c>
      <c r="G883" s="12">
        <f t="shared" si="39"/>
        <v>189786</v>
      </c>
      <c r="H883" s="12"/>
      <c r="I883" s="12"/>
      <c r="J883" s="12"/>
      <c r="K883" s="12"/>
      <c r="L883" s="12"/>
      <c r="M883" s="12"/>
      <c r="N883" s="12"/>
      <c r="O883" s="12"/>
    </row>
    <row r="884" spans="1:15" ht="18.75">
      <c r="A884" s="12">
        <v>202</v>
      </c>
      <c r="B884" s="12"/>
      <c r="C884" s="378" t="s">
        <v>980</v>
      </c>
      <c r="D884" s="379" t="s">
        <v>20</v>
      </c>
      <c r="E884" s="104">
        <v>198067</v>
      </c>
      <c r="F884" s="133">
        <v>1</v>
      </c>
      <c r="G884" s="12">
        <f t="shared" si="39"/>
        <v>198067</v>
      </c>
      <c r="H884" s="12"/>
      <c r="I884" s="12"/>
      <c r="J884" s="12"/>
      <c r="K884" s="12"/>
      <c r="L884" s="12"/>
      <c r="M884" s="12"/>
      <c r="N884" s="12"/>
      <c r="O884" s="12"/>
    </row>
    <row r="885" spans="1:15" ht="18.75">
      <c r="A885" s="12">
        <v>203</v>
      </c>
      <c r="B885" s="12"/>
      <c r="C885" s="385" t="s">
        <v>981</v>
      </c>
      <c r="D885" s="379" t="s">
        <v>20</v>
      </c>
      <c r="E885" s="104">
        <v>4223</v>
      </c>
      <c r="F885" s="133">
        <v>1</v>
      </c>
      <c r="G885" s="12">
        <f t="shared" si="39"/>
        <v>4223</v>
      </c>
      <c r="H885" s="12"/>
      <c r="I885" s="12"/>
      <c r="J885" s="12"/>
      <c r="K885" s="12"/>
      <c r="L885" s="12"/>
      <c r="M885" s="12"/>
      <c r="N885" s="12"/>
      <c r="O885" s="12"/>
    </row>
    <row r="886" spans="1:15" ht="18.75">
      <c r="A886" s="12">
        <v>204</v>
      </c>
      <c r="B886" s="12"/>
      <c r="C886" s="385" t="s">
        <v>982</v>
      </c>
      <c r="D886" s="379" t="s">
        <v>21</v>
      </c>
      <c r="E886" s="104">
        <v>42400</v>
      </c>
      <c r="F886" s="133">
        <v>1</v>
      </c>
      <c r="G886" s="12">
        <f t="shared" si="39"/>
        <v>42400</v>
      </c>
      <c r="H886" s="12"/>
      <c r="I886" s="12"/>
      <c r="J886" s="12"/>
      <c r="K886" s="12"/>
      <c r="L886" s="12"/>
      <c r="M886" s="12"/>
      <c r="N886" s="12"/>
      <c r="O886" s="12"/>
    </row>
    <row r="887" spans="1:15" ht="37.5">
      <c r="A887" s="12">
        <v>205</v>
      </c>
      <c r="B887" s="12"/>
      <c r="C887" s="385" t="s">
        <v>983</v>
      </c>
      <c r="D887" s="379" t="s">
        <v>20</v>
      </c>
      <c r="E887" s="104">
        <v>4223</v>
      </c>
      <c r="F887" s="133">
        <v>1</v>
      </c>
      <c r="G887" s="12">
        <f t="shared" si="39"/>
        <v>4223</v>
      </c>
      <c r="H887" s="12"/>
      <c r="I887" s="12"/>
      <c r="J887" s="12"/>
      <c r="K887" s="12"/>
      <c r="L887" s="12"/>
      <c r="M887" s="12"/>
      <c r="N887" s="12"/>
      <c r="O887" s="12"/>
    </row>
    <row r="888" spans="1:15" ht="18.75">
      <c r="A888" s="12">
        <v>206</v>
      </c>
      <c r="B888" s="12"/>
      <c r="C888" s="385" t="s">
        <v>984</v>
      </c>
      <c r="D888" s="379" t="s">
        <v>21</v>
      </c>
      <c r="E888" s="104">
        <v>654</v>
      </c>
      <c r="F888" s="133">
        <v>5</v>
      </c>
      <c r="G888" s="12">
        <f t="shared" si="39"/>
        <v>3270</v>
      </c>
      <c r="H888" s="12"/>
      <c r="I888" s="12"/>
      <c r="J888" s="12"/>
      <c r="K888" s="12"/>
      <c r="L888" s="12"/>
      <c r="M888" s="12"/>
      <c r="N888" s="12"/>
      <c r="O888" s="12"/>
    </row>
    <row r="889" spans="1:15" ht="18.75">
      <c r="A889" s="12">
        <v>207</v>
      </c>
      <c r="B889" s="12"/>
      <c r="C889" s="385" t="s">
        <v>985</v>
      </c>
      <c r="D889" s="379" t="s">
        <v>21</v>
      </c>
      <c r="E889" s="104">
        <v>1050</v>
      </c>
      <c r="F889" s="133">
        <v>2</v>
      </c>
      <c r="G889" s="12">
        <f t="shared" si="39"/>
        <v>2100</v>
      </c>
      <c r="H889" s="12"/>
      <c r="I889" s="12"/>
      <c r="J889" s="12"/>
      <c r="K889" s="12"/>
      <c r="L889" s="12"/>
      <c r="M889" s="12"/>
      <c r="N889" s="12"/>
      <c r="O889" s="12"/>
    </row>
    <row r="890" spans="1:15" ht="18.75">
      <c r="A890" s="12">
        <v>208</v>
      </c>
      <c r="B890" s="12"/>
      <c r="C890" s="385" t="s">
        <v>986</v>
      </c>
      <c r="D890" s="379" t="s">
        <v>20</v>
      </c>
      <c r="E890" s="104">
        <v>8100</v>
      </c>
      <c r="F890" s="133">
        <v>1</v>
      </c>
      <c r="G890" s="12">
        <f t="shared" si="39"/>
        <v>8100</v>
      </c>
      <c r="H890" s="12"/>
      <c r="I890" s="12"/>
      <c r="J890" s="12"/>
      <c r="K890" s="12"/>
      <c r="L890" s="12"/>
      <c r="M890" s="12"/>
      <c r="N890" s="12"/>
      <c r="O890" s="12"/>
    </row>
    <row r="891" spans="1:15" ht="18.75">
      <c r="A891" s="12">
        <v>209</v>
      </c>
      <c r="B891" s="12"/>
      <c r="C891" s="385" t="s">
        <v>987</v>
      </c>
      <c r="D891" s="379" t="s">
        <v>20</v>
      </c>
      <c r="E891" s="104">
        <v>8997</v>
      </c>
      <c r="F891" s="133">
        <v>1</v>
      </c>
      <c r="G891" s="12">
        <f t="shared" si="39"/>
        <v>8997</v>
      </c>
      <c r="H891" s="12"/>
      <c r="I891" s="12"/>
      <c r="J891" s="12"/>
      <c r="K891" s="12"/>
      <c r="L891" s="12"/>
      <c r="M891" s="12"/>
      <c r="N891" s="12"/>
      <c r="O891" s="12"/>
    </row>
    <row r="892" spans="1:15" ht="56.25">
      <c r="A892" s="12">
        <v>210</v>
      </c>
      <c r="B892" s="12"/>
      <c r="C892" s="385" t="s">
        <v>988</v>
      </c>
      <c r="D892" s="379" t="s">
        <v>20</v>
      </c>
      <c r="E892" s="104">
        <v>15000</v>
      </c>
      <c r="F892" s="133">
        <v>1</v>
      </c>
      <c r="G892" s="12">
        <f t="shared" si="39"/>
        <v>15000</v>
      </c>
      <c r="H892" s="12"/>
      <c r="I892" s="12"/>
      <c r="J892" s="12"/>
      <c r="K892" s="12"/>
      <c r="L892" s="12"/>
      <c r="M892" s="12"/>
      <c r="N892" s="12"/>
      <c r="O892" s="12"/>
    </row>
    <row r="893" spans="1:15" ht="18.75">
      <c r="A893" s="12">
        <v>211</v>
      </c>
      <c r="B893" s="12"/>
      <c r="C893" s="385" t="s">
        <v>989</v>
      </c>
      <c r="D893" s="379" t="s">
        <v>21</v>
      </c>
      <c r="E893" s="104">
        <v>1447</v>
      </c>
      <c r="F893" s="133">
        <v>1</v>
      </c>
      <c r="G893" s="12">
        <f t="shared" si="39"/>
        <v>1447</v>
      </c>
      <c r="H893" s="12"/>
      <c r="I893" s="12"/>
      <c r="J893" s="12"/>
      <c r="K893" s="12"/>
      <c r="L893" s="12"/>
      <c r="M893" s="12"/>
      <c r="N893" s="12"/>
      <c r="O893" s="12"/>
    </row>
    <row r="894" spans="1:15" ht="18.75">
      <c r="A894" s="12">
        <v>212</v>
      </c>
      <c r="B894" s="12"/>
      <c r="C894" s="385" t="s">
        <v>990</v>
      </c>
      <c r="D894" s="379" t="s">
        <v>21</v>
      </c>
      <c r="E894" s="104">
        <v>1872</v>
      </c>
      <c r="F894" s="133">
        <v>1</v>
      </c>
      <c r="G894" s="12">
        <f t="shared" si="39"/>
        <v>1872</v>
      </c>
      <c r="H894" s="12"/>
      <c r="I894" s="12"/>
      <c r="J894" s="12"/>
      <c r="K894" s="12"/>
      <c r="L894" s="12"/>
      <c r="M894" s="12"/>
      <c r="N894" s="12"/>
      <c r="O894" s="12"/>
    </row>
    <row r="895" spans="1:15" ht="37.5">
      <c r="A895" s="12">
        <v>213</v>
      </c>
      <c r="B895" s="12"/>
      <c r="C895" s="385" t="s">
        <v>991</v>
      </c>
      <c r="D895" s="379" t="s">
        <v>21</v>
      </c>
      <c r="E895" s="104">
        <v>4785</v>
      </c>
      <c r="F895" s="133">
        <v>1</v>
      </c>
      <c r="G895" s="12">
        <f t="shared" si="39"/>
        <v>4785</v>
      </c>
      <c r="H895" s="12"/>
      <c r="I895" s="12"/>
      <c r="J895" s="12"/>
      <c r="K895" s="12"/>
      <c r="L895" s="12"/>
      <c r="M895" s="12"/>
      <c r="N895" s="12"/>
      <c r="O895" s="12"/>
    </row>
    <row r="896" spans="1:15" ht="18.75">
      <c r="A896" s="12">
        <v>214</v>
      </c>
      <c r="B896" s="12"/>
      <c r="C896" s="385" t="s">
        <v>992</v>
      </c>
      <c r="D896" s="379" t="s">
        <v>21</v>
      </c>
      <c r="E896" s="104">
        <v>4380</v>
      </c>
      <c r="F896" s="133">
        <v>1</v>
      </c>
      <c r="G896" s="12">
        <f t="shared" si="39"/>
        <v>4380</v>
      </c>
      <c r="H896" s="12"/>
      <c r="I896" s="12"/>
      <c r="J896" s="12"/>
      <c r="K896" s="12"/>
      <c r="L896" s="12"/>
      <c r="M896" s="12"/>
      <c r="N896" s="12"/>
      <c r="O896" s="12"/>
    </row>
    <row r="897" spans="1:15" ht="37.5">
      <c r="A897" s="12">
        <v>215</v>
      </c>
      <c r="B897" s="12"/>
      <c r="C897" s="385" t="s">
        <v>993</v>
      </c>
      <c r="D897" s="379" t="s">
        <v>21</v>
      </c>
      <c r="E897" s="104">
        <v>3750</v>
      </c>
      <c r="F897" s="133">
        <v>1</v>
      </c>
      <c r="G897" s="12">
        <f t="shared" si="39"/>
        <v>3750</v>
      </c>
      <c r="H897" s="12"/>
      <c r="I897" s="12"/>
      <c r="J897" s="12"/>
      <c r="K897" s="12"/>
      <c r="L897" s="12"/>
      <c r="M897" s="12"/>
      <c r="N897" s="12"/>
      <c r="O897" s="12"/>
    </row>
    <row r="898" spans="1:15" ht="18.75">
      <c r="A898" s="12">
        <v>216</v>
      </c>
      <c r="B898" s="12"/>
      <c r="C898" s="385" t="s">
        <v>994</v>
      </c>
      <c r="D898" s="379" t="s">
        <v>21</v>
      </c>
      <c r="E898" s="104">
        <v>8755</v>
      </c>
      <c r="F898" s="133">
        <v>1</v>
      </c>
      <c r="G898" s="12">
        <f t="shared" si="39"/>
        <v>8755</v>
      </c>
      <c r="H898" s="12"/>
      <c r="I898" s="12"/>
      <c r="J898" s="12"/>
      <c r="K898" s="12"/>
      <c r="L898" s="12"/>
      <c r="M898" s="12"/>
      <c r="N898" s="12"/>
      <c r="O898" s="12"/>
    </row>
    <row r="899" spans="1:15" ht="18.75">
      <c r="A899" s="12">
        <v>217</v>
      </c>
      <c r="B899" s="12"/>
      <c r="C899" s="385" t="s">
        <v>995</v>
      </c>
      <c r="D899" s="379" t="s">
        <v>21</v>
      </c>
      <c r="E899" s="104">
        <v>1980</v>
      </c>
      <c r="F899" s="133">
        <v>1</v>
      </c>
      <c r="G899" s="12">
        <f t="shared" si="39"/>
        <v>1980</v>
      </c>
      <c r="H899" s="12"/>
      <c r="I899" s="12"/>
      <c r="J899" s="12"/>
      <c r="K899" s="12"/>
      <c r="L899" s="12"/>
      <c r="M899" s="12"/>
      <c r="N899" s="12"/>
      <c r="O899" s="12"/>
    </row>
    <row r="900" spans="1:15" ht="18.75">
      <c r="A900" s="12">
        <v>218</v>
      </c>
      <c r="B900" s="12"/>
      <c r="C900" s="378" t="s">
        <v>996</v>
      </c>
      <c r="D900" s="379" t="s">
        <v>21</v>
      </c>
      <c r="E900" s="104">
        <v>46558</v>
      </c>
      <c r="F900" s="133">
        <v>1</v>
      </c>
      <c r="G900" s="12">
        <f t="shared" si="39"/>
        <v>46558</v>
      </c>
      <c r="H900" s="12"/>
      <c r="I900" s="12"/>
      <c r="J900" s="12"/>
      <c r="K900" s="12"/>
      <c r="L900" s="12"/>
      <c r="M900" s="12"/>
      <c r="N900" s="12"/>
      <c r="O900" s="12"/>
    </row>
    <row r="901" spans="1:15" ht="18.75">
      <c r="A901" s="12">
        <v>219</v>
      </c>
      <c r="B901" s="12"/>
      <c r="C901" s="378" t="s">
        <v>997</v>
      </c>
      <c r="D901" s="379" t="s">
        <v>21</v>
      </c>
      <c r="E901" s="104">
        <v>26445</v>
      </c>
      <c r="F901" s="133">
        <v>1</v>
      </c>
      <c r="G901" s="12">
        <f t="shared" si="39"/>
        <v>26445</v>
      </c>
      <c r="H901" s="12"/>
      <c r="I901" s="12"/>
      <c r="J901" s="12"/>
      <c r="K901" s="12"/>
      <c r="L901" s="12"/>
      <c r="M901" s="12"/>
      <c r="N901" s="12"/>
      <c r="O901" s="12"/>
    </row>
    <row r="902" spans="1:15" ht="18.75">
      <c r="A902" s="12">
        <v>220</v>
      </c>
      <c r="B902" s="12"/>
      <c r="C902" s="378" t="s">
        <v>998</v>
      </c>
      <c r="D902" s="379" t="s">
        <v>20</v>
      </c>
      <c r="E902" s="104">
        <v>9098</v>
      </c>
      <c r="F902" s="133">
        <v>1</v>
      </c>
      <c r="G902" s="12">
        <f t="shared" si="39"/>
        <v>9098</v>
      </c>
      <c r="H902" s="12"/>
      <c r="I902" s="12"/>
      <c r="J902" s="12"/>
      <c r="K902" s="12"/>
      <c r="L902" s="12"/>
      <c r="M902" s="12"/>
      <c r="N902" s="12"/>
      <c r="O902" s="12"/>
    </row>
    <row r="903" spans="1:15" ht="18.75">
      <c r="A903" s="12">
        <v>221</v>
      </c>
      <c r="B903" s="12"/>
      <c r="C903" s="378" t="s">
        <v>999</v>
      </c>
      <c r="D903" s="379" t="s">
        <v>20</v>
      </c>
      <c r="E903" s="104">
        <v>22557</v>
      </c>
      <c r="F903" s="133">
        <v>1</v>
      </c>
      <c r="G903" s="12">
        <f t="shared" si="39"/>
        <v>22557</v>
      </c>
      <c r="H903" s="12"/>
      <c r="I903" s="12"/>
      <c r="J903" s="12"/>
      <c r="K903" s="12"/>
      <c r="L903" s="12"/>
      <c r="M903" s="12"/>
      <c r="N903" s="12"/>
      <c r="O903" s="12"/>
    </row>
    <row r="904" spans="1:15" ht="56.25">
      <c r="A904" s="12">
        <v>222</v>
      </c>
      <c r="B904" s="12"/>
      <c r="C904" s="378" t="s">
        <v>1000</v>
      </c>
      <c r="D904" s="379" t="s">
        <v>21</v>
      </c>
      <c r="E904" s="104">
        <v>25664</v>
      </c>
      <c r="F904" s="133">
        <v>1</v>
      </c>
      <c r="G904" s="12">
        <f t="shared" si="39"/>
        <v>25664</v>
      </c>
      <c r="H904" s="12"/>
      <c r="I904" s="12"/>
      <c r="J904" s="12"/>
      <c r="K904" s="12"/>
      <c r="L904" s="12"/>
      <c r="M904" s="12"/>
      <c r="N904" s="12"/>
      <c r="O904" s="12"/>
    </row>
    <row r="905" spans="1:15" ht="37.5">
      <c r="A905" s="12">
        <v>223</v>
      </c>
      <c r="B905" s="12"/>
      <c r="C905" s="378" t="s">
        <v>1001</v>
      </c>
      <c r="D905" s="379" t="s">
        <v>21</v>
      </c>
      <c r="E905" s="104">
        <v>2022</v>
      </c>
      <c r="F905" s="133">
        <v>1</v>
      </c>
      <c r="G905" s="12">
        <f t="shared" si="39"/>
        <v>2022</v>
      </c>
      <c r="H905" s="12"/>
      <c r="I905" s="12"/>
      <c r="J905" s="12"/>
      <c r="K905" s="12"/>
      <c r="L905" s="12"/>
      <c r="M905" s="12"/>
      <c r="N905" s="12"/>
      <c r="O905" s="12"/>
    </row>
    <row r="906" spans="1:15" ht="18.75">
      <c r="A906" s="12">
        <v>224</v>
      </c>
      <c r="B906" s="12"/>
      <c r="C906" s="378" t="s">
        <v>1002</v>
      </c>
      <c r="D906" s="379" t="s">
        <v>21</v>
      </c>
      <c r="E906" s="104">
        <v>28776</v>
      </c>
      <c r="F906" s="133">
        <v>1</v>
      </c>
      <c r="G906" s="12">
        <f t="shared" si="39"/>
        <v>28776</v>
      </c>
      <c r="H906" s="12"/>
      <c r="I906" s="12"/>
      <c r="J906" s="12"/>
      <c r="K906" s="12"/>
      <c r="L906" s="12"/>
      <c r="M906" s="12"/>
      <c r="N906" s="12"/>
      <c r="O906" s="12"/>
    </row>
    <row r="907" spans="1:15" ht="37.5">
      <c r="A907" s="12">
        <v>225</v>
      </c>
      <c r="B907" s="12"/>
      <c r="C907" s="378" t="s">
        <v>1003</v>
      </c>
      <c r="D907" s="379" t="s">
        <v>21</v>
      </c>
      <c r="E907" s="104">
        <v>1899</v>
      </c>
      <c r="F907" s="133">
        <v>10</v>
      </c>
      <c r="G907" s="12">
        <f t="shared" si="39"/>
        <v>18990</v>
      </c>
      <c r="H907" s="12"/>
      <c r="I907" s="12"/>
      <c r="J907" s="12"/>
      <c r="K907" s="12"/>
      <c r="L907" s="12"/>
      <c r="M907" s="12"/>
      <c r="N907" s="12"/>
      <c r="O907" s="12"/>
    </row>
    <row r="908" spans="1:15" ht="37.5">
      <c r="A908" s="12">
        <v>226</v>
      </c>
      <c r="B908" s="12"/>
      <c r="C908" s="378" t="s">
        <v>1004</v>
      </c>
      <c r="D908" s="379" t="s">
        <v>21</v>
      </c>
      <c r="E908" s="104">
        <v>1123</v>
      </c>
      <c r="F908" s="133">
        <v>6</v>
      </c>
      <c r="G908" s="12">
        <f t="shared" si="39"/>
        <v>6738</v>
      </c>
      <c r="H908" s="12"/>
      <c r="I908" s="12"/>
      <c r="J908" s="12"/>
      <c r="K908" s="12"/>
      <c r="L908" s="12"/>
      <c r="M908" s="12"/>
      <c r="N908" s="12"/>
      <c r="O908" s="12"/>
    </row>
    <row r="909" spans="1:15" ht="37.5">
      <c r="A909" s="12">
        <v>227</v>
      </c>
      <c r="B909" s="12"/>
      <c r="C909" s="378" t="s">
        <v>1005</v>
      </c>
      <c r="D909" s="386" t="s">
        <v>962</v>
      </c>
      <c r="E909" s="104">
        <v>22323</v>
      </c>
      <c r="F909" s="133">
        <v>1</v>
      </c>
      <c r="G909" s="12">
        <f t="shared" si="39"/>
        <v>22323</v>
      </c>
      <c r="H909" s="12"/>
      <c r="I909" s="12"/>
      <c r="J909" s="12"/>
      <c r="K909" s="12"/>
      <c r="L909" s="12"/>
      <c r="M909" s="12"/>
      <c r="N909" s="12"/>
      <c r="O909" s="12"/>
    </row>
    <row r="910" spans="1:15" ht="18.75">
      <c r="A910" s="12">
        <v>228</v>
      </c>
      <c r="B910" s="12"/>
      <c r="C910" s="378" t="s">
        <v>1006</v>
      </c>
      <c r="D910" s="379" t="s">
        <v>21</v>
      </c>
      <c r="E910" s="104">
        <v>34600</v>
      </c>
      <c r="F910" s="133">
        <v>2</v>
      </c>
      <c r="G910" s="12">
        <f t="shared" si="39"/>
        <v>69200</v>
      </c>
      <c r="H910" s="12"/>
      <c r="I910" s="12"/>
      <c r="J910" s="12"/>
      <c r="K910" s="12"/>
      <c r="L910" s="12"/>
      <c r="M910" s="12"/>
      <c r="N910" s="12"/>
      <c r="O910" s="12"/>
    </row>
    <row r="911" spans="1:15" ht="37.5">
      <c r="A911" s="12">
        <v>229</v>
      </c>
      <c r="B911" s="12"/>
      <c r="C911" s="380" t="s">
        <v>1007</v>
      </c>
      <c r="D911" s="386" t="s">
        <v>21</v>
      </c>
      <c r="E911" s="104">
        <v>32996</v>
      </c>
      <c r="F911" s="133">
        <v>2</v>
      </c>
      <c r="G911" s="12">
        <f t="shared" si="39"/>
        <v>65992</v>
      </c>
      <c r="H911" s="12"/>
      <c r="I911" s="12"/>
      <c r="J911" s="12"/>
      <c r="K911" s="12"/>
      <c r="L911" s="12"/>
      <c r="M911" s="12"/>
      <c r="N911" s="12"/>
      <c r="O911" s="12"/>
    </row>
    <row r="912" spans="1:15" ht="37.5">
      <c r="A912" s="12">
        <v>230</v>
      </c>
      <c r="B912" s="12"/>
      <c r="C912" s="380" t="s">
        <v>1008</v>
      </c>
      <c r="D912" s="386" t="s">
        <v>962</v>
      </c>
      <c r="E912" s="104">
        <v>28996</v>
      </c>
      <c r="F912" s="133">
        <v>2</v>
      </c>
      <c r="G912" s="12">
        <f t="shared" si="39"/>
        <v>57992</v>
      </c>
      <c r="H912" s="12"/>
      <c r="I912" s="12"/>
      <c r="J912" s="12"/>
      <c r="K912" s="12"/>
      <c r="L912" s="12"/>
      <c r="M912" s="12"/>
      <c r="N912" s="12"/>
      <c r="O912" s="12"/>
    </row>
    <row r="913" spans="1:15" ht="37.5">
      <c r="A913" s="12">
        <v>231</v>
      </c>
      <c r="B913" s="12"/>
      <c r="C913" s="378" t="s">
        <v>1009</v>
      </c>
      <c r="D913" s="386" t="s">
        <v>962</v>
      </c>
      <c r="E913" s="104">
        <v>26556</v>
      </c>
      <c r="F913" s="133">
        <v>1</v>
      </c>
      <c r="G913" s="12">
        <f t="shared" si="39"/>
        <v>26556</v>
      </c>
      <c r="H913" s="12"/>
      <c r="I913" s="12"/>
      <c r="J913" s="12"/>
      <c r="K913" s="12"/>
      <c r="L913" s="12"/>
      <c r="M913" s="12"/>
      <c r="N913" s="12"/>
      <c r="O913" s="12"/>
    </row>
    <row r="914" spans="1:15" ht="37.5">
      <c r="A914" s="12">
        <v>232</v>
      </c>
      <c r="B914" s="12"/>
      <c r="C914" s="378" t="s">
        <v>1010</v>
      </c>
      <c r="D914" s="386" t="s">
        <v>962</v>
      </c>
      <c r="E914" s="104">
        <v>26223</v>
      </c>
      <c r="F914" s="133">
        <v>1</v>
      </c>
      <c r="G914" s="12">
        <f t="shared" si="39"/>
        <v>26223</v>
      </c>
      <c r="H914" s="12"/>
      <c r="I914" s="12"/>
      <c r="J914" s="12"/>
      <c r="K914" s="12"/>
      <c r="L914" s="12"/>
      <c r="M914" s="12"/>
      <c r="N914" s="12"/>
      <c r="O914" s="12"/>
    </row>
    <row r="915" spans="1:15" ht="37.5">
      <c r="A915" s="12">
        <v>233</v>
      </c>
      <c r="B915" s="12"/>
      <c r="C915" s="378" t="s">
        <v>1011</v>
      </c>
      <c r="D915" s="387" t="s">
        <v>21</v>
      </c>
      <c r="E915" s="104">
        <v>810</v>
      </c>
      <c r="F915" s="133">
        <v>1</v>
      </c>
      <c r="G915" s="12">
        <f t="shared" si="39"/>
        <v>810</v>
      </c>
      <c r="H915" s="12"/>
      <c r="I915" s="12"/>
      <c r="J915" s="12"/>
      <c r="K915" s="12"/>
      <c r="L915" s="12"/>
      <c r="M915" s="12"/>
      <c r="N915" s="12"/>
      <c r="O915" s="12"/>
    </row>
    <row r="916" spans="1:15" ht="37.5">
      <c r="A916" s="12">
        <v>234</v>
      </c>
      <c r="B916" s="12"/>
      <c r="C916" s="378" t="s">
        <v>1012</v>
      </c>
      <c r="D916" s="387" t="s">
        <v>21</v>
      </c>
      <c r="E916" s="104">
        <v>810</v>
      </c>
      <c r="F916" s="383">
        <v>1</v>
      </c>
      <c r="G916" s="12">
        <f t="shared" si="39"/>
        <v>810</v>
      </c>
      <c r="H916" s="12"/>
      <c r="I916" s="12"/>
      <c r="J916" s="12"/>
      <c r="K916" s="12"/>
      <c r="L916" s="12"/>
      <c r="M916" s="12"/>
      <c r="N916" s="12"/>
      <c r="O916" s="12"/>
    </row>
    <row r="917" spans="1:15" ht="56.25">
      <c r="A917" s="12">
        <v>235</v>
      </c>
      <c r="B917" s="12"/>
      <c r="C917" s="380" t="s">
        <v>1013</v>
      </c>
      <c r="D917" s="387" t="s">
        <v>21</v>
      </c>
      <c r="E917" s="104">
        <v>810</v>
      </c>
      <c r="F917" s="133">
        <v>1</v>
      </c>
      <c r="G917" s="12">
        <f t="shared" si="39"/>
        <v>810</v>
      </c>
      <c r="H917" s="12"/>
      <c r="I917" s="12"/>
      <c r="J917" s="12"/>
      <c r="K917" s="12"/>
      <c r="L917" s="12"/>
      <c r="M917" s="12"/>
      <c r="N917" s="12"/>
      <c r="O917" s="12"/>
    </row>
    <row r="918" spans="1:15" ht="37.5">
      <c r="A918" s="12">
        <v>236</v>
      </c>
      <c r="B918" s="12"/>
      <c r="C918" s="380" t="s">
        <v>1014</v>
      </c>
      <c r="D918" s="387" t="s">
        <v>21</v>
      </c>
      <c r="E918" s="104">
        <v>5220</v>
      </c>
      <c r="F918" s="133">
        <v>1</v>
      </c>
      <c r="G918" s="12">
        <f t="shared" si="39"/>
        <v>5220</v>
      </c>
      <c r="H918" s="362"/>
      <c r="I918" s="12"/>
      <c r="J918" s="12"/>
      <c r="K918" s="12"/>
      <c r="L918" s="12"/>
      <c r="M918" s="12"/>
      <c r="N918" s="12"/>
      <c r="O918" s="12"/>
    </row>
    <row r="919" spans="1:15" ht="56.25">
      <c r="A919" s="12">
        <v>237</v>
      </c>
      <c r="B919" s="12"/>
      <c r="C919" s="380" t="s">
        <v>1015</v>
      </c>
      <c r="D919" s="387" t="s">
        <v>21</v>
      </c>
      <c r="E919" s="104">
        <v>5220</v>
      </c>
      <c r="F919" s="388">
        <v>1</v>
      </c>
      <c r="G919" s="12">
        <f t="shared" si="39"/>
        <v>5220</v>
      </c>
      <c r="H919" s="12"/>
      <c r="I919" s="12"/>
      <c r="J919" s="12"/>
      <c r="K919" s="12"/>
      <c r="L919" s="12"/>
      <c r="M919" s="12"/>
      <c r="N919" s="12"/>
      <c r="O919" s="12"/>
    </row>
    <row r="920" spans="1:15" ht="56.25">
      <c r="A920" s="12">
        <v>238</v>
      </c>
      <c r="B920" s="12"/>
      <c r="C920" s="380" t="s">
        <v>1016</v>
      </c>
      <c r="D920" s="387" t="s">
        <v>21</v>
      </c>
      <c r="E920" s="104">
        <v>2430</v>
      </c>
      <c r="F920" s="133">
        <v>1</v>
      </c>
      <c r="G920" s="12">
        <f t="shared" si="39"/>
        <v>2430</v>
      </c>
      <c r="H920" s="12"/>
      <c r="I920" s="12"/>
      <c r="J920" s="12"/>
      <c r="K920" s="12"/>
      <c r="L920" s="12"/>
      <c r="M920" s="12"/>
      <c r="N920" s="12"/>
      <c r="O920" s="12"/>
    </row>
    <row r="921" spans="1:15" ht="56.25">
      <c r="A921" s="12">
        <v>239</v>
      </c>
      <c r="B921" s="12"/>
      <c r="C921" s="380" t="s">
        <v>1017</v>
      </c>
      <c r="D921" s="387" t="s">
        <v>21</v>
      </c>
      <c r="E921" s="104">
        <v>5220</v>
      </c>
      <c r="F921" s="133">
        <v>2</v>
      </c>
      <c r="G921" s="12">
        <f t="shared" si="39"/>
        <v>10440</v>
      </c>
      <c r="H921" s="362"/>
      <c r="I921" s="12"/>
      <c r="J921" s="12"/>
      <c r="K921" s="12"/>
      <c r="L921" s="12"/>
      <c r="M921" s="12"/>
      <c r="N921" s="12"/>
      <c r="O921" s="12"/>
    </row>
    <row r="922" spans="1:15" ht="56.25">
      <c r="A922" s="12">
        <v>240</v>
      </c>
      <c r="B922" s="12"/>
      <c r="C922" s="380" t="s">
        <v>1018</v>
      </c>
      <c r="D922" s="387" t="s">
        <v>21</v>
      </c>
      <c r="E922" s="104">
        <v>810</v>
      </c>
      <c r="F922" s="133">
        <v>3</v>
      </c>
      <c r="G922" s="12">
        <f t="shared" si="39"/>
        <v>2430</v>
      </c>
      <c r="H922" s="12"/>
      <c r="I922" s="12"/>
      <c r="J922" s="12"/>
      <c r="K922" s="12"/>
      <c r="L922" s="12"/>
      <c r="M922" s="12"/>
      <c r="N922" s="12"/>
      <c r="O922" s="12"/>
    </row>
    <row r="923" spans="1:15" ht="56.25">
      <c r="A923" s="12">
        <v>241</v>
      </c>
      <c r="B923" s="12"/>
      <c r="C923" s="380" t="s">
        <v>1019</v>
      </c>
      <c r="D923" s="387" t="s">
        <v>21</v>
      </c>
      <c r="E923" s="104">
        <v>1620</v>
      </c>
      <c r="F923" s="133">
        <v>3</v>
      </c>
      <c r="G923" s="12">
        <f t="shared" si="39"/>
        <v>4860</v>
      </c>
      <c r="H923" s="12"/>
      <c r="I923" s="12"/>
      <c r="J923" s="12"/>
      <c r="K923" s="12"/>
      <c r="L923" s="12"/>
      <c r="M923" s="12"/>
      <c r="N923" s="12"/>
      <c r="O923" s="12"/>
    </row>
    <row r="924" spans="1:15" ht="56.25">
      <c r="A924" s="12">
        <v>242</v>
      </c>
      <c r="B924" s="12"/>
      <c r="C924" s="380" t="s">
        <v>1020</v>
      </c>
      <c r="D924" s="387" t="s">
        <v>21</v>
      </c>
      <c r="E924" s="104">
        <v>6480</v>
      </c>
      <c r="F924" s="133">
        <v>1</v>
      </c>
      <c r="G924" s="12">
        <f t="shared" si="39"/>
        <v>6480</v>
      </c>
      <c r="H924" s="12"/>
      <c r="I924" s="12"/>
      <c r="J924" s="12"/>
      <c r="K924" s="12"/>
      <c r="L924" s="12"/>
      <c r="M924" s="12"/>
      <c r="N924" s="12"/>
      <c r="O924" s="12"/>
    </row>
    <row r="925" spans="1:15" ht="37.5">
      <c r="A925" s="12">
        <v>243</v>
      </c>
      <c r="B925" s="12"/>
      <c r="C925" s="380" t="s">
        <v>1021</v>
      </c>
      <c r="D925" s="387" t="s">
        <v>21</v>
      </c>
      <c r="E925" s="104">
        <v>1080</v>
      </c>
      <c r="F925" s="383">
        <v>0</v>
      </c>
      <c r="G925" s="12">
        <f t="shared" si="39"/>
        <v>0</v>
      </c>
      <c r="H925" s="362"/>
      <c r="I925" s="12"/>
      <c r="J925" s="12"/>
      <c r="K925" s="12"/>
      <c r="L925" s="12"/>
      <c r="M925" s="12"/>
      <c r="N925" s="12"/>
      <c r="O925" s="12"/>
    </row>
    <row r="926" spans="1:15" ht="37.5">
      <c r="A926" s="12">
        <v>244</v>
      </c>
      <c r="B926" s="12"/>
      <c r="C926" s="380" t="s">
        <v>1022</v>
      </c>
      <c r="D926" s="387" t="s">
        <v>21</v>
      </c>
      <c r="E926" s="104">
        <v>1530</v>
      </c>
      <c r="F926" s="133">
        <v>3</v>
      </c>
      <c r="G926" s="12">
        <f t="shared" si="39"/>
        <v>4590</v>
      </c>
      <c r="H926" s="12"/>
      <c r="I926" s="12"/>
      <c r="J926" s="12"/>
      <c r="K926" s="12"/>
      <c r="L926" s="12"/>
      <c r="M926" s="12"/>
      <c r="N926" s="12"/>
      <c r="O926" s="12"/>
    </row>
    <row r="927" spans="1:15" ht="18.75">
      <c r="A927" s="12">
        <v>245</v>
      </c>
      <c r="B927" s="12"/>
      <c r="C927" s="380" t="s">
        <v>1023</v>
      </c>
      <c r="D927" s="387" t="s">
        <v>21</v>
      </c>
      <c r="E927" s="104">
        <v>1935</v>
      </c>
      <c r="F927" s="383">
        <v>3</v>
      </c>
      <c r="G927" s="12">
        <f t="shared" si="39"/>
        <v>5805</v>
      </c>
      <c r="H927" s="12"/>
      <c r="I927" s="12"/>
      <c r="J927" s="12"/>
      <c r="K927" s="12"/>
      <c r="L927" s="12"/>
      <c r="M927" s="12"/>
      <c r="N927" s="12"/>
      <c r="O927" s="12"/>
    </row>
    <row r="928" spans="1:15" ht="37.5">
      <c r="A928" s="12">
        <v>246</v>
      </c>
      <c r="B928" s="12"/>
      <c r="C928" s="380" t="s">
        <v>1024</v>
      </c>
      <c r="D928" s="387" t="s">
        <v>21</v>
      </c>
      <c r="E928" s="104">
        <v>16020</v>
      </c>
      <c r="F928" s="133">
        <v>3</v>
      </c>
      <c r="G928" s="12">
        <f t="shared" si="39"/>
        <v>48060</v>
      </c>
      <c r="H928" s="12"/>
      <c r="I928" s="12"/>
      <c r="J928" s="12"/>
      <c r="K928" s="12"/>
      <c r="L928" s="12"/>
      <c r="M928" s="12"/>
      <c r="N928" s="12"/>
      <c r="O928" s="12"/>
    </row>
    <row r="929" spans="1:15" ht="18.75">
      <c r="A929" s="12">
        <v>247</v>
      </c>
      <c r="B929" s="12"/>
      <c r="C929" s="380" t="s">
        <v>1025</v>
      </c>
      <c r="D929" s="387" t="s">
        <v>21</v>
      </c>
      <c r="E929" s="104">
        <v>14220</v>
      </c>
      <c r="F929" s="133">
        <v>3</v>
      </c>
      <c r="G929" s="12">
        <f t="shared" si="39"/>
        <v>42660</v>
      </c>
      <c r="H929" s="12"/>
      <c r="I929" s="12"/>
      <c r="J929" s="12"/>
      <c r="K929" s="12"/>
      <c r="L929" s="12"/>
      <c r="M929" s="12"/>
      <c r="N929" s="12"/>
      <c r="O929" s="12"/>
    </row>
    <row r="930" spans="1:15" ht="18.75">
      <c r="A930" s="12">
        <v>248</v>
      </c>
      <c r="B930" s="12"/>
      <c r="C930" s="380" t="s">
        <v>1026</v>
      </c>
      <c r="D930" s="387" t="s">
        <v>21</v>
      </c>
      <c r="E930" s="104">
        <v>6300</v>
      </c>
      <c r="F930" s="133">
        <v>1</v>
      </c>
      <c r="G930" s="12">
        <f t="shared" si="39"/>
        <v>6300</v>
      </c>
      <c r="H930" s="12"/>
      <c r="I930" s="12"/>
      <c r="J930" s="12"/>
      <c r="K930" s="12"/>
      <c r="L930" s="12"/>
      <c r="M930" s="12"/>
      <c r="N930" s="12"/>
      <c r="O930" s="12"/>
    </row>
    <row r="931" spans="1:15" ht="18.75">
      <c r="A931" s="12">
        <v>249</v>
      </c>
      <c r="B931" s="12"/>
      <c r="C931" s="380" t="s">
        <v>1027</v>
      </c>
      <c r="D931" s="387" t="s">
        <v>21</v>
      </c>
      <c r="E931" s="104">
        <v>5940</v>
      </c>
      <c r="F931" s="133">
        <v>3</v>
      </c>
      <c r="G931" s="12">
        <f t="shared" si="39"/>
        <v>17820</v>
      </c>
      <c r="H931" s="12"/>
      <c r="I931" s="12"/>
      <c r="J931" s="12"/>
      <c r="K931" s="12"/>
      <c r="L931" s="12"/>
      <c r="M931" s="12"/>
      <c r="N931" s="12"/>
      <c r="O931" s="12"/>
    </row>
    <row r="932" spans="1:15" ht="18.75">
      <c r="A932" s="12">
        <v>250</v>
      </c>
      <c r="B932" s="12"/>
      <c r="C932" s="378" t="s">
        <v>1028</v>
      </c>
      <c r="D932" s="387" t="s">
        <v>21</v>
      </c>
      <c r="E932" s="104">
        <v>5940</v>
      </c>
      <c r="F932" s="383">
        <v>1</v>
      </c>
      <c r="G932" s="12">
        <f t="shared" si="39"/>
        <v>5940</v>
      </c>
      <c r="H932" s="12"/>
      <c r="I932" s="12"/>
      <c r="J932" s="12"/>
      <c r="K932" s="12"/>
      <c r="L932" s="12"/>
      <c r="M932" s="12"/>
      <c r="N932" s="12"/>
      <c r="O932" s="12"/>
    </row>
    <row r="933" spans="1:15" ht="37.5">
      <c r="A933" s="12">
        <v>251</v>
      </c>
      <c r="B933" s="12"/>
      <c r="C933" s="380" t="s">
        <v>1029</v>
      </c>
      <c r="D933" s="387" t="s">
        <v>21</v>
      </c>
      <c r="E933" s="104">
        <v>1380.6</v>
      </c>
      <c r="F933" s="383">
        <v>2</v>
      </c>
      <c r="G933" s="12">
        <f t="shared" si="39"/>
        <v>2761.2</v>
      </c>
      <c r="H933" s="12"/>
      <c r="I933" s="12"/>
      <c r="J933" s="12"/>
      <c r="K933" s="12"/>
      <c r="L933" s="12"/>
      <c r="M933" s="12"/>
      <c r="N933" s="12"/>
      <c r="O933" s="12"/>
    </row>
    <row r="934" spans="1:15" ht="37.5">
      <c r="A934" s="12">
        <v>252</v>
      </c>
      <c r="B934" s="12"/>
      <c r="C934" s="378" t="s">
        <v>1030</v>
      </c>
      <c r="D934" s="387" t="s">
        <v>21</v>
      </c>
      <c r="E934" s="104">
        <v>2678.6</v>
      </c>
      <c r="F934" s="133">
        <v>4</v>
      </c>
      <c r="G934" s="12">
        <f t="shared" si="39"/>
        <v>10714.4</v>
      </c>
      <c r="H934" s="12"/>
      <c r="I934" s="12"/>
      <c r="J934" s="12"/>
      <c r="K934" s="12"/>
      <c r="L934" s="12"/>
      <c r="M934" s="12"/>
      <c r="N934" s="12"/>
      <c r="O934" s="12"/>
    </row>
    <row r="935" spans="1:15" ht="37.5">
      <c r="A935" s="12">
        <v>253</v>
      </c>
      <c r="B935" s="12"/>
      <c r="C935" s="380" t="s">
        <v>1031</v>
      </c>
      <c r="D935" s="387" t="s">
        <v>21</v>
      </c>
      <c r="E935" s="104">
        <v>5940</v>
      </c>
      <c r="F935" s="133">
        <v>1</v>
      </c>
      <c r="G935" s="12">
        <f t="shared" si="39"/>
        <v>5940</v>
      </c>
      <c r="H935" s="12"/>
      <c r="I935" s="12"/>
      <c r="J935" s="12"/>
      <c r="K935" s="12"/>
      <c r="L935" s="12"/>
      <c r="M935" s="12"/>
      <c r="N935" s="12"/>
      <c r="O935" s="12"/>
    </row>
    <row r="936" spans="1:15" ht="37.5">
      <c r="A936" s="12">
        <v>254</v>
      </c>
      <c r="B936" s="12"/>
      <c r="C936" s="378" t="s">
        <v>1032</v>
      </c>
      <c r="D936" s="387" t="s">
        <v>21</v>
      </c>
      <c r="E936" s="104">
        <v>4680</v>
      </c>
      <c r="F936" s="133">
        <v>2</v>
      </c>
      <c r="G936" s="12">
        <f t="shared" si="39"/>
        <v>9360</v>
      </c>
      <c r="H936" s="12"/>
      <c r="I936" s="12"/>
      <c r="J936" s="12"/>
      <c r="K936" s="12"/>
      <c r="L936" s="12"/>
      <c r="M936" s="12"/>
      <c r="N936" s="12"/>
      <c r="O936" s="12"/>
    </row>
    <row r="937" spans="1:15" ht="37.5">
      <c r="A937" s="12">
        <v>255</v>
      </c>
      <c r="B937" s="12"/>
      <c r="C937" s="380" t="s">
        <v>1033</v>
      </c>
      <c r="D937" s="387" t="s">
        <v>21</v>
      </c>
      <c r="E937" s="104">
        <v>1764</v>
      </c>
      <c r="F937" s="383">
        <v>4</v>
      </c>
      <c r="G937" s="12">
        <f t="shared" si="39"/>
        <v>7056</v>
      </c>
      <c r="H937" s="12"/>
      <c r="I937" s="12"/>
      <c r="J937" s="12"/>
      <c r="K937" s="12"/>
      <c r="L937" s="12"/>
      <c r="M937" s="12"/>
      <c r="N937" s="12"/>
      <c r="O937" s="12"/>
    </row>
    <row r="938" spans="1:15" ht="37.5">
      <c r="A938" s="12">
        <v>256</v>
      </c>
      <c r="B938" s="12"/>
      <c r="C938" s="378" t="s">
        <v>1034</v>
      </c>
      <c r="D938" s="387" t="s">
        <v>21</v>
      </c>
      <c r="E938" s="104">
        <v>1044</v>
      </c>
      <c r="F938" s="133">
        <v>3</v>
      </c>
      <c r="G938" s="12">
        <f t="shared" si="39"/>
        <v>3132</v>
      </c>
      <c r="H938" s="12"/>
      <c r="I938" s="12"/>
      <c r="J938" s="12"/>
      <c r="K938" s="12"/>
      <c r="L938" s="12"/>
      <c r="M938" s="12"/>
      <c r="N938" s="12"/>
      <c r="O938" s="12"/>
    </row>
    <row r="939" spans="1:15" ht="37.5">
      <c r="A939" s="12">
        <v>257</v>
      </c>
      <c r="B939" s="12"/>
      <c r="C939" s="378" t="s">
        <v>1035</v>
      </c>
      <c r="D939" s="387" t="s">
        <v>21</v>
      </c>
      <c r="E939" s="104">
        <v>2070</v>
      </c>
      <c r="F939" s="133">
        <v>2</v>
      </c>
      <c r="G939" s="12">
        <f t="shared" si="39"/>
        <v>4140</v>
      </c>
      <c r="H939" s="12"/>
      <c r="I939" s="12"/>
      <c r="J939" s="12"/>
      <c r="K939" s="12"/>
      <c r="L939" s="12"/>
      <c r="M939" s="12"/>
      <c r="N939" s="12"/>
      <c r="O939" s="12"/>
    </row>
    <row r="940" spans="1:15" ht="56.25">
      <c r="A940" s="12">
        <v>258</v>
      </c>
      <c r="B940" s="12"/>
      <c r="C940" s="378" t="s">
        <v>1036</v>
      </c>
      <c r="D940" s="387" t="s">
        <v>21</v>
      </c>
      <c r="E940" s="104">
        <v>4680</v>
      </c>
      <c r="F940" s="133">
        <v>2</v>
      </c>
      <c r="G940" s="12">
        <f t="shared" ref="G940:G1003" si="40">E940*F940</f>
        <v>9360</v>
      </c>
      <c r="H940" s="12"/>
      <c r="I940" s="12"/>
      <c r="J940" s="12"/>
      <c r="K940" s="12"/>
      <c r="L940" s="12"/>
      <c r="M940" s="12"/>
      <c r="N940" s="12"/>
      <c r="O940" s="12"/>
    </row>
    <row r="941" spans="1:15" ht="56.25">
      <c r="A941" s="12">
        <v>259</v>
      </c>
      <c r="B941" s="12"/>
      <c r="C941" s="378" t="s">
        <v>1037</v>
      </c>
      <c r="D941" s="387" t="s">
        <v>21</v>
      </c>
      <c r="E941" s="104">
        <v>1980</v>
      </c>
      <c r="F941" s="133">
        <v>1</v>
      </c>
      <c r="G941" s="12">
        <f t="shared" si="40"/>
        <v>1980</v>
      </c>
      <c r="H941" s="12"/>
      <c r="I941" s="12"/>
      <c r="J941" s="12"/>
      <c r="K941" s="12"/>
      <c r="L941" s="12"/>
      <c r="M941" s="12"/>
      <c r="N941" s="12"/>
      <c r="O941" s="12"/>
    </row>
    <row r="942" spans="1:15" ht="37.5">
      <c r="A942" s="12">
        <v>260</v>
      </c>
      <c r="B942" s="12"/>
      <c r="C942" s="380" t="s">
        <v>1038</v>
      </c>
      <c r="D942" s="387" t="s">
        <v>21</v>
      </c>
      <c r="E942" s="104">
        <v>810</v>
      </c>
      <c r="F942" s="133">
        <v>3</v>
      </c>
      <c r="G942" s="12">
        <f t="shared" si="40"/>
        <v>2430</v>
      </c>
      <c r="H942" s="12"/>
      <c r="I942" s="12"/>
      <c r="J942" s="12"/>
      <c r="K942" s="12"/>
      <c r="L942" s="12"/>
      <c r="M942" s="12"/>
      <c r="N942" s="12"/>
      <c r="O942" s="12"/>
    </row>
    <row r="943" spans="1:15" ht="56.25">
      <c r="A943" s="12">
        <v>261</v>
      </c>
      <c r="B943" s="12"/>
      <c r="C943" s="380" t="s">
        <v>1039</v>
      </c>
      <c r="D943" s="387" t="s">
        <v>21</v>
      </c>
      <c r="E943" s="104">
        <v>1404</v>
      </c>
      <c r="F943" s="133">
        <v>3</v>
      </c>
      <c r="G943" s="12">
        <f t="shared" si="40"/>
        <v>4212</v>
      </c>
      <c r="H943" s="12"/>
      <c r="I943" s="12"/>
      <c r="J943" s="12"/>
      <c r="K943" s="12"/>
      <c r="L943" s="12"/>
      <c r="M943" s="12"/>
      <c r="N943" s="12"/>
      <c r="O943" s="12"/>
    </row>
    <row r="944" spans="1:15" ht="37.5">
      <c r="A944" s="12">
        <v>262</v>
      </c>
      <c r="B944" s="12"/>
      <c r="C944" s="378" t="s">
        <v>1040</v>
      </c>
      <c r="D944" s="387" t="s">
        <v>21</v>
      </c>
      <c r="E944" s="104">
        <v>1080</v>
      </c>
      <c r="F944" s="133">
        <v>3</v>
      </c>
      <c r="G944" s="12">
        <f t="shared" si="40"/>
        <v>3240</v>
      </c>
      <c r="H944" s="362"/>
      <c r="I944" s="12"/>
      <c r="J944" s="12"/>
      <c r="K944" s="12"/>
      <c r="L944" s="12"/>
      <c r="M944" s="12"/>
      <c r="N944" s="12"/>
      <c r="O944" s="12"/>
    </row>
    <row r="945" spans="1:15" ht="18.75">
      <c r="A945" s="12">
        <v>263</v>
      </c>
      <c r="B945" s="12"/>
      <c r="C945" s="378" t="s">
        <v>1041</v>
      </c>
      <c r="D945" s="387" t="s">
        <v>21</v>
      </c>
      <c r="E945" s="104">
        <v>1485</v>
      </c>
      <c r="F945" s="383">
        <v>1</v>
      </c>
      <c r="G945" s="12">
        <f t="shared" si="40"/>
        <v>1485</v>
      </c>
      <c r="H945" s="12"/>
      <c r="I945" s="12"/>
      <c r="J945" s="12"/>
      <c r="K945" s="12"/>
      <c r="L945" s="12"/>
      <c r="M945" s="12"/>
      <c r="N945" s="12"/>
      <c r="O945" s="12"/>
    </row>
    <row r="946" spans="1:15" ht="18.75">
      <c r="A946" s="12">
        <v>264</v>
      </c>
      <c r="B946" s="12"/>
      <c r="C946" s="378" t="s">
        <v>1042</v>
      </c>
      <c r="D946" s="387" t="s">
        <v>21</v>
      </c>
      <c r="E946" s="104">
        <v>4141</v>
      </c>
      <c r="F946" s="133">
        <v>1</v>
      </c>
      <c r="G946" s="12">
        <f t="shared" si="40"/>
        <v>4141</v>
      </c>
      <c r="H946" s="12"/>
      <c r="I946" s="12"/>
      <c r="J946" s="12"/>
      <c r="K946" s="12"/>
      <c r="L946" s="12"/>
      <c r="M946" s="12"/>
      <c r="N946" s="12"/>
      <c r="O946" s="12"/>
    </row>
    <row r="947" spans="1:15" ht="37.5">
      <c r="A947" s="12">
        <v>265</v>
      </c>
      <c r="B947" s="12"/>
      <c r="C947" s="378" t="s">
        <v>1043</v>
      </c>
      <c r="D947" s="387" t="s">
        <v>21</v>
      </c>
      <c r="E947" s="104">
        <v>4140</v>
      </c>
      <c r="F947" s="133">
        <v>3</v>
      </c>
      <c r="G947" s="12">
        <f t="shared" si="40"/>
        <v>12420</v>
      </c>
      <c r="H947" s="12"/>
      <c r="I947" s="12"/>
      <c r="J947" s="12"/>
      <c r="K947" s="12"/>
      <c r="L947" s="12"/>
      <c r="M947" s="12"/>
      <c r="N947" s="12"/>
      <c r="O947" s="12"/>
    </row>
    <row r="948" spans="1:15" ht="37.5">
      <c r="A948" s="12">
        <v>266</v>
      </c>
      <c r="B948" s="12"/>
      <c r="C948" s="378" t="s">
        <v>1044</v>
      </c>
      <c r="D948" s="379" t="s">
        <v>152</v>
      </c>
      <c r="E948" s="104">
        <v>1288.22</v>
      </c>
      <c r="F948" s="383">
        <v>3</v>
      </c>
      <c r="G948" s="12">
        <f t="shared" si="40"/>
        <v>3864.66</v>
      </c>
      <c r="H948" s="362"/>
      <c r="I948" s="12"/>
      <c r="J948" s="12"/>
      <c r="K948" s="12"/>
      <c r="L948" s="12"/>
      <c r="M948" s="12"/>
      <c r="N948" s="12"/>
      <c r="O948" s="12"/>
    </row>
    <row r="949" spans="1:15" ht="18.75">
      <c r="A949" s="12">
        <v>267</v>
      </c>
      <c r="B949" s="12"/>
      <c r="C949" s="378" t="s">
        <v>1045</v>
      </c>
      <c r="D949" s="379" t="s">
        <v>152</v>
      </c>
      <c r="E949" s="104">
        <v>2077.0500000000002</v>
      </c>
      <c r="F949" s="383">
        <v>0</v>
      </c>
      <c r="G949" s="12">
        <f t="shared" si="40"/>
        <v>0</v>
      </c>
      <c r="H949" s="362"/>
      <c r="I949" s="12"/>
      <c r="J949" s="12"/>
      <c r="K949" s="12"/>
      <c r="L949" s="12"/>
      <c r="M949" s="12"/>
      <c r="N949" s="12"/>
      <c r="O949" s="12"/>
    </row>
    <row r="950" spans="1:15" ht="37.5">
      <c r="A950" s="12">
        <v>268</v>
      </c>
      <c r="B950" s="12"/>
      <c r="C950" s="378" t="s">
        <v>1046</v>
      </c>
      <c r="D950" s="387" t="s">
        <v>21</v>
      </c>
      <c r="E950" s="104">
        <v>2340</v>
      </c>
      <c r="F950" s="133">
        <v>1</v>
      </c>
      <c r="G950" s="12">
        <f t="shared" si="40"/>
        <v>2340</v>
      </c>
      <c r="H950" s="12"/>
      <c r="I950" s="12"/>
      <c r="J950" s="12"/>
      <c r="K950" s="12"/>
      <c r="L950" s="12"/>
      <c r="M950" s="12"/>
      <c r="N950" s="12"/>
      <c r="O950" s="12"/>
    </row>
    <row r="951" spans="1:15" ht="37.5">
      <c r="A951" s="12">
        <v>269</v>
      </c>
      <c r="B951" s="12"/>
      <c r="C951" s="378" t="s">
        <v>1047</v>
      </c>
      <c r="D951" s="387" t="s">
        <v>21</v>
      </c>
      <c r="E951" s="104">
        <v>2340</v>
      </c>
      <c r="F951" s="133">
        <v>1</v>
      </c>
      <c r="G951" s="12">
        <f t="shared" si="40"/>
        <v>2340</v>
      </c>
      <c r="H951" s="12"/>
      <c r="I951" s="12"/>
      <c r="J951" s="12"/>
      <c r="K951" s="12"/>
      <c r="L951" s="12"/>
      <c r="M951" s="12"/>
      <c r="N951" s="12"/>
      <c r="O951" s="12"/>
    </row>
    <row r="952" spans="1:15" ht="56.25">
      <c r="A952" s="12">
        <v>270</v>
      </c>
      <c r="B952" s="12"/>
      <c r="C952" s="378" t="s">
        <v>1048</v>
      </c>
      <c r="D952" s="387" t="s">
        <v>21</v>
      </c>
      <c r="E952" s="104">
        <v>2340</v>
      </c>
      <c r="F952" s="133">
        <v>1</v>
      </c>
      <c r="G952" s="12">
        <f t="shared" si="40"/>
        <v>2340</v>
      </c>
      <c r="H952" s="12"/>
      <c r="I952" s="12"/>
      <c r="J952" s="12"/>
      <c r="K952" s="12"/>
      <c r="L952" s="12"/>
      <c r="M952" s="12"/>
      <c r="N952" s="12"/>
      <c r="O952" s="12"/>
    </row>
    <row r="953" spans="1:15" ht="56.25">
      <c r="A953" s="12">
        <v>271</v>
      </c>
      <c r="B953" s="12"/>
      <c r="C953" s="380" t="s">
        <v>1049</v>
      </c>
      <c r="D953" s="387" t="s">
        <v>21</v>
      </c>
      <c r="E953" s="104">
        <v>4500</v>
      </c>
      <c r="F953" s="133">
        <v>8</v>
      </c>
      <c r="G953" s="12">
        <f t="shared" si="40"/>
        <v>36000</v>
      </c>
      <c r="H953" s="12"/>
      <c r="I953" s="12"/>
      <c r="J953" s="12"/>
      <c r="K953" s="12"/>
      <c r="L953" s="12"/>
      <c r="M953" s="12"/>
      <c r="N953" s="12"/>
      <c r="O953" s="12"/>
    </row>
    <row r="954" spans="1:15" ht="56.25">
      <c r="A954" s="12">
        <v>272</v>
      </c>
      <c r="B954" s="12"/>
      <c r="C954" s="378" t="s">
        <v>1050</v>
      </c>
      <c r="D954" s="387" t="s">
        <v>21</v>
      </c>
      <c r="E954" s="104">
        <v>2700</v>
      </c>
      <c r="F954" s="133">
        <v>1</v>
      </c>
      <c r="G954" s="12">
        <f t="shared" si="40"/>
        <v>2700</v>
      </c>
      <c r="H954" s="12"/>
      <c r="I954" s="12"/>
      <c r="J954" s="12"/>
      <c r="K954" s="12"/>
      <c r="L954" s="12"/>
      <c r="M954" s="12"/>
      <c r="N954" s="12"/>
      <c r="O954" s="12"/>
    </row>
    <row r="955" spans="1:15" ht="18.75">
      <c r="A955" s="12">
        <v>273</v>
      </c>
      <c r="B955" s="12"/>
      <c r="C955" s="380" t="s">
        <v>1051</v>
      </c>
      <c r="D955" s="387" t="s">
        <v>21</v>
      </c>
      <c r="E955" s="104">
        <v>5940</v>
      </c>
      <c r="F955" s="133">
        <v>6</v>
      </c>
      <c r="G955" s="12">
        <f t="shared" si="40"/>
        <v>35640</v>
      </c>
      <c r="H955" s="12"/>
      <c r="I955" s="12"/>
      <c r="J955" s="12"/>
      <c r="K955" s="12"/>
      <c r="L955" s="12"/>
      <c r="M955" s="12"/>
      <c r="N955" s="12"/>
      <c r="O955" s="12"/>
    </row>
    <row r="956" spans="1:15" ht="18.75">
      <c r="A956" s="12">
        <v>274</v>
      </c>
      <c r="B956" s="12"/>
      <c r="C956" s="378" t="s">
        <v>1052</v>
      </c>
      <c r="D956" s="387" t="s">
        <v>21</v>
      </c>
      <c r="E956" s="104">
        <v>5940</v>
      </c>
      <c r="F956" s="133">
        <v>6</v>
      </c>
      <c r="G956" s="12">
        <f t="shared" si="40"/>
        <v>35640</v>
      </c>
      <c r="H956" s="12"/>
      <c r="I956" s="12"/>
      <c r="J956" s="12"/>
      <c r="K956" s="12"/>
      <c r="L956" s="12"/>
      <c r="M956" s="12"/>
      <c r="N956" s="12"/>
      <c r="O956" s="12"/>
    </row>
    <row r="957" spans="1:15" ht="18.75">
      <c r="A957" s="12">
        <v>275</v>
      </c>
      <c r="B957" s="12"/>
      <c r="C957" s="380" t="s">
        <v>1053</v>
      </c>
      <c r="D957" s="387" t="s">
        <v>21</v>
      </c>
      <c r="E957" s="104">
        <v>6300</v>
      </c>
      <c r="F957" s="133">
        <v>3</v>
      </c>
      <c r="G957" s="12">
        <f t="shared" si="40"/>
        <v>18900</v>
      </c>
      <c r="H957" s="12"/>
      <c r="I957" s="12"/>
      <c r="J957" s="12"/>
      <c r="K957" s="12"/>
      <c r="L957" s="12"/>
      <c r="M957" s="12"/>
      <c r="N957" s="12"/>
      <c r="O957" s="12"/>
    </row>
    <row r="958" spans="1:15" ht="37.5">
      <c r="A958" s="12">
        <v>276</v>
      </c>
      <c r="B958" s="12"/>
      <c r="C958" s="380" t="s">
        <v>1054</v>
      </c>
      <c r="D958" s="387" t="s">
        <v>21</v>
      </c>
      <c r="E958" s="104">
        <v>17640</v>
      </c>
      <c r="F958" s="133">
        <v>3</v>
      </c>
      <c r="G958" s="12">
        <f t="shared" si="40"/>
        <v>52920</v>
      </c>
      <c r="H958" s="12"/>
      <c r="I958" s="12"/>
      <c r="J958" s="12"/>
      <c r="K958" s="12"/>
      <c r="L958" s="12"/>
      <c r="M958" s="12"/>
      <c r="N958" s="12"/>
      <c r="O958" s="12"/>
    </row>
    <row r="959" spans="1:15" ht="37.5">
      <c r="A959" s="12">
        <v>277</v>
      </c>
      <c r="B959" s="12"/>
      <c r="C959" s="378" t="s">
        <v>1055</v>
      </c>
      <c r="D959" s="387" t="s">
        <v>21</v>
      </c>
      <c r="E959" s="104">
        <v>17640</v>
      </c>
      <c r="F959" s="133">
        <v>3</v>
      </c>
      <c r="G959" s="12">
        <f t="shared" si="40"/>
        <v>52920</v>
      </c>
      <c r="H959" s="12"/>
      <c r="I959" s="12"/>
      <c r="J959" s="12"/>
      <c r="K959" s="12"/>
      <c r="L959" s="12"/>
      <c r="M959" s="12"/>
      <c r="N959" s="12"/>
      <c r="O959" s="12"/>
    </row>
    <row r="960" spans="1:15" ht="18.75">
      <c r="A960" s="12">
        <v>278</v>
      </c>
      <c r="B960" s="12"/>
      <c r="C960" s="378" t="s">
        <v>1056</v>
      </c>
      <c r="D960" s="386" t="s">
        <v>21</v>
      </c>
      <c r="E960" s="104">
        <v>1561</v>
      </c>
      <c r="F960" s="133">
        <v>6</v>
      </c>
      <c r="G960" s="12">
        <f t="shared" si="40"/>
        <v>9366</v>
      </c>
      <c r="H960" s="12"/>
      <c r="I960" s="12"/>
      <c r="J960" s="12"/>
      <c r="K960" s="12"/>
      <c r="L960" s="12"/>
      <c r="M960" s="12"/>
      <c r="N960" s="12"/>
      <c r="O960" s="12"/>
    </row>
    <row r="961" spans="1:15" ht="37.5">
      <c r="A961" s="12">
        <v>279</v>
      </c>
      <c r="B961" s="12"/>
      <c r="C961" s="378" t="s">
        <v>1057</v>
      </c>
      <c r="D961" s="386" t="s">
        <v>21</v>
      </c>
      <c r="E961" s="104">
        <v>4676</v>
      </c>
      <c r="F961" s="133">
        <v>5</v>
      </c>
      <c r="G961" s="12">
        <f t="shared" si="40"/>
        <v>23380</v>
      </c>
      <c r="H961" s="12"/>
      <c r="I961" s="12"/>
      <c r="J961" s="12"/>
      <c r="K961" s="12"/>
      <c r="L961" s="12"/>
      <c r="M961" s="12"/>
      <c r="N961" s="12"/>
      <c r="O961" s="12"/>
    </row>
    <row r="962" spans="1:15" ht="37.5">
      <c r="A962" s="12">
        <v>280</v>
      </c>
      <c r="B962" s="12"/>
      <c r="C962" s="378" t="s">
        <v>1058</v>
      </c>
      <c r="D962" s="386" t="s">
        <v>21</v>
      </c>
      <c r="E962" s="104">
        <v>15000</v>
      </c>
      <c r="F962" s="133">
        <v>3</v>
      </c>
      <c r="G962" s="12">
        <f t="shared" si="40"/>
        <v>45000</v>
      </c>
      <c r="H962" s="12"/>
      <c r="I962" s="12"/>
      <c r="J962" s="12"/>
      <c r="K962" s="12"/>
      <c r="L962" s="12"/>
      <c r="M962" s="12"/>
      <c r="N962" s="12"/>
      <c r="O962" s="12"/>
    </row>
    <row r="963" spans="1:15" ht="37.5">
      <c r="A963" s="12">
        <v>281</v>
      </c>
      <c r="B963" s="12"/>
      <c r="C963" s="378" t="s">
        <v>1059</v>
      </c>
      <c r="D963" s="386" t="s">
        <v>21</v>
      </c>
      <c r="E963" s="104">
        <v>2820.4</v>
      </c>
      <c r="F963" s="133">
        <v>3</v>
      </c>
      <c r="G963" s="12">
        <f t="shared" si="40"/>
        <v>8461.2000000000007</v>
      </c>
      <c r="H963" s="12"/>
      <c r="I963" s="12"/>
      <c r="J963" s="12"/>
      <c r="K963" s="12"/>
      <c r="L963" s="12"/>
      <c r="M963" s="12"/>
      <c r="N963" s="12"/>
      <c r="O963" s="12"/>
    </row>
    <row r="964" spans="1:15" ht="37.5">
      <c r="A964" s="12">
        <v>282</v>
      </c>
      <c r="B964" s="12"/>
      <c r="C964" s="385" t="s">
        <v>1060</v>
      </c>
      <c r="D964" s="389" t="s">
        <v>1061</v>
      </c>
      <c r="E964" s="104">
        <v>111911</v>
      </c>
      <c r="F964" s="133">
        <v>1</v>
      </c>
      <c r="G964" s="12">
        <f t="shared" si="40"/>
        <v>111911</v>
      </c>
      <c r="H964" s="12"/>
      <c r="I964" s="12"/>
      <c r="J964" s="12"/>
      <c r="K964" s="12"/>
      <c r="L964" s="12"/>
      <c r="M964" s="12"/>
      <c r="N964" s="12"/>
      <c r="O964" s="12"/>
    </row>
    <row r="965" spans="1:15" ht="47.25">
      <c r="A965" s="12">
        <v>283</v>
      </c>
      <c r="B965" s="12"/>
      <c r="C965" s="390" t="s">
        <v>1062</v>
      </c>
      <c r="D965" s="391" t="s">
        <v>21</v>
      </c>
      <c r="E965" s="104">
        <v>2454.4</v>
      </c>
      <c r="F965" s="133">
        <v>4</v>
      </c>
      <c r="G965" s="12">
        <f t="shared" si="40"/>
        <v>9817.6</v>
      </c>
      <c r="H965" s="12"/>
      <c r="I965" s="12"/>
      <c r="J965" s="12"/>
      <c r="K965" s="12"/>
      <c r="L965" s="12"/>
      <c r="M965" s="12"/>
      <c r="N965" s="12"/>
      <c r="O965" s="12"/>
    </row>
    <row r="966" spans="1:15" ht="18.75">
      <c r="A966" s="12">
        <v>284</v>
      </c>
      <c r="B966" s="12"/>
      <c r="C966" s="385" t="s">
        <v>1063</v>
      </c>
      <c r="D966" s="392" t="s">
        <v>152</v>
      </c>
      <c r="E966" s="104">
        <v>1310</v>
      </c>
      <c r="F966" s="133">
        <v>5</v>
      </c>
      <c r="G966" s="12">
        <f t="shared" si="40"/>
        <v>6550</v>
      </c>
      <c r="H966" s="12"/>
      <c r="I966" s="12"/>
      <c r="J966" s="12"/>
      <c r="K966" s="12"/>
      <c r="L966" s="12"/>
      <c r="M966" s="12"/>
      <c r="N966" s="12"/>
      <c r="O966" s="12"/>
    </row>
    <row r="967" spans="1:15" ht="18.75">
      <c r="A967" s="12">
        <v>285</v>
      </c>
      <c r="B967" s="12"/>
      <c r="C967" s="385" t="s">
        <v>1064</v>
      </c>
      <c r="D967" s="392" t="s">
        <v>20</v>
      </c>
      <c r="E967" s="104">
        <v>1713</v>
      </c>
      <c r="F967" s="133">
        <v>16</v>
      </c>
      <c r="G967" s="12">
        <f t="shared" si="40"/>
        <v>27408</v>
      </c>
      <c r="H967" s="12"/>
      <c r="I967" s="12"/>
      <c r="J967" s="12"/>
      <c r="K967" s="12"/>
      <c r="L967" s="12"/>
      <c r="M967" s="12"/>
      <c r="N967" s="12"/>
      <c r="O967" s="12"/>
    </row>
    <row r="968" spans="1:15" ht="18.75">
      <c r="A968" s="12">
        <v>286</v>
      </c>
      <c r="B968" s="12"/>
      <c r="C968" s="385" t="s">
        <v>1065</v>
      </c>
      <c r="D968" s="392" t="s">
        <v>21</v>
      </c>
      <c r="E968" s="104">
        <v>9110</v>
      </c>
      <c r="F968" s="133">
        <v>1</v>
      </c>
      <c r="G968" s="12">
        <f t="shared" si="40"/>
        <v>9110</v>
      </c>
      <c r="H968" s="12"/>
      <c r="I968" s="12"/>
      <c r="J968" s="12"/>
      <c r="K968" s="12"/>
      <c r="L968" s="12"/>
      <c r="M968" s="12"/>
      <c r="N968" s="12"/>
      <c r="O968" s="12"/>
    </row>
    <row r="969" spans="1:15" ht="75">
      <c r="A969" s="12">
        <v>287</v>
      </c>
      <c r="B969" s="12"/>
      <c r="C969" s="385" t="s">
        <v>1066</v>
      </c>
      <c r="D969" s="389" t="s">
        <v>21</v>
      </c>
      <c r="E969" s="370">
        <v>13563.3</v>
      </c>
      <c r="F969" s="133">
        <v>4</v>
      </c>
      <c r="G969" s="12">
        <f t="shared" si="40"/>
        <v>54253.2</v>
      </c>
      <c r="H969" s="12"/>
      <c r="I969" s="12"/>
      <c r="J969" s="12"/>
      <c r="K969" s="12"/>
      <c r="L969" s="12"/>
      <c r="M969" s="12"/>
      <c r="N969" s="12"/>
      <c r="O969" s="12"/>
    </row>
    <row r="970" spans="1:15" ht="56.25">
      <c r="A970" s="12">
        <v>288</v>
      </c>
      <c r="B970" s="12"/>
      <c r="C970" s="385" t="s">
        <v>1067</v>
      </c>
      <c r="D970" s="389" t="s">
        <v>21</v>
      </c>
      <c r="E970" s="104">
        <v>14528</v>
      </c>
      <c r="F970" s="133">
        <v>4</v>
      </c>
      <c r="G970" s="12">
        <f t="shared" si="40"/>
        <v>58112</v>
      </c>
      <c r="H970" s="12"/>
      <c r="I970" s="12"/>
      <c r="J970" s="12"/>
      <c r="K970" s="12"/>
      <c r="L970" s="12"/>
      <c r="M970" s="12"/>
      <c r="N970" s="12"/>
      <c r="O970" s="12"/>
    </row>
    <row r="971" spans="1:15" ht="18.75">
      <c r="A971" s="12">
        <v>290</v>
      </c>
      <c r="B971" s="12"/>
      <c r="C971" s="385" t="s">
        <v>1068</v>
      </c>
      <c r="D971" s="389" t="s">
        <v>1069</v>
      </c>
      <c r="E971" s="104">
        <v>1472.75</v>
      </c>
      <c r="F971" s="383">
        <v>2</v>
      </c>
      <c r="G971" s="12">
        <f t="shared" si="40"/>
        <v>2945.5</v>
      </c>
      <c r="H971" s="12"/>
      <c r="I971" s="12"/>
      <c r="J971" s="12"/>
      <c r="K971" s="12"/>
      <c r="L971" s="12"/>
      <c r="M971" s="12"/>
      <c r="N971" s="12"/>
      <c r="O971" s="12"/>
    </row>
    <row r="972" spans="1:15" ht="18.75">
      <c r="A972" s="12">
        <v>291</v>
      </c>
      <c r="B972" s="12"/>
      <c r="C972" s="385" t="s">
        <v>1070</v>
      </c>
      <c r="D972" s="389" t="s">
        <v>800</v>
      </c>
      <c r="E972" s="104">
        <v>13196.81</v>
      </c>
      <c r="F972" s="383">
        <v>6</v>
      </c>
      <c r="G972" s="12">
        <f t="shared" si="40"/>
        <v>79180.86</v>
      </c>
      <c r="H972" s="12"/>
      <c r="I972" s="12"/>
      <c r="J972" s="12"/>
      <c r="K972" s="12"/>
      <c r="L972" s="12"/>
      <c r="M972" s="12"/>
      <c r="N972" s="12"/>
      <c r="O972" s="12"/>
    </row>
    <row r="973" spans="1:15" ht="18.75">
      <c r="A973" s="12">
        <v>292</v>
      </c>
      <c r="B973" s="12"/>
      <c r="C973" s="385" t="s">
        <v>1071</v>
      </c>
      <c r="D973" s="389" t="s">
        <v>800</v>
      </c>
      <c r="E973" s="104">
        <v>1473.64</v>
      </c>
      <c r="F973" s="383">
        <v>2</v>
      </c>
      <c r="G973" s="12">
        <f t="shared" si="40"/>
        <v>2947.28</v>
      </c>
      <c r="H973" s="12"/>
      <c r="I973" s="12"/>
      <c r="J973" s="12"/>
      <c r="K973" s="12"/>
      <c r="L973" s="12"/>
      <c r="M973" s="12"/>
      <c r="N973" s="12"/>
      <c r="O973" s="12"/>
    </row>
    <row r="974" spans="1:15" ht="15.75">
      <c r="A974" s="12">
        <v>293</v>
      </c>
      <c r="B974" s="12"/>
      <c r="C974" s="390" t="s">
        <v>1072</v>
      </c>
      <c r="D974" s="393" t="s">
        <v>21</v>
      </c>
      <c r="E974" s="104">
        <v>1961</v>
      </c>
      <c r="F974" s="394">
        <v>0</v>
      </c>
      <c r="G974" s="12">
        <f t="shared" si="40"/>
        <v>0</v>
      </c>
      <c r="H974" s="371"/>
      <c r="I974" s="12"/>
      <c r="J974" s="12"/>
      <c r="K974" s="12"/>
      <c r="L974" s="12"/>
      <c r="M974" s="12"/>
      <c r="N974" s="12"/>
      <c r="O974" s="12"/>
    </row>
    <row r="975" spans="1:15">
      <c r="A975" s="12">
        <v>294</v>
      </c>
      <c r="B975" s="12"/>
      <c r="C975" s="395" t="s">
        <v>1073</v>
      </c>
      <c r="D975" s="393" t="s">
        <v>21</v>
      </c>
      <c r="E975" s="104">
        <v>4066.25</v>
      </c>
      <c r="F975" s="394">
        <v>4</v>
      </c>
      <c r="G975" s="12">
        <f t="shared" si="40"/>
        <v>16265</v>
      </c>
      <c r="H975" s="12"/>
      <c r="I975" s="12"/>
      <c r="J975" s="12"/>
      <c r="K975" s="12"/>
      <c r="L975" s="12"/>
      <c r="M975" s="12"/>
      <c r="N975" s="12"/>
      <c r="O975" s="12"/>
    </row>
    <row r="976" spans="1:15" ht="30">
      <c r="A976" s="12">
        <v>296</v>
      </c>
      <c r="B976" s="12"/>
      <c r="C976" s="396" t="s">
        <v>1074</v>
      </c>
      <c r="D976" s="393" t="s">
        <v>21</v>
      </c>
      <c r="E976" s="104">
        <v>3877.48</v>
      </c>
      <c r="F976" s="394">
        <v>2</v>
      </c>
      <c r="G976" s="362">
        <f t="shared" si="40"/>
        <v>7754.96</v>
      </c>
      <c r="H976" s="362"/>
      <c r="I976" s="12"/>
      <c r="J976" s="12"/>
      <c r="K976" s="12"/>
      <c r="L976" s="12"/>
      <c r="M976" s="12"/>
      <c r="N976" s="12"/>
      <c r="O976" s="12"/>
    </row>
    <row r="977" spans="1:15" ht="30">
      <c r="A977" s="12">
        <v>297</v>
      </c>
      <c r="B977" s="12"/>
      <c r="C977" s="76" t="s">
        <v>1075</v>
      </c>
      <c r="D977" s="393" t="s">
        <v>21</v>
      </c>
      <c r="E977" s="104">
        <v>1958.7</v>
      </c>
      <c r="F977" s="394">
        <v>1</v>
      </c>
      <c r="G977" s="12">
        <f t="shared" si="40"/>
        <v>1958.7</v>
      </c>
      <c r="H977" s="362"/>
      <c r="I977" s="12"/>
      <c r="J977" s="12"/>
      <c r="K977" s="12"/>
      <c r="L977" s="12"/>
      <c r="M977" s="12"/>
      <c r="N977" s="12"/>
      <c r="O977" s="12"/>
    </row>
    <row r="978" spans="1:15" ht="30">
      <c r="A978" s="12">
        <v>298</v>
      </c>
      <c r="B978" s="12"/>
      <c r="C978" s="76" t="s">
        <v>1076</v>
      </c>
      <c r="D978" s="393" t="s">
        <v>21</v>
      </c>
      <c r="E978" s="104">
        <v>15937.2</v>
      </c>
      <c r="F978" s="394">
        <v>2</v>
      </c>
      <c r="G978" s="12">
        <f t="shared" si="40"/>
        <v>31874.400000000001</v>
      </c>
      <c r="H978" s="362"/>
      <c r="I978" s="12"/>
      <c r="J978" s="12"/>
      <c r="K978" s="12"/>
      <c r="L978" s="12"/>
      <c r="M978" s="12"/>
      <c r="N978" s="12"/>
      <c r="O978" s="12"/>
    </row>
    <row r="979" spans="1:15" ht="30">
      <c r="A979" s="12">
        <v>299</v>
      </c>
      <c r="B979" s="12"/>
      <c r="C979" s="76" t="s">
        <v>1077</v>
      </c>
      <c r="D979" s="393" t="s">
        <v>21</v>
      </c>
      <c r="E979" s="104">
        <v>3086</v>
      </c>
      <c r="F979" s="394">
        <v>3</v>
      </c>
      <c r="G979" s="12">
        <f t="shared" si="40"/>
        <v>9258</v>
      </c>
      <c r="H979" s="362"/>
      <c r="I979" s="12"/>
      <c r="J979" s="12"/>
      <c r="K979" s="12"/>
      <c r="L979" s="12"/>
      <c r="M979" s="12"/>
      <c r="N979" s="12"/>
      <c r="O979" s="12"/>
    </row>
    <row r="980" spans="1:15" ht="30">
      <c r="A980" s="12">
        <v>300</v>
      </c>
      <c r="B980" s="12"/>
      <c r="C980" s="76" t="s">
        <v>1078</v>
      </c>
      <c r="D980" s="393" t="s">
        <v>21</v>
      </c>
      <c r="E980" s="104">
        <v>14726.4</v>
      </c>
      <c r="F980" s="394">
        <v>2</v>
      </c>
      <c r="G980" s="12">
        <f t="shared" si="40"/>
        <v>29452.799999999999</v>
      </c>
      <c r="H980" s="362"/>
      <c r="I980" s="12"/>
      <c r="J980" s="12"/>
      <c r="K980" s="12"/>
      <c r="L980" s="12"/>
      <c r="M980" s="12"/>
      <c r="N980" s="12"/>
      <c r="O980" s="12"/>
    </row>
    <row r="981" spans="1:15">
      <c r="A981" s="12">
        <v>301</v>
      </c>
      <c r="B981" s="12"/>
      <c r="C981" s="12" t="s">
        <v>1079</v>
      </c>
      <c r="D981" s="393" t="s">
        <v>21</v>
      </c>
      <c r="E981" s="104">
        <v>1961.2</v>
      </c>
      <c r="F981" s="394">
        <v>1</v>
      </c>
      <c r="G981" s="12">
        <f t="shared" si="40"/>
        <v>1961.2</v>
      </c>
      <c r="H981" s="362"/>
      <c r="I981" s="12"/>
      <c r="J981" s="12"/>
      <c r="K981" s="12"/>
      <c r="L981" s="12"/>
      <c r="M981" s="12"/>
      <c r="N981" s="12"/>
      <c r="O981" s="12"/>
    </row>
    <row r="982" spans="1:15" ht="31.5">
      <c r="A982" s="12">
        <v>302</v>
      </c>
      <c r="B982" s="12"/>
      <c r="C982" s="397" t="s">
        <v>1080</v>
      </c>
      <c r="D982" s="398" t="s">
        <v>21</v>
      </c>
      <c r="E982" s="399">
        <v>3646.05</v>
      </c>
      <c r="F982" s="400">
        <v>5</v>
      </c>
      <c r="G982" s="12">
        <f t="shared" si="40"/>
        <v>18230.25</v>
      </c>
      <c r="H982" s="362"/>
      <c r="I982" s="12"/>
      <c r="J982" s="12"/>
      <c r="K982" s="12"/>
      <c r="L982" s="12"/>
      <c r="M982" s="12"/>
      <c r="N982" s="12"/>
      <c r="O982" s="12"/>
    </row>
    <row r="983" spans="1:15" ht="31.5">
      <c r="A983" s="12">
        <v>303</v>
      </c>
      <c r="B983" s="12"/>
      <c r="C983" s="397" t="s">
        <v>1081</v>
      </c>
      <c r="D983" s="398" t="s">
        <v>21</v>
      </c>
      <c r="E983" s="399">
        <v>1569.6</v>
      </c>
      <c r="F983" s="400">
        <v>4</v>
      </c>
      <c r="G983" s="362">
        <f t="shared" si="40"/>
        <v>6278.4</v>
      </c>
      <c r="H983" s="362"/>
      <c r="I983" s="12"/>
      <c r="J983" s="12"/>
      <c r="K983" s="12"/>
      <c r="L983" s="12"/>
      <c r="M983" s="12"/>
      <c r="N983" s="12"/>
      <c r="O983" s="12"/>
    </row>
    <row r="984" spans="1:15" ht="31.5">
      <c r="A984" s="12">
        <v>304</v>
      </c>
      <c r="B984" s="12"/>
      <c r="C984" s="397" t="s">
        <v>1082</v>
      </c>
      <c r="D984" s="398" t="s">
        <v>21</v>
      </c>
      <c r="E984" s="399">
        <v>3646.05</v>
      </c>
      <c r="F984" s="400">
        <v>5</v>
      </c>
      <c r="G984" s="12">
        <f t="shared" si="40"/>
        <v>18230.25</v>
      </c>
      <c r="H984" s="362"/>
      <c r="I984" s="12"/>
      <c r="J984" s="12"/>
      <c r="K984" s="12"/>
      <c r="L984" s="12"/>
      <c r="M984" s="12"/>
      <c r="N984" s="12"/>
      <c r="O984" s="12"/>
    </row>
    <row r="985" spans="1:15" ht="47.25">
      <c r="A985" s="12">
        <v>305</v>
      </c>
      <c r="B985" s="12"/>
      <c r="C985" s="401" t="s">
        <v>1083</v>
      </c>
      <c r="D985" s="398" t="s">
        <v>21</v>
      </c>
      <c r="E985" s="399">
        <v>3646.05</v>
      </c>
      <c r="F985" s="351">
        <v>5</v>
      </c>
      <c r="G985" s="12">
        <f t="shared" si="40"/>
        <v>18230.25</v>
      </c>
      <c r="H985" s="362"/>
      <c r="I985" s="12"/>
      <c r="J985" s="12"/>
      <c r="K985" s="12"/>
      <c r="L985" s="12"/>
      <c r="M985" s="12"/>
      <c r="N985" s="12"/>
      <c r="O985" s="12"/>
    </row>
    <row r="986" spans="1:15" ht="47.25">
      <c r="A986" s="12">
        <v>306</v>
      </c>
      <c r="B986" s="12"/>
      <c r="C986" s="397" t="s">
        <v>1084</v>
      </c>
      <c r="D986" s="398" t="s">
        <v>21</v>
      </c>
      <c r="E986" s="399">
        <v>1569.6</v>
      </c>
      <c r="F986" s="351">
        <v>5</v>
      </c>
      <c r="G986" s="12">
        <f t="shared" si="40"/>
        <v>7848</v>
      </c>
      <c r="H986" s="362"/>
      <c r="I986" s="12"/>
      <c r="J986" s="12"/>
      <c r="K986" s="12"/>
      <c r="L986" s="12"/>
      <c r="M986" s="12"/>
      <c r="N986" s="12"/>
      <c r="O986" s="12"/>
    </row>
    <row r="987" spans="1:15" ht="47.25">
      <c r="A987" s="12">
        <v>307</v>
      </c>
      <c r="B987" s="12"/>
      <c r="C987" s="397" t="s">
        <v>1085</v>
      </c>
      <c r="D987" s="398" t="s">
        <v>21</v>
      </c>
      <c r="E987" s="399">
        <v>3646.05</v>
      </c>
      <c r="F987" s="400">
        <v>4</v>
      </c>
      <c r="G987" s="12">
        <f t="shared" si="40"/>
        <v>14584.2</v>
      </c>
      <c r="H987" s="362"/>
      <c r="I987" s="12"/>
      <c r="J987" s="12"/>
      <c r="K987" s="12"/>
      <c r="L987" s="12"/>
      <c r="M987" s="12"/>
      <c r="N987" s="12"/>
      <c r="O987" s="12"/>
    </row>
    <row r="988" spans="1:15" ht="31.5">
      <c r="A988" s="12">
        <v>308</v>
      </c>
      <c r="B988" s="12"/>
      <c r="C988" s="397" t="s">
        <v>1086</v>
      </c>
      <c r="D988" s="398" t="s">
        <v>21</v>
      </c>
      <c r="E988" s="399">
        <v>20000</v>
      </c>
      <c r="F988" s="400">
        <v>1</v>
      </c>
      <c r="G988" s="12">
        <f t="shared" si="40"/>
        <v>20000</v>
      </c>
      <c r="H988" s="362"/>
      <c r="I988" s="12"/>
      <c r="J988" s="12"/>
      <c r="K988" s="12"/>
      <c r="L988" s="12"/>
      <c r="M988" s="12"/>
      <c r="N988" s="12"/>
      <c r="O988" s="12"/>
    </row>
    <row r="989" spans="1:15">
      <c r="A989" s="12">
        <v>309</v>
      </c>
      <c r="B989" s="12"/>
      <c r="C989" s="402" t="s">
        <v>1087</v>
      </c>
      <c r="D989" s="398" t="s">
        <v>21</v>
      </c>
      <c r="E989" s="104">
        <v>587.64</v>
      </c>
      <c r="F989" s="351">
        <v>2</v>
      </c>
      <c r="G989" s="12">
        <f t="shared" si="40"/>
        <v>1175.28</v>
      </c>
      <c r="H989" s="362"/>
      <c r="I989" s="12"/>
      <c r="J989" s="12"/>
      <c r="K989" s="12"/>
      <c r="L989" s="12"/>
      <c r="M989" s="12"/>
      <c r="N989" s="12"/>
      <c r="O989" s="12"/>
    </row>
    <row r="990" spans="1:15" ht="30">
      <c r="A990" s="12">
        <v>310</v>
      </c>
      <c r="B990" s="12"/>
      <c r="C990" s="76" t="s">
        <v>1088</v>
      </c>
      <c r="D990" s="398" t="s">
        <v>21</v>
      </c>
      <c r="E990" s="104">
        <v>406392</v>
      </c>
      <c r="F990" s="370">
        <v>1</v>
      </c>
      <c r="G990" s="12">
        <f t="shared" si="40"/>
        <v>406392</v>
      </c>
      <c r="H990" s="362"/>
      <c r="I990" s="12"/>
      <c r="J990" s="12"/>
      <c r="K990" s="12"/>
      <c r="L990" s="12"/>
      <c r="M990" s="12"/>
      <c r="N990" s="12"/>
      <c r="O990" s="12"/>
    </row>
    <row r="991" spans="1:15">
      <c r="A991" s="12">
        <v>311</v>
      </c>
      <c r="B991" s="12"/>
      <c r="C991" s="76" t="s">
        <v>1089</v>
      </c>
      <c r="D991" s="398" t="s">
        <v>21</v>
      </c>
      <c r="E991" s="104">
        <v>57997</v>
      </c>
      <c r="F991" s="370">
        <v>1</v>
      </c>
      <c r="G991" s="362">
        <f t="shared" si="40"/>
        <v>57997</v>
      </c>
      <c r="H991" s="362"/>
      <c r="I991" s="12"/>
      <c r="J991" s="12"/>
      <c r="K991" s="12"/>
      <c r="L991" s="12"/>
      <c r="M991" s="12"/>
      <c r="N991" s="12"/>
      <c r="O991" s="12"/>
    </row>
    <row r="992" spans="1:15">
      <c r="A992" s="12">
        <v>312</v>
      </c>
      <c r="B992" s="12"/>
      <c r="C992" s="76" t="s">
        <v>1090</v>
      </c>
      <c r="D992" s="398" t="s">
        <v>21</v>
      </c>
      <c r="E992" s="104">
        <v>2944.1</v>
      </c>
      <c r="F992" s="370">
        <v>1</v>
      </c>
      <c r="G992" s="12">
        <f t="shared" si="40"/>
        <v>2944.1</v>
      </c>
      <c r="H992" s="362"/>
      <c r="I992" s="12"/>
      <c r="J992" s="12"/>
      <c r="K992" s="12"/>
      <c r="L992" s="12"/>
      <c r="M992" s="12"/>
      <c r="N992" s="12"/>
      <c r="O992" s="12"/>
    </row>
    <row r="993" spans="1:15">
      <c r="A993" s="12">
        <v>313</v>
      </c>
      <c r="B993" s="12"/>
      <c r="C993" s="76" t="s">
        <v>1091</v>
      </c>
      <c r="D993" s="398" t="s">
        <v>21</v>
      </c>
      <c r="E993" s="104">
        <v>25000</v>
      </c>
      <c r="F993" s="370">
        <v>2</v>
      </c>
      <c r="G993" s="12">
        <f t="shared" si="40"/>
        <v>50000</v>
      </c>
      <c r="H993" s="362"/>
      <c r="I993" s="12"/>
      <c r="J993" s="12"/>
      <c r="K993" s="12"/>
      <c r="L993" s="12"/>
      <c r="M993" s="12"/>
      <c r="N993" s="12"/>
      <c r="O993" s="12"/>
    </row>
    <row r="994" spans="1:15">
      <c r="A994" s="12">
        <v>314</v>
      </c>
      <c r="B994" s="12"/>
      <c r="C994" s="76" t="s">
        <v>1092</v>
      </c>
      <c r="D994" s="398" t="s">
        <v>21</v>
      </c>
      <c r="E994" s="104">
        <v>1958.8</v>
      </c>
      <c r="F994" s="370">
        <v>1</v>
      </c>
      <c r="G994" s="362">
        <f t="shared" si="40"/>
        <v>1958.8</v>
      </c>
      <c r="H994" s="362"/>
      <c r="I994" s="12"/>
      <c r="J994" s="12"/>
      <c r="K994" s="12"/>
      <c r="L994" s="12"/>
      <c r="M994" s="12"/>
      <c r="N994" s="12"/>
      <c r="O994" s="12"/>
    </row>
    <row r="995" spans="1:15">
      <c r="A995" s="12">
        <v>315</v>
      </c>
      <c r="B995" s="12"/>
      <c r="C995" s="76" t="s">
        <v>1093</v>
      </c>
      <c r="D995" s="403" t="s">
        <v>152</v>
      </c>
      <c r="E995" s="104">
        <v>7369.1</v>
      </c>
      <c r="F995" s="104">
        <v>0</v>
      </c>
      <c r="G995" s="362">
        <f t="shared" si="40"/>
        <v>0</v>
      </c>
      <c r="H995" s="371"/>
      <c r="I995" s="12"/>
      <c r="J995" s="12"/>
      <c r="K995" s="12"/>
      <c r="L995" s="12"/>
      <c r="M995" s="12"/>
      <c r="N995" s="12"/>
      <c r="O995" s="12"/>
    </row>
    <row r="996" spans="1:15">
      <c r="A996" s="12">
        <v>316</v>
      </c>
      <c r="B996" s="12"/>
      <c r="C996" s="76" t="s">
        <v>1094</v>
      </c>
      <c r="D996" s="403" t="s">
        <v>152</v>
      </c>
      <c r="E996" s="104">
        <v>5894.1</v>
      </c>
      <c r="F996" s="104">
        <v>4</v>
      </c>
      <c r="G996" s="12">
        <f t="shared" si="40"/>
        <v>23576.400000000001</v>
      </c>
      <c r="H996" s="362"/>
      <c r="I996" s="12"/>
      <c r="J996" s="12"/>
      <c r="K996" s="12"/>
      <c r="L996" s="12"/>
      <c r="M996" s="12"/>
      <c r="N996" s="12"/>
      <c r="O996" s="12"/>
    </row>
    <row r="997" spans="1:15">
      <c r="A997" s="12">
        <v>317</v>
      </c>
      <c r="B997" s="12"/>
      <c r="C997" s="76" t="s">
        <v>1095</v>
      </c>
      <c r="D997" s="403" t="s">
        <v>504</v>
      </c>
      <c r="E997" s="103">
        <v>8.26</v>
      </c>
      <c r="F997" s="103">
        <v>1552</v>
      </c>
      <c r="G997" s="12">
        <f t="shared" si="40"/>
        <v>12819.52</v>
      </c>
      <c r="H997" s="362"/>
      <c r="I997" s="12"/>
      <c r="J997" s="12"/>
      <c r="K997" s="12"/>
      <c r="L997" s="12"/>
      <c r="M997" s="12"/>
      <c r="N997" s="12"/>
      <c r="O997" s="12"/>
    </row>
    <row r="998" spans="1:15">
      <c r="A998" s="12">
        <v>318</v>
      </c>
      <c r="B998" s="12"/>
      <c r="C998" s="76" t="s">
        <v>1096</v>
      </c>
      <c r="D998" s="403" t="s">
        <v>152</v>
      </c>
      <c r="E998" s="103">
        <v>66</v>
      </c>
      <c r="F998" s="103">
        <v>54</v>
      </c>
      <c r="G998" s="12">
        <f t="shared" si="40"/>
        <v>3564</v>
      </c>
      <c r="H998" s="362"/>
      <c r="I998" s="12"/>
      <c r="J998" s="12"/>
      <c r="K998" s="12"/>
      <c r="L998" s="12"/>
      <c r="M998" s="12"/>
      <c r="N998" s="12"/>
      <c r="O998" s="12"/>
    </row>
    <row r="999" spans="1:15" ht="30">
      <c r="A999" s="12">
        <v>319</v>
      </c>
      <c r="B999" s="12"/>
      <c r="C999" s="76" t="s">
        <v>1097</v>
      </c>
      <c r="D999" s="403" t="s">
        <v>1098</v>
      </c>
      <c r="E999" s="103">
        <v>19.559999999999999</v>
      </c>
      <c r="F999" s="103">
        <v>1342</v>
      </c>
      <c r="G999" s="12">
        <f t="shared" si="40"/>
        <v>26249.519999999997</v>
      </c>
      <c r="H999" s="362"/>
      <c r="I999" s="12"/>
      <c r="J999" s="12"/>
      <c r="K999" s="12"/>
      <c r="L999" s="12"/>
      <c r="M999" s="12"/>
      <c r="N999" s="12"/>
      <c r="O999" s="12"/>
    </row>
    <row r="1000" spans="1:15">
      <c r="A1000" s="12">
        <v>320</v>
      </c>
      <c r="B1000" s="12"/>
      <c r="C1000" s="76" t="s">
        <v>1099</v>
      </c>
      <c r="D1000" s="403" t="s">
        <v>1100</v>
      </c>
      <c r="E1000" s="103">
        <v>363</v>
      </c>
      <c r="F1000" s="103">
        <v>6</v>
      </c>
      <c r="G1000" s="12">
        <f t="shared" si="40"/>
        <v>2178</v>
      </c>
      <c r="H1000" s="362"/>
      <c r="I1000" s="12"/>
      <c r="J1000" s="12"/>
      <c r="K1000" s="12"/>
      <c r="L1000" s="12"/>
      <c r="M1000" s="12"/>
      <c r="N1000" s="12"/>
      <c r="O1000" s="12"/>
    </row>
    <row r="1001" spans="1:15">
      <c r="A1001" s="12">
        <v>321</v>
      </c>
      <c r="B1001" s="12"/>
      <c r="C1001" s="76" t="s">
        <v>1101</v>
      </c>
      <c r="D1001" s="403" t="s">
        <v>504</v>
      </c>
      <c r="E1001" s="103">
        <v>8.26</v>
      </c>
      <c r="F1001" s="103">
        <v>2674</v>
      </c>
      <c r="G1001" s="12">
        <f t="shared" si="40"/>
        <v>22087.239999999998</v>
      </c>
      <c r="H1001" s="362"/>
      <c r="I1001" s="12"/>
      <c r="J1001" s="12"/>
      <c r="K1001" s="12"/>
      <c r="L1001" s="12"/>
      <c r="M1001" s="12"/>
      <c r="N1001" s="12"/>
      <c r="O1001" s="12"/>
    </row>
    <row r="1002" spans="1:15">
      <c r="A1002" s="12">
        <v>322</v>
      </c>
      <c r="B1002" s="12"/>
      <c r="C1002" s="76" t="s">
        <v>1102</v>
      </c>
      <c r="D1002" s="403" t="s">
        <v>152</v>
      </c>
      <c r="E1002" s="103">
        <v>45</v>
      </c>
      <c r="F1002" s="103">
        <v>84</v>
      </c>
      <c r="G1002" s="12">
        <f t="shared" si="40"/>
        <v>3780</v>
      </c>
      <c r="H1002" s="362"/>
      <c r="I1002" s="12"/>
      <c r="J1002" s="12"/>
      <c r="K1002" s="12"/>
      <c r="L1002" s="12"/>
      <c r="M1002" s="12"/>
      <c r="N1002" s="12"/>
      <c r="O1002" s="12"/>
    </row>
    <row r="1003" spans="1:15" ht="30">
      <c r="A1003" s="12">
        <v>323</v>
      </c>
      <c r="B1003" s="12"/>
      <c r="C1003" s="76" t="s">
        <v>1103</v>
      </c>
      <c r="D1003" s="403" t="s">
        <v>1098</v>
      </c>
      <c r="E1003" s="103">
        <v>34.700000000000003</v>
      </c>
      <c r="F1003" s="103">
        <v>1312</v>
      </c>
      <c r="G1003" s="12">
        <f t="shared" si="40"/>
        <v>45526.400000000001</v>
      </c>
      <c r="H1003" s="362"/>
      <c r="I1003" s="12"/>
      <c r="J1003" s="12"/>
      <c r="K1003" s="12"/>
      <c r="L1003" s="12"/>
      <c r="M1003" s="12"/>
      <c r="N1003" s="12"/>
      <c r="O1003" s="12"/>
    </row>
    <row r="1004" spans="1:15">
      <c r="A1004" s="12">
        <v>324</v>
      </c>
      <c r="B1004" s="12"/>
      <c r="C1004" s="76" t="s">
        <v>1104</v>
      </c>
      <c r="D1004" s="403" t="s">
        <v>1100</v>
      </c>
      <c r="E1004" s="103">
        <v>596</v>
      </c>
      <c r="F1004" s="103">
        <v>6</v>
      </c>
      <c r="G1004" s="12">
        <f t="shared" ref="G1004:G1067" si="41">E1004*F1004</f>
        <v>3576</v>
      </c>
      <c r="H1004" s="362"/>
      <c r="I1004" s="12"/>
      <c r="J1004" s="12"/>
      <c r="K1004" s="12"/>
      <c r="L1004" s="12"/>
      <c r="M1004" s="12"/>
      <c r="N1004" s="12"/>
      <c r="O1004" s="12"/>
    </row>
    <row r="1005" spans="1:15">
      <c r="A1005" s="12">
        <v>325</v>
      </c>
      <c r="B1005" s="12"/>
      <c r="C1005" s="76" t="s">
        <v>1105</v>
      </c>
      <c r="D1005" s="403" t="s">
        <v>152</v>
      </c>
      <c r="E1005" s="104">
        <v>7077.64</v>
      </c>
      <c r="F1005" s="370">
        <v>3</v>
      </c>
      <c r="G1005" s="12">
        <f t="shared" si="41"/>
        <v>21232.920000000002</v>
      </c>
      <c r="H1005" s="362"/>
      <c r="I1005" s="12"/>
      <c r="J1005" s="12"/>
      <c r="K1005" s="12"/>
      <c r="L1005" s="12"/>
      <c r="M1005" s="12"/>
      <c r="N1005" s="12"/>
      <c r="O1005" s="12"/>
    </row>
    <row r="1006" spans="1:15">
      <c r="A1006" s="12">
        <v>326</v>
      </c>
      <c r="B1006" s="12"/>
      <c r="C1006" s="76" t="s">
        <v>1106</v>
      </c>
      <c r="D1006" s="403" t="s">
        <v>152</v>
      </c>
      <c r="E1006" s="104">
        <v>376.42</v>
      </c>
      <c r="F1006" s="370">
        <v>10</v>
      </c>
      <c r="G1006" s="362">
        <f t="shared" si="41"/>
        <v>3764.2000000000003</v>
      </c>
      <c r="H1006" s="362"/>
      <c r="I1006" s="12"/>
      <c r="J1006" s="12"/>
      <c r="K1006" s="12"/>
      <c r="L1006" s="12"/>
      <c r="M1006" s="12"/>
      <c r="N1006" s="12"/>
      <c r="O1006" s="12"/>
    </row>
    <row r="1007" spans="1:15">
      <c r="A1007" s="12">
        <v>328</v>
      </c>
      <c r="B1007" s="12"/>
      <c r="C1007" s="76" t="s">
        <v>1107</v>
      </c>
      <c r="D1007" s="403" t="s">
        <v>15</v>
      </c>
      <c r="E1007" s="104">
        <v>34.700000000000003</v>
      </c>
      <c r="F1007" s="370">
        <v>73495</v>
      </c>
      <c r="G1007" s="12">
        <f t="shared" si="41"/>
        <v>2550276.5</v>
      </c>
      <c r="H1007" s="362"/>
      <c r="I1007" s="12"/>
      <c r="J1007" s="12"/>
      <c r="K1007" s="12"/>
      <c r="L1007" s="12"/>
      <c r="M1007" s="12"/>
      <c r="N1007" s="12"/>
      <c r="O1007" s="12"/>
    </row>
    <row r="1008" spans="1:15">
      <c r="A1008" s="12">
        <v>329</v>
      </c>
      <c r="B1008" s="12"/>
      <c r="C1008" s="404" t="s">
        <v>1108</v>
      </c>
      <c r="D1008" s="405" t="s">
        <v>152</v>
      </c>
      <c r="E1008" s="104">
        <v>40</v>
      </c>
      <c r="F1008" s="370">
        <v>4140</v>
      </c>
      <c r="G1008" s="12">
        <f t="shared" si="41"/>
        <v>165600</v>
      </c>
      <c r="H1008" s="362"/>
      <c r="I1008" s="12"/>
      <c r="J1008" s="12"/>
      <c r="K1008" s="12"/>
      <c r="L1008" s="12"/>
      <c r="M1008" s="12"/>
      <c r="N1008" s="12"/>
      <c r="O1008" s="12"/>
    </row>
    <row r="1009" spans="1:15">
      <c r="A1009" s="12">
        <v>330</v>
      </c>
      <c r="B1009" s="12"/>
      <c r="C1009" s="76" t="s">
        <v>1109</v>
      </c>
      <c r="D1009" s="405" t="s">
        <v>152</v>
      </c>
      <c r="E1009" s="104">
        <v>20</v>
      </c>
      <c r="F1009" s="370">
        <v>310</v>
      </c>
      <c r="G1009" s="12">
        <f t="shared" si="41"/>
        <v>6200</v>
      </c>
      <c r="H1009" s="362"/>
      <c r="I1009" s="12"/>
      <c r="J1009" s="12"/>
      <c r="K1009" s="12"/>
      <c r="L1009" s="12"/>
      <c r="M1009" s="12"/>
      <c r="N1009" s="12"/>
      <c r="O1009" s="12"/>
    </row>
    <row r="1010" spans="1:15">
      <c r="A1010" s="12">
        <v>331</v>
      </c>
      <c r="B1010" s="12"/>
      <c r="C1010" s="76" t="s">
        <v>1110</v>
      </c>
      <c r="D1010" s="405" t="s">
        <v>152</v>
      </c>
      <c r="E1010" s="104">
        <v>50</v>
      </c>
      <c r="F1010" s="370">
        <v>110</v>
      </c>
      <c r="G1010" s="12">
        <f t="shared" si="41"/>
        <v>5500</v>
      </c>
      <c r="H1010" s="362"/>
      <c r="I1010" s="12"/>
      <c r="J1010" s="12"/>
      <c r="K1010" s="12"/>
      <c r="L1010" s="12"/>
      <c r="M1010" s="12"/>
      <c r="N1010" s="12"/>
      <c r="O1010" s="12"/>
    </row>
    <row r="1011" spans="1:15">
      <c r="A1011" s="12">
        <v>332</v>
      </c>
      <c r="B1011" s="12"/>
      <c r="C1011" s="76" t="s">
        <v>1111</v>
      </c>
      <c r="D1011" s="405" t="s">
        <v>152</v>
      </c>
      <c r="E1011" s="104">
        <v>55</v>
      </c>
      <c r="F1011" s="370">
        <v>63</v>
      </c>
      <c r="G1011" s="12">
        <f t="shared" si="41"/>
        <v>3465</v>
      </c>
      <c r="H1011" s="362"/>
      <c r="I1011" s="12"/>
      <c r="J1011" s="12"/>
      <c r="K1011" s="12"/>
      <c r="L1011" s="12"/>
      <c r="M1011" s="12"/>
      <c r="N1011" s="12"/>
      <c r="O1011" s="12"/>
    </row>
    <row r="1012" spans="1:15">
      <c r="A1012" s="12">
        <v>333</v>
      </c>
      <c r="B1012" s="12"/>
      <c r="C1012" s="76" t="s">
        <v>1112</v>
      </c>
      <c r="D1012" s="405" t="s">
        <v>152</v>
      </c>
      <c r="E1012" s="104">
        <v>100</v>
      </c>
      <c r="F1012" s="370">
        <v>48</v>
      </c>
      <c r="G1012" s="12">
        <f t="shared" si="41"/>
        <v>4800</v>
      </c>
      <c r="H1012" s="362"/>
      <c r="I1012" s="12"/>
      <c r="J1012" s="12"/>
      <c r="K1012" s="12"/>
      <c r="L1012" s="12"/>
      <c r="M1012" s="12"/>
      <c r="N1012" s="12"/>
      <c r="O1012" s="12"/>
    </row>
    <row r="1013" spans="1:15" ht="30">
      <c r="A1013" s="12">
        <v>334</v>
      </c>
      <c r="B1013" s="12"/>
      <c r="C1013" s="76" t="s">
        <v>1113</v>
      </c>
      <c r="D1013" s="405" t="s">
        <v>152</v>
      </c>
      <c r="E1013" s="104">
        <v>100</v>
      </c>
      <c r="F1013" s="370">
        <v>10</v>
      </c>
      <c r="G1013" s="12">
        <f t="shared" si="41"/>
        <v>1000</v>
      </c>
      <c r="H1013" s="362"/>
      <c r="I1013" s="12"/>
      <c r="J1013" s="12"/>
      <c r="K1013" s="12"/>
      <c r="L1013" s="12"/>
      <c r="M1013" s="12"/>
      <c r="N1013" s="12"/>
      <c r="O1013" s="12"/>
    </row>
    <row r="1014" spans="1:15">
      <c r="A1014" s="12">
        <v>335</v>
      </c>
      <c r="B1014" s="12"/>
      <c r="C1014" s="76" t="s">
        <v>1114</v>
      </c>
      <c r="D1014" s="405" t="s">
        <v>152</v>
      </c>
      <c r="E1014" s="104">
        <v>45</v>
      </c>
      <c r="F1014" s="370">
        <v>882</v>
      </c>
      <c r="G1014" s="12">
        <f t="shared" si="41"/>
        <v>39690</v>
      </c>
      <c r="H1014" s="362"/>
      <c r="I1014" s="12"/>
      <c r="J1014" s="12"/>
      <c r="K1014" s="12"/>
      <c r="L1014" s="12"/>
      <c r="M1014" s="12"/>
      <c r="N1014" s="12"/>
      <c r="O1014" s="12"/>
    </row>
    <row r="1015" spans="1:15">
      <c r="A1015" s="12">
        <v>336</v>
      </c>
      <c r="B1015" s="12"/>
      <c r="C1015" s="76" t="s">
        <v>1115</v>
      </c>
      <c r="D1015" s="403" t="s">
        <v>21</v>
      </c>
      <c r="E1015" s="104">
        <v>1116.6400000000001</v>
      </c>
      <c r="F1015" s="370">
        <v>0</v>
      </c>
      <c r="G1015" s="12">
        <f t="shared" si="41"/>
        <v>0</v>
      </c>
      <c r="H1015" s="371"/>
      <c r="I1015" s="12"/>
      <c r="J1015" s="12"/>
      <c r="K1015" s="12"/>
      <c r="L1015" s="12"/>
      <c r="M1015" s="12"/>
      <c r="N1015" s="12"/>
      <c r="O1015" s="12"/>
    </row>
    <row r="1016" spans="1:15">
      <c r="A1016" s="12">
        <v>337</v>
      </c>
      <c r="B1016" s="12"/>
      <c r="C1016" s="76" t="s">
        <v>1116</v>
      </c>
      <c r="D1016" s="403" t="s">
        <v>1117</v>
      </c>
      <c r="E1016" s="104">
        <v>113.52</v>
      </c>
      <c r="F1016" s="370">
        <v>230</v>
      </c>
      <c r="G1016" s="12">
        <f t="shared" si="41"/>
        <v>26109.599999999999</v>
      </c>
      <c r="H1016" s="362"/>
      <c r="I1016" s="12"/>
      <c r="J1016" s="12"/>
      <c r="K1016" s="12"/>
      <c r="L1016" s="12"/>
      <c r="M1016" s="12"/>
      <c r="N1016" s="12"/>
      <c r="O1016" s="12"/>
    </row>
    <row r="1017" spans="1:15">
      <c r="A1017" s="12">
        <v>339</v>
      </c>
      <c r="B1017" s="12"/>
      <c r="C1017" s="76" t="s">
        <v>1118</v>
      </c>
      <c r="D1017" s="405" t="s">
        <v>798</v>
      </c>
      <c r="E1017" s="104">
        <v>34.700000000000003</v>
      </c>
      <c r="F1017" s="370">
        <v>1990</v>
      </c>
      <c r="G1017" s="12">
        <f t="shared" si="41"/>
        <v>69053</v>
      </c>
      <c r="H1017" s="362"/>
      <c r="I1017" s="12"/>
      <c r="J1017" s="12"/>
      <c r="K1017" s="12"/>
      <c r="L1017" s="12"/>
      <c r="M1017" s="12"/>
      <c r="N1017" s="12"/>
      <c r="O1017" s="12"/>
    </row>
    <row r="1018" spans="1:15">
      <c r="A1018" s="12">
        <v>340</v>
      </c>
      <c r="B1018" s="12"/>
      <c r="C1018" s="76" t="s">
        <v>1108</v>
      </c>
      <c r="D1018" s="405" t="s">
        <v>21</v>
      </c>
      <c r="E1018" s="104">
        <v>40</v>
      </c>
      <c r="F1018" s="370">
        <v>360</v>
      </c>
      <c r="G1018" s="12">
        <f t="shared" si="41"/>
        <v>14400</v>
      </c>
      <c r="H1018" s="362"/>
      <c r="I1018" s="12"/>
      <c r="J1018" s="12"/>
      <c r="K1018" s="12"/>
      <c r="L1018" s="12"/>
      <c r="M1018" s="12"/>
      <c r="N1018" s="12"/>
      <c r="O1018" s="12"/>
    </row>
    <row r="1019" spans="1:15">
      <c r="A1019" s="12">
        <v>341</v>
      </c>
      <c r="B1019" s="12"/>
      <c r="C1019" s="76" t="s">
        <v>1112</v>
      </c>
      <c r="D1019" s="405" t="s">
        <v>21</v>
      </c>
      <c r="E1019" s="104">
        <v>50</v>
      </c>
      <c r="F1019" s="370">
        <v>24</v>
      </c>
      <c r="G1019" s="12">
        <f t="shared" si="41"/>
        <v>1200</v>
      </c>
      <c r="H1019" s="362"/>
      <c r="I1019" s="12"/>
      <c r="J1019" s="12"/>
      <c r="K1019" s="12"/>
      <c r="L1019" s="12"/>
      <c r="M1019" s="12"/>
      <c r="N1019" s="12"/>
      <c r="O1019" s="12"/>
    </row>
    <row r="1020" spans="1:15">
      <c r="A1020" s="12">
        <v>342</v>
      </c>
      <c r="B1020" s="12"/>
      <c r="C1020" s="76" t="s">
        <v>1119</v>
      </c>
      <c r="D1020" s="405" t="s">
        <v>21</v>
      </c>
      <c r="E1020" s="104">
        <v>20</v>
      </c>
      <c r="F1020" s="370">
        <v>24</v>
      </c>
      <c r="G1020" s="12">
        <f t="shared" si="41"/>
        <v>480</v>
      </c>
      <c r="H1020" s="362"/>
      <c r="I1020" s="12"/>
      <c r="J1020" s="12"/>
      <c r="K1020" s="12"/>
      <c r="L1020" s="12"/>
      <c r="M1020" s="12"/>
      <c r="N1020" s="12"/>
      <c r="O1020" s="12"/>
    </row>
    <row r="1021" spans="1:15">
      <c r="A1021" s="12">
        <v>343</v>
      </c>
      <c r="B1021" s="12"/>
      <c r="C1021" s="76" t="s">
        <v>1120</v>
      </c>
      <c r="D1021" s="403" t="s">
        <v>21</v>
      </c>
      <c r="E1021" s="321">
        <v>9178</v>
      </c>
      <c r="F1021" s="370">
        <v>3</v>
      </c>
      <c r="G1021" s="12">
        <f t="shared" si="41"/>
        <v>27534</v>
      </c>
      <c r="H1021" s="362"/>
      <c r="I1021" s="12"/>
      <c r="J1021" s="12"/>
      <c r="K1021" s="12"/>
      <c r="L1021" s="12"/>
      <c r="M1021" s="12"/>
      <c r="N1021" s="12"/>
      <c r="O1021" s="12"/>
    </row>
    <row r="1022" spans="1:15">
      <c r="A1022" s="12">
        <v>344</v>
      </c>
      <c r="B1022" s="12"/>
      <c r="C1022" s="76" t="s">
        <v>1121</v>
      </c>
      <c r="D1022" s="403" t="s">
        <v>21</v>
      </c>
      <c r="E1022" s="338">
        <v>10001.67</v>
      </c>
      <c r="F1022" s="370">
        <v>2</v>
      </c>
      <c r="G1022" s="12">
        <f t="shared" si="41"/>
        <v>20003.34</v>
      </c>
      <c r="H1022" s="362"/>
      <c r="I1022" s="12"/>
      <c r="J1022" s="12"/>
      <c r="K1022" s="12"/>
      <c r="L1022" s="12"/>
      <c r="M1022" s="12"/>
      <c r="N1022" s="12"/>
      <c r="O1022" s="12"/>
    </row>
    <row r="1023" spans="1:15" ht="30">
      <c r="A1023" s="12">
        <v>345</v>
      </c>
      <c r="B1023" s="12"/>
      <c r="C1023" s="76" t="s">
        <v>1122</v>
      </c>
      <c r="D1023" s="403" t="s">
        <v>21</v>
      </c>
      <c r="E1023" s="406">
        <v>3234.38</v>
      </c>
      <c r="F1023" s="370">
        <v>3</v>
      </c>
      <c r="G1023" s="12">
        <f t="shared" si="41"/>
        <v>9703.14</v>
      </c>
      <c r="H1023" s="362"/>
      <c r="I1023" s="12"/>
      <c r="J1023" s="12"/>
      <c r="K1023" s="12"/>
      <c r="L1023" s="12"/>
      <c r="M1023" s="12"/>
      <c r="N1023" s="12"/>
      <c r="O1023" s="12"/>
    </row>
    <row r="1024" spans="1:15">
      <c r="A1024" s="12">
        <v>346</v>
      </c>
      <c r="B1024" s="12"/>
      <c r="C1024" s="76" t="s">
        <v>1123</v>
      </c>
      <c r="D1024" s="403" t="s">
        <v>21</v>
      </c>
      <c r="E1024" s="338">
        <v>2478</v>
      </c>
      <c r="F1024" s="370">
        <v>4</v>
      </c>
      <c r="G1024" s="12">
        <f t="shared" si="41"/>
        <v>9912</v>
      </c>
      <c r="H1024" s="362"/>
      <c r="I1024" s="12"/>
      <c r="J1024" s="12"/>
      <c r="K1024" s="12"/>
      <c r="L1024" s="12"/>
      <c r="M1024" s="12"/>
      <c r="N1024" s="12"/>
      <c r="O1024" s="12"/>
    </row>
    <row r="1025" spans="1:15" ht="30">
      <c r="A1025" s="12">
        <v>347</v>
      </c>
      <c r="B1025" s="12"/>
      <c r="C1025" s="76" t="s">
        <v>1124</v>
      </c>
      <c r="D1025" s="403" t="s">
        <v>21</v>
      </c>
      <c r="E1025" s="12">
        <v>7310.1</v>
      </c>
      <c r="F1025" s="370">
        <v>4</v>
      </c>
      <c r="G1025" s="12">
        <f t="shared" si="41"/>
        <v>29240.400000000001</v>
      </c>
      <c r="H1025" s="362"/>
      <c r="I1025" s="12"/>
      <c r="J1025" s="12"/>
      <c r="K1025" s="12"/>
      <c r="L1025" s="12"/>
      <c r="M1025" s="12"/>
      <c r="N1025" s="12"/>
      <c r="O1025" s="12"/>
    </row>
    <row r="1026" spans="1:15" ht="30">
      <c r="A1026" s="12">
        <v>348</v>
      </c>
      <c r="B1026" s="12"/>
      <c r="C1026" s="76" t="s">
        <v>1125</v>
      </c>
      <c r="D1026" s="403" t="s">
        <v>21</v>
      </c>
      <c r="E1026" s="12">
        <v>7310.1</v>
      </c>
      <c r="F1026" s="370">
        <v>4</v>
      </c>
      <c r="G1026" s="12">
        <f t="shared" si="41"/>
        <v>29240.400000000001</v>
      </c>
      <c r="H1026" s="362"/>
      <c r="I1026" s="12"/>
      <c r="J1026" s="12"/>
      <c r="K1026" s="12"/>
      <c r="L1026" s="12"/>
      <c r="M1026" s="12"/>
      <c r="N1026" s="12"/>
      <c r="O1026" s="12"/>
    </row>
    <row r="1027" spans="1:15" ht="30">
      <c r="A1027" s="12">
        <v>349</v>
      </c>
      <c r="B1027" s="12"/>
      <c r="C1027" s="76" t="s">
        <v>1126</v>
      </c>
      <c r="D1027" s="403" t="s">
        <v>21</v>
      </c>
      <c r="E1027" s="12">
        <v>5881.1</v>
      </c>
      <c r="F1027" s="370">
        <v>3</v>
      </c>
      <c r="G1027" s="12">
        <f t="shared" si="41"/>
        <v>17643.300000000003</v>
      </c>
      <c r="H1027" s="362"/>
      <c r="I1027" s="12"/>
      <c r="J1027" s="12"/>
      <c r="K1027" s="12"/>
      <c r="L1027" s="12"/>
      <c r="M1027" s="12"/>
      <c r="N1027" s="12"/>
      <c r="O1027" s="12"/>
    </row>
    <row r="1028" spans="1:15" ht="30">
      <c r="A1028" s="12">
        <v>350</v>
      </c>
      <c r="B1028" s="12"/>
      <c r="C1028" s="76" t="s">
        <v>1127</v>
      </c>
      <c r="D1028" s="403" t="s">
        <v>21</v>
      </c>
      <c r="E1028" s="12">
        <v>5882.3</v>
      </c>
      <c r="F1028" s="370">
        <v>3</v>
      </c>
      <c r="G1028" s="12">
        <f t="shared" si="41"/>
        <v>17646.900000000001</v>
      </c>
      <c r="H1028" s="362"/>
      <c r="I1028" s="12"/>
      <c r="J1028" s="12"/>
      <c r="K1028" s="12"/>
      <c r="L1028" s="12"/>
      <c r="M1028" s="12"/>
      <c r="N1028" s="12"/>
      <c r="O1028" s="12"/>
    </row>
    <row r="1029" spans="1:15">
      <c r="A1029" s="12">
        <v>352</v>
      </c>
      <c r="B1029" s="12"/>
      <c r="C1029" s="76" t="s">
        <v>1128</v>
      </c>
      <c r="D1029" s="403" t="s">
        <v>1117</v>
      </c>
      <c r="E1029" s="12">
        <v>300000</v>
      </c>
      <c r="F1029" s="370">
        <v>1.37</v>
      </c>
      <c r="G1029" s="362">
        <f t="shared" si="41"/>
        <v>411000.00000000006</v>
      </c>
      <c r="H1029" s="362"/>
      <c r="I1029" s="12"/>
      <c r="J1029" s="12"/>
      <c r="K1029" s="12"/>
      <c r="L1029" s="12"/>
      <c r="M1029" s="12"/>
      <c r="N1029" s="12"/>
      <c r="O1029" s="12"/>
    </row>
    <row r="1030" spans="1:15">
      <c r="A1030" s="12">
        <v>353</v>
      </c>
      <c r="B1030" s="12"/>
      <c r="C1030" s="76" t="s">
        <v>1129</v>
      </c>
      <c r="D1030" s="403" t="s">
        <v>21</v>
      </c>
      <c r="E1030" s="12">
        <v>14245.8</v>
      </c>
      <c r="F1030" s="370">
        <v>8</v>
      </c>
      <c r="G1030" s="407">
        <f t="shared" si="41"/>
        <v>113966.39999999999</v>
      </c>
      <c r="H1030" s="362"/>
      <c r="I1030" s="12"/>
      <c r="J1030" s="12"/>
      <c r="K1030" s="12"/>
      <c r="L1030" s="12"/>
      <c r="M1030" s="12"/>
      <c r="N1030" s="12"/>
      <c r="O1030" s="12"/>
    </row>
    <row r="1031" spans="1:15">
      <c r="A1031" s="12">
        <v>354</v>
      </c>
      <c r="B1031" s="12"/>
      <c r="C1031" s="76" t="s">
        <v>1130</v>
      </c>
      <c r="D1031" s="403" t="s">
        <v>21</v>
      </c>
      <c r="E1031" s="12">
        <v>962.77</v>
      </c>
      <c r="F1031" s="370">
        <v>8</v>
      </c>
      <c r="G1031" s="407">
        <f t="shared" si="41"/>
        <v>7702.16</v>
      </c>
      <c r="H1031" s="362"/>
      <c r="I1031" s="12"/>
      <c r="J1031" s="12"/>
      <c r="K1031" s="12"/>
      <c r="L1031" s="12"/>
      <c r="M1031" s="12"/>
      <c r="N1031" s="12"/>
      <c r="O1031" s="12"/>
    </row>
    <row r="1032" spans="1:15" ht="45">
      <c r="A1032" s="12">
        <v>356</v>
      </c>
      <c r="B1032" s="12"/>
      <c r="C1032" s="174" t="s">
        <v>1131</v>
      </c>
      <c r="D1032" s="403" t="s">
        <v>21</v>
      </c>
      <c r="E1032" s="104">
        <v>6185.56</v>
      </c>
      <c r="F1032" s="370">
        <v>3</v>
      </c>
      <c r="G1032" s="408">
        <f t="shared" si="41"/>
        <v>18556.68</v>
      </c>
      <c r="H1032" s="362"/>
      <c r="I1032" s="12"/>
      <c r="J1032" s="12"/>
      <c r="K1032" s="12"/>
      <c r="L1032" s="12"/>
      <c r="M1032" s="12"/>
      <c r="N1032" s="12"/>
      <c r="O1032" s="12"/>
    </row>
    <row r="1033" spans="1:15" ht="45">
      <c r="A1033" s="12">
        <v>357</v>
      </c>
      <c r="B1033" s="12"/>
      <c r="C1033" s="174" t="s">
        <v>1132</v>
      </c>
      <c r="D1033" s="403" t="s">
        <v>21</v>
      </c>
      <c r="E1033" s="104">
        <v>3348.84</v>
      </c>
      <c r="F1033" s="370">
        <v>3</v>
      </c>
      <c r="G1033" s="408">
        <f t="shared" si="41"/>
        <v>10046.52</v>
      </c>
      <c r="H1033" s="362"/>
      <c r="I1033" s="12"/>
      <c r="J1033" s="12"/>
      <c r="K1033" s="12"/>
      <c r="L1033" s="12"/>
      <c r="M1033" s="12"/>
      <c r="N1033" s="12"/>
      <c r="O1033" s="12"/>
    </row>
    <row r="1034" spans="1:15" ht="45">
      <c r="A1034" s="12">
        <v>358</v>
      </c>
      <c r="B1034" s="12"/>
      <c r="C1034" s="174" t="s">
        <v>1133</v>
      </c>
      <c r="D1034" s="403" t="s">
        <v>21</v>
      </c>
      <c r="E1034" s="104">
        <v>4707.0200000000004</v>
      </c>
      <c r="F1034" s="370">
        <v>2</v>
      </c>
      <c r="G1034" s="408">
        <f t="shared" si="41"/>
        <v>9414.0400000000009</v>
      </c>
      <c r="H1034" s="362"/>
      <c r="I1034" s="12"/>
      <c r="J1034" s="12"/>
      <c r="K1034" s="12"/>
      <c r="L1034" s="12"/>
      <c r="M1034" s="12"/>
      <c r="N1034" s="12"/>
      <c r="O1034" s="12"/>
    </row>
    <row r="1035" spans="1:15" ht="60">
      <c r="A1035" s="12">
        <v>359</v>
      </c>
      <c r="B1035" s="12"/>
      <c r="C1035" s="174" t="s">
        <v>1134</v>
      </c>
      <c r="D1035" s="403" t="s">
        <v>21</v>
      </c>
      <c r="E1035" s="104">
        <v>2704.56</v>
      </c>
      <c r="F1035" s="370">
        <v>4</v>
      </c>
      <c r="G1035" s="408">
        <f t="shared" si="41"/>
        <v>10818.24</v>
      </c>
      <c r="H1035" s="362"/>
      <c r="I1035" s="12"/>
      <c r="J1035" s="12"/>
      <c r="K1035" s="12"/>
      <c r="L1035" s="12"/>
      <c r="M1035" s="12"/>
      <c r="N1035" s="12"/>
      <c r="O1035" s="12"/>
    </row>
    <row r="1036" spans="1:15" ht="30">
      <c r="A1036" s="12">
        <v>360</v>
      </c>
      <c r="B1036" s="12"/>
      <c r="C1036" s="174" t="s">
        <v>1135</v>
      </c>
      <c r="D1036" s="403" t="s">
        <v>21</v>
      </c>
      <c r="E1036" s="104">
        <v>3530.56</v>
      </c>
      <c r="F1036" s="370">
        <v>4</v>
      </c>
      <c r="G1036" s="408">
        <f t="shared" si="41"/>
        <v>14122.24</v>
      </c>
      <c r="H1036" s="362"/>
      <c r="I1036" s="12"/>
      <c r="J1036" s="12" t="e">
        <f>#REF!+G1032+G1033+G1034+G1035+G1036</f>
        <v>#REF!</v>
      </c>
      <c r="K1036" s="12"/>
      <c r="L1036" s="12"/>
      <c r="M1036" s="12"/>
      <c r="N1036" s="12"/>
      <c r="O1036" s="12"/>
    </row>
    <row r="1037" spans="1:15">
      <c r="A1037" s="12">
        <v>361</v>
      </c>
      <c r="B1037" s="12"/>
      <c r="C1037" s="409" t="s">
        <v>1107</v>
      </c>
      <c r="D1037" s="403" t="s">
        <v>15</v>
      </c>
      <c r="E1037" s="104">
        <v>34.700000000000003</v>
      </c>
      <c r="F1037" s="370">
        <v>77730</v>
      </c>
      <c r="G1037" s="13">
        <f t="shared" si="41"/>
        <v>2697231</v>
      </c>
      <c r="H1037" s="362"/>
      <c r="I1037" s="12"/>
      <c r="J1037" s="12"/>
      <c r="K1037" s="12"/>
      <c r="L1037" s="12"/>
      <c r="M1037" s="12"/>
      <c r="N1037" s="12"/>
      <c r="O1037" s="12"/>
    </row>
    <row r="1038" spans="1:15">
      <c r="A1038" s="12">
        <v>362</v>
      </c>
      <c r="B1038" s="12"/>
      <c r="C1038" s="410" t="s">
        <v>1108</v>
      </c>
      <c r="D1038" s="405" t="s">
        <v>152</v>
      </c>
      <c r="E1038" s="104">
        <v>40</v>
      </c>
      <c r="F1038" s="370">
        <v>4384</v>
      </c>
      <c r="G1038" s="13">
        <f t="shared" si="41"/>
        <v>175360</v>
      </c>
      <c r="H1038" s="362"/>
      <c r="I1038" s="12"/>
      <c r="J1038" s="12"/>
      <c r="K1038" s="12"/>
      <c r="L1038" s="12"/>
      <c r="M1038" s="12"/>
      <c r="N1038" s="12"/>
      <c r="O1038" s="12"/>
    </row>
    <row r="1039" spans="1:15">
      <c r="A1039" s="12">
        <v>363</v>
      </c>
      <c r="B1039" s="12"/>
      <c r="C1039" s="409" t="s">
        <v>1114</v>
      </c>
      <c r="D1039" s="405" t="s">
        <v>152</v>
      </c>
      <c r="E1039" s="104">
        <v>45</v>
      </c>
      <c r="F1039" s="370">
        <v>860</v>
      </c>
      <c r="G1039" s="13">
        <f t="shared" si="41"/>
        <v>38700</v>
      </c>
      <c r="H1039" s="362"/>
      <c r="I1039" s="12"/>
      <c r="J1039" s="12"/>
      <c r="K1039" s="12"/>
      <c r="L1039" s="12"/>
      <c r="M1039" s="12"/>
      <c r="N1039" s="12"/>
      <c r="O1039" s="12"/>
    </row>
    <row r="1040" spans="1:15">
      <c r="A1040" s="12">
        <v>364</v>
      </c>
      <c r="B1040" s="12"/>
      <c r="C1040" s="409" t="s">
        <v>1111</v>
      </c>
      <c r="D1040" s="405" t="s">
        <v>152</v>
      </c>
      <c r="E1040" s="104">
        <v>55</v>
      </c>
      <c r="F1040" s="370">
        <v>63</v>
      </c>
      <c r="G1040" s="13">
        <f t="shared" si="41"/>
        <v>3465</v>
      </c>
      <c r="H1040" s="362"/>
      <c r="I1040" s="12"/>
      <c r="J1040" s="12"/>
      <c r="K1040" s="12"/>
      <c r="L1040" s="12"/>
      <c r="M1040" s="12"/>
      <c r="N1040" s="12"/>
      <c r="O1040" s="12"/>
    </row>
    <row r="1041" spans="1:15">
      <c r="A1041" s="12">
        <v>365</v>
      </c>
      <c r="B1041" s="12"/>
      <c r="C1041" s="411" t="s">
        <v>1110</v>
      </c>
      <c r="D1041" s="405" t="s">
        <v>152</v>
      </c>
      <c r="E1041" s="104">
        <v>50</v>
      </c>
      <c r="F1041" s="370">
        <v>204</v>
      </c>
      <c r="G1041" s="13">
        <f t="shared" si="41"/>
        <v>10200</v>
      </c>
      <c r="H1041" s="362"/>
      <c r="I1041" s="12"/>
      <c r="J1041" s="12"/>
      <c r="K1041" s="12"/>
      <c r="L1041" s="12"/>
      <c r="M1041" s="12"/>
      <c r="N1041" s="12"/>
      <c r="O1041" s="12"/>
    </row>
    <row r="1042" spans="1:15">
      <c r="A1042" s="12">
        <v>366</v>
      </c>
      <c r="B1042" s="12"/>
      <c r="C1042" s="409" t="s">
        <v>1112</v>
      </c>
      <c r="D1042" s="405" t="s">
        <v>152</v>
      </c>
      <c r="E1042" s="104">
        <v>100</v>
      </c>
      <c r="F1042" s="370">
        <v>48</v>
      </c>
      <c r="G1042" s="13">
        <f t="shared" si="41"/>
        <v>4800</v>
      </c>
      <c r="H1042" s="362"/>
      <c r="I1042" s="12"/>
      <c r="J1042" s="12"/>
      <c r="K1042" s="12"/>
      <c r="L1042" s="12"/>
      <c r="M1042" s="12"/>
      <c r="N1042" s="12"/>
      <c r="O1042" s="12"/>
    </row>
    <row r="1043" spans="1:15" ht="30">
      <c r="A1043" s="12">
        <v>367</v>
      </c>
      <c r="B1043" s="12"/>
      <c r="C1043" s="409" t="s">
        <v>1113</v>
      </c>
      <c r="D1043" s="405" t="s">
        <v>152</v>
      </c>
      <c r="E1043" s="104">
        <v>100</v>
      </c>
      <c r="F1043" s="370">
        <v>12</v>
      </c>
      <c r="G1043" s="13">
        <f t="shared" si="41"/>
        <v>1200</v>
      </c>
      <c r="H1043" s="362"/>
      <c r="I1043" s="12"/>
      <c r="J1043" s="12"/>
      <c r="K1043" s="12"/>
      <c r="L1043" s="12"/>
      <c r="M1043" s="12"/>
      <c r="N1043" s="12"/>
      <c r="O1043" s="12"/>
    </row>
    <row r="1044" spans="1:15">
      <c r="A1044" s="12">
        <v>368</v>
      </c>
      <c r="B1044" s="12"/>
      <c r="C1044" s="409" t="s">
        <v>1109</v>
      </c>
      <c r="D1044" s="405" t="s">
        <v>152</v>
      </c>
      <c r="E1044" s="104">
        <v>20</v>
      </c>
      <c r="F1044" s="370">
        <v>345</v>
      </c>
      <c r="G1044" s="13">
        <f t="shared" si="41"/>
        <v>6900</v>
      </c>
      <c r="H1044" s="362"/>
      <c r="I1044" s="12"/>
      <c r="J1044" s="12"/>
      <c r="K1044" s="12"/>
      <c r="L1044" s="12"/>
      <c r="M1044" s="12"/>
      <c r="N1044" s="12"/>
      <c r="O1044" s="12"/>
    </row>
    <row r="1045" spans="1:15" ht="45">
      <c r="A1045" s="12">
        <v>370</v>
      </c>
      <c r="B1045" s="12"/>
      <c r="C1045" s="174" t="s">
        <v>1136</v>
      </c>
      <c r="D1045" s="412" t="s">
        <v>1137</v>
      </c>
      <c r="E1045" s="413">
        <v>1</v>
      </c>
      <c r="F1045" s="104">
        <v>2.4</v>
      </c>
      <c r="G1045" s="13">
        <f t="shared" si="41"/>
        <v>2.4</v>
      </c>
      <c r="H1045" s="362"/>
      <c r="I1045" s="12"/>
      <c r="J1045" s="12"/>
      <c r="K1045" s="12"/>
      <c r="L1045" s="12"/>
      <c r="M1045" s="12"/>
      <c r="N1045" s="12"/>
      <c r="O1045" s="12"/>
    </row>
    <row r="1046" spans="1:15">
      <c r="A1046" s="12">
        <v>371</v>
      </c>
      <c r="B1046" s="12"/>
      <c r="C1046" s="414" t="s">
        <v>1138</v>
      </c>
      <c r="D1046" s="412" t="s">
        <v>21</v>
      </c>
      <c r="E1046" s="415">
        <v>1</v>
      </c>
      <c r="F1046" s="104">
        <v>6</v>
      </c>
      <c r="G1046" s="13">
        <f t="shared" si="41"/>
        <v>6</v>
      </c>
      <c r="H1046" s="362"/>
      <c r="I1046" s="12"/>
      <c r="J1046" s="12"/>
      <c r="K1046" s="12"/>
      <c r="L1046" s="12"/>
      <c r="M1046" s="12"/>
      <c r="N1046" s="12"/>
      <c r="O1046" s="12"/>
    </row>
    <row r="1047" spans="1:15">
      <c r="A1047" s="12">
        <v>372</v>
      </c>
      <c r="B1047" s="12"/>
      <c r="C1047" s="414" t="s">
        <v>1139</v>
      </c>
      <c r="D1047" s="412" t="s">
        <v>21</v>
      </c>
      <c r="E1047" s="415">
        <v>1</v>
      </c>
      <c r="F1047" s="104">
        <v>3</v>
      </c>
      <c r="G1047" s="13">
        <f t="shared" si="41"/>
        <v>3</v>
      </c>
      <c r="H1047" s="362"/>
      <c r="I1047" s="12"/>
      <c r="J1047" s="12"/>
      <c r="K1047" s="12"/>
      <c r="L1047" s="12"/>
      <c r="M1047" s="12"/>
      <c r="N1047" s="12"/>
      <c r="O1047" s="12"/>
    </row>
    <row r="1048" spans="1:15">
      <c r="A1048" s="12">
        <v>373</v>
      </c>
      <c r="B1048" s="12"/>
      <c r="C1048" s="414" t="s">
        <v>1140</v>
      </c>
      <c r="D1048" s="412" t="s">
        <v>21</v>
      </c>
      <c r="E1048" s="416">
        <v>1</v>
      </c>
      <c r="F1048" s="104">
        <v>24</v>
      </c>
      <c r="G1048" s="13">
        <f t="shared" si="41"/>
        <v>24</v>
      </c>
      <c r="H1048" s="362"/>
      <c r="I1048" s="12"/>
      <c r="J1048" s="12"/>
      <c r="K1048" s="12"/>
      <c r="L1048" s="12"/>
      <c r="M1048" s="12"/>
      <c r="N1048" s="12"/>
      <c r="O1048" s="12"/>
    </row>
    <row r="1049" spans="1:15">
      <c r="A1049" s="12">
        <v>374</v>
      </c>
      <c r="B1049" s="12"/>
      <c r="C1049" s="414" t="s">
        <v>1141</v>
      </c>
      <c r="D1049" s="412" t="s">
        <v>21</v>
      </c>
      <c r="E1049" s="416">
        <v>1</v>
      </c>
      <c r="F1049" s="104">
        <v>6</v>
      </c>
      <c r="G1049" s="13">
        <f t="shared" si="41"/>
        <v>6</v>
      </c>
      <c r="H1049" s="362"/>
      <c r="I1049" s="12"/>
      <c r="J1049" s="12"/>
      <c r="K1049" s="12"/>
      <c r="L1049" s="12"/>
      <c r="M1049" s="12"/>
      <c r="N1049" s="12"/>
      <c r="O1049" s="12"/>
    </row>
    <row r="1050" spans="1:15">
      <c r="A1050" s="12">
        <v>375</v>
      </c>
      <c r="B1050" s="12"/>
      <c r="C1050" s="414" t="s">
        <v>1142</v>
      </c>
      <c r="D1050" s="412" t="s">
        <v>21</v>
      </c>
      <c r="E1050" s="417">
        <v>1</v>
      </c>
      <c r="F1050" s="104">
        <v>6</v>
      </c>
      <c r="G1050" s="13">
        <f t="shared" si="41"/>
        <v>6</v>
      </c>
      <c r="H1050" s="362"/>
      <c r="I1050" s="12"/>
      <c r="J1050" s="12"/>
      <c r="K1050" s="12"/>
      <c r="L1050" s="12"/>
      <c r="M1050" s="12"/>
      <c r="N1050" s="12"/>
      <c r="O1050" s="12"/>
    </row>
    <row r="1051" spans="1:15">
      <c r="A1051" s="12">
        <v>376</v>
      </c>
      <c r="B1051" s="12"/>
      <c r="C1051" s="414" t="s">
        <v>1143</v>
      </c>
      <c r="D1051" s="412" t="s">
        <v>21</v>
      </c>
      <c r="E1051" s="321">
        <v>1</v>
      </c>
      <c r="F1051" s="104">
        <v>16</v>
      </c>
      <c r="G1051" s="13">
        <f t="shared" si="41"/>
        <v>16</v>
      </c>
      <c r="H1051" s="362"/>
      <c r="I1051" s="12"/>
      <c r="J1051" s="12"/>
      <c r="K1051" s="12"/>
      <c r="L1051" s="12"/>
      <c r="M1051" s="12"/>
      <c r="N1051" s="12"/>
      <c r="O1051" s="12"/>
    </row>
    <row r="1052" spans="1:15" ht="15.75">
      <c r="A1052" s="12">
        <v>377</v>
      </c>
      <c r="B1052" s="12"/>
      <c r="C1052" s="418" t="s">
        <v>1144</v>
      </c>
      <c r="D1052" s="412" t="s">
        <v>21</v>
      </c>
      <c r="E1052" s="321">
        <v>1</v>
      </c>
      <c r="F1052" s="104">
        <v>4</v>
      </c>
      <c r="G1052" s="13">
        <f t="shared" si="41"/>
        <v>4</v>
      </c>
      <c r="H1052" s="362"/>
      <c r="I1052" s="12"/>
      <c r="J1052" s="12"/>
      <c r="K1052" s="12"/>
      <c r="L1052" s="12"/>
      <c r="M1052" s="12"/>
      <c r="N1052" s="12"/>
      <c r="O1052" s="12"/>
    </row>
    <row r="1053" spans="1:15" ht="15.75">
      <c r="A1053" s="12">
        <v>378</v>
      </c>
      <c r="B1053" s="12"/>
      <c r="C1053" s="418" t="s">
        <v>1145</v>
      </c>
      <c r="D1053" s="412" t="s">
        <v>21</v>
      </c>
      <c r="E1053" s="338">
        <v>1</v>
      </c>
      <c r="F1053" s="104">
        <v>3</v>
      </c>
      <c r="G1053" s="13">
        <f t="shared" si="41"/>
        <v>3</v>
      </c>
      <c r="H1053" s="362"/>
      <c r="I1053" s="12"/>
      <c r="J1053" s="12"/>
      <c r="K1053" s="12"/>
      <c r="L1053" s="12"/>
      <c r="M1053" s="12"/>
      <c r="N1053" s="12"/>
      <c r="O1053" s="12"/>
    </row>
    <row r="1054" spans="1:15">
      <c r="A1054" s="12">
        <v>379</v>
      </c>
      <c r="B1054" s="12"/>
      <c r="C1054" s="419" t="s">
        <v>1146</v>
      </c>
      <c r="D1054" s="412" t="s">
        <v>21</v>
      </c>
      <c r="E1054" s="338">
        <v>1</v>
      </c>
      <c r="F1054" s="104">
        <v>6</v>
      </c>
      <c r="G1054" s="13">
        <f t="shared" si="41"/>
        <v>6</v>
      </c>
      <c r="H1054" s="362"/>
      <c r="I1054" s="12"/>
      <c r="J1054" s="12"/>
      <c r="K1054" s="12"/>
      <c r="L1054" s="12"/>
      <c r="M1054" s="12"/>
      <c r="N1054" s="12"/>
      <c r="O1054" s="12"/>
    </row>
    <row r="1055" spans="1:15">
      <c r="A1055" s="12">
        <v>380</v>
      </c>
      <c r="B1055" s="12"/>
      <c r="C1055" s="420" t="s">
        <v>1147</v>
      </c>
      <c r="D1055" s="412" t="s">
        <v>21</v>
      </c>
      <c r="E1055" s="406">
        <v>1</v>
      </c>
      <c r="F1055" s="104">
        <v>6</v>
      </c>
      <c r="G1055" s="13">
        <f t="shared" si="41"/>
        <v>6</v>
      </c>
      <c r="H1055" s="362"/>
      <c r="I1055" s="12"/>
      <c r="J1055" s="12"/>
      <c r="K1055" s="12"/>
      <c r="L1055" s="12"/>
      <c r="M1055" s="12"/>
      <c r="N1055" s="12"/>
      <c r="O1055" s="12"/>
    </row>
    <row r="1056" spans="1:15">
      <c r="A1056" s="12">
        <v>381</v>
      </c>
      <c r="B1056" s="12"/>
      <c r="C1056" s="420" t="s">
        <v>1148</v>
      </c>
      <c r="D1056" s="412" t="s">
        <v>21</v>
      </c>
      <c r="E1056" s="421">
        <v>1</v>
      </c>
      <c r="F1056" s="104">
        <v>6</v>
      </c>
      <c r="G1056" s="13">
        <f t="shared" si="41"/>
        <v>6</v>
      </c>
      <c r="H1056" s="362"/>
      <c r="I1056" s="12"/>
      <c r="J1056" s="12"/>
      <c r="K1056" s="12"/>
      <c r="L1056" s="12"/>
      <c r="M1056" s="12"/>
      <c r="N1056" s="12"/>
      <c r="O1056" s="12"/>
    </row>
    <row r="1057" spans="1:15">
      <c r="A1057" s="12">
        <v>382</v>
      </c>
      <c r="B1057" s="12"/>
      <c r="C1057" s="420" t="s">
        <v>1149</v>
      </c>
      <c r="D1057" s="412" t="s">
        <v>21</v>
      </c>
      <c r="E1057" s="422">
        <v>1</v>
      </c>
      <c r="F1057" s="104">
        <v>36</v>
      </c>
      <c r="G1057" s="13">
        <f t="shared" si="41"/>
        <v>36</v>
      </c>
      <c r="H1057" s="362"/>
      <c r="I1057" s="12"/>
      <c r="J1057" s="12"/>
      <c r="K1057" s="12"/>
      <c r="L1057" s="12"/>
      <c r="M1057" s="12"/>
      <c r="N1057" s="12"/>
      <c r="O1057" s="12"/>
    </row>
    <row r="1058" spans="1:15">
      <c r="A1058" s="12">
        <v>383</v>
      </c>
      <c r="B1058" s="12"/>
      <c r="C1058" s="420" t="s">
        <v>1150</v>
      </c>
      <c r="D1058" s="412" t="s">
        <v>21</v>
      </c>
      <c r="E1058" s="406">
        <v>1</v>
      </c>
      <c r="F1058" s="423">
        <v>21</v>
      </c>
      <c r="G1058" s="13">
        <f t="shared" si="41"/>
        <v>21</v>
      </c>
      <c r="H1058" s="362"/>
      <c r="I1058" s="12"/>
      <c r="J1058" s="12"/>
      <c r="K1058" s="12"/>
      <c r="L1058" s="12"/>
      <c r="M1058" s="12"/>
      <c r="N1058" s="12"/>
      <c r="O1058" s="12"/>
    </row>
    <row r="1059" spans="1:15" ht="45">
      <c r="A1059" s="12"/>
      <c r="B1059" s="12"/>
      <c r="C1059" s="420" t="s">
        <v>1151</v>
      </c>
      <c r="D1059" s="412" t="s">
        <v>21</v>
      </c>
      <c r="E1059" s="104">
        <v>159300</v>
      </c>
      <c r="F1059" s="370">
        <v>1</v>
      </c>
      <c r="G1059" s="13">
        <f t="shared" si="41"/>
        <v>159300</v>
      </c>
      <c r="H1059" s="362"/>
      <c r="I1059" s="12"/>
      <c r="J1059" s="12"/>
      <c r="K1059" s="12"/>
      <c r="L1059" s="12"/>
      <c r="M1059" s="12"/>
      <c r="N1059" s="12"/>
      <c r="O1059" s="12"/>
    </row>
    <row r="1060" spans="1:15">
      <c r="A1060" s="12"/>
      <c r="B1060" s="12"/>
      <c r="C1060" s="424" t="s">
        <v>1152</v>
      </c>
      <c r="D1060" s="403" t="s">
        <v>504</v>
      </c>
      <c r="E1060" s="406">
        <v>5894.1</v>
      </c>
      <c r="F1060" s="338">
        <v>62</v>
      </c>
      <c r="G1060" s="408">
        <f t="shared" si="41"/>
        <v>365434.2</v>
      </c>
      <c r="H1060" s="425"/>
      <c r="I1060" s="32"/>
      <c r="J1060" s="32"/>
      <c r="K1060" s="32"/>
      <c r="L1060" s="32"/>
      <c r="M1060" s="32"/>
      <c r="N1060" s="32"/>
      <c r="O1060" s="32"/>
    </row>
    <row r="1061" spans="1:15">
      <c r="A1061" s="12"/>
      <c r="B1061" s="12"/>
      <c r="C1061" s="424" t="s">
        <v>1153</v>
      </c>
      <c r="D1061" s="403" t="s">
        <v>504</v>
      </c>
      <c r="E1061" s="406">
        <v>295</v>
      </c>
      <c r="F1061" s="338">
        <v>0</v>
      </c>
      <c r="G1061" s="408">
        <f t="shared" si="41"/>
        <v>0</v>
      </c>
      <c r="H1061" s="425"/>
      <c r="I1061" s="426"/>
      <c r="J1061" s="32"/>
      <c r="K1061" s="32"/>
      <c r="L1061" s="32"/>
      <c r="M1061" s="32"/>
      <c r="N1061" s="32"/>
      <c r="O1061" s="32"/>
    </row>
    <row r="1062" spans="1:15" ht="75">
      <c r="A1062" s="12"/>
      <c r="B1062" s="12"/>
      <c r="C1062" s="424" t="s">
        <v>1154</v>
      </c>
      <c r="D1062" s="403" t="s">
        <v>21</v>
      </c>
      <c r="E1062" s="406">
        <v>6841.54</v>
      </c>
      <c r="F1062" s="338">
        <v>3</v>
      </c>
      <c r="G1062" s="408">
        <f t="shared" si="41"/>
        <v>20524.62</v>
      </c>
      <c r="H1062" s="426"/>
      <c r="I1062" s="426"/>
      <c r="J1062" s="32"/>
      <c r="K1062" s="32"/>
      <c r="L1062" s="32"/>
      <c r="M1062" s="32"/>
      <c r="N1062" s="32"/>
      <c r="O1062" s="32"/>
    </row>
    <row r="1063" spans="1:15" ht="75">
      <c r="A1063" s="12"/>
      <c r="B1063" s="12"/>
      <c r="C1063" s="424" t="s">
        <v>1155</v>
      </c>
      <c r="D1063" s="403" t="s">
        <v>21</v>
      </c>
      <c r="E1063" s="406">
        <v>4887.62</v>
      </c>
      <c r="F1063" s="338">
        <v>1</v>
      </c>
      <c r="G1063" s="408">
        <f t="shared" si="41"/>
        <v>4887.62</v>
      </c>
      <c r="H1063" s="426"/>
      <c r="I1063" s="426"/>
      <c r="J1063" s="32"/>
      <c r="K1063" s="32"/>
      <c r="L1063" s="32"/>
      <c r="M1063" s="32"/>
      <c r="N1063" s="32"/>
      <c r="O1063" s="32"/>
    </row>
    <row r="1064" spans="1:15" ht="45">
      <c r="A1064" s="12"/>
      <c r="B1064" s="12"/>
      <c r="C1064" s="424" t="s">
        <v>1156</v>
      </c>
      <c r="D1064" s="403" t="s">
        <v>21</v>
      </c>
      <c r="E1064" s="406">
        <v>3382.259</v>
      </c>
      <c r="F1064" s="338">
        <v>2</v>
      </c>
      <c r="G1064" s="408">
        <f t="shared" si="41"/>
        <v>6764.518</v>
      </c>
      <c r="H1064" s="426"/>
      <c r="I1064" s="426"/>
      <c r="J1064" s="32"/>
      <c r="K1064" s="32"/>
      <c r="L1064" s="32"/>
      <c r="M1064" s="32"/>
      <c r="N1064" s="32"/>
      <c r="O1064" s="32"/>
    </row>
    <row r="1065" spans="1:15" ht="45">
      <c r="A1065" s="12"/>
      <c r="B1065" s="12"/>
      <c r="C1065" s="424" t="s">
        <v>1157</v>
      </c>
      <c r="D1065" s="403" t="s">
        <v>21</v>
      </c>
      <c r="E1065" s="406">
        <v>3382.259</v>
      </c>
      <c r="F1065" s="338">
        <v>2</v>
      </c>
      <c r="G1065" s="408">
        <f t="shared" si="41"/>
        <v>6764.518</v>
      </c>
      <c r="H1065" s="426"/>
      <c r="I1065" s="426"/>
      <c r="J1065" s="32"/>
      <c r="K1065" s="32"/>
      <c r="L1065" s="32"/>
      <c r="M1065" s="32"/>
      <c r="N1065" s="32"/>
      <c r="O1065" s="32"/>
    </row>
    <row r="1066" spans="1:15" ht="45">
      <c r="A1066" s="12"/>
      <c r="B1066" s="12"/>
      <c r="C1066" s="424" t="s">
        <v>1158</v>
      </c>
      <c r="D1066" s="403" t="s">
        <v>21</v>
      </c>
      <c r="E1066" s="406">
        <v>3382.259</v>
      </c>
      <c r="F1066" s="338">
        <v>5</v>
      </c>
      <c r="G1066" s="408">
        <f t="shared" si="41"/>
        <v>16911.294999999998</v>
      </c>
      <c r="H1066" s="426"/>
      <c r="I1066" s="426"/>
      <c r="J1066" s="32"/>
      <c r="K1066" s="32"/>
      <c r="L1066" s="32"/>
      <c r="M1066" s="32"/>
      <c r="N1066" s="32"/>
      <c r="O1066" s="32"/>
    </row>
    <row r="1067" spans="1:15" ht="45">
      <c r="A1067" s="12"/>
      <c r="B1067" s="12"/>
      <c r="C1067" s="424" t="s">
        <v>1159</v>
      </c>
      <c r="D1067" s="403" t="s">
        <v>21</v>
      </c>
      <c r="E1067" s="406">
        <v>2837.43</v>
      </c>
      <c r="F1067" s="338">
        <v>6</v>
      </c>
      <c r="G1067" s="408">
        <f t="shared" si="41"/>
        <v>17024.579999999998</v>
      </c>
      <c r="H1067" s="426"/>
      <c r="I1067" s="426"/>
      <c r="J1067" s="32"/>
      <c r="K1067" s="32"/>
      <c r="L1067" s="32"/>
      <c r="M1067" s="32"/>
      <c r="N1067" s="32"/>
      <c r="O1067" s="32"/>
    </row>
    <row r="1068" spans="1:15" ht="30">
      <c r="A1068" s="12"/>
      <c r="B1068" s="12"/>
      <c r="C1068" s="424" t="s">
        <v>1160</v>
      </c>
      <c r="D1068" s="403" t="s">
        <v>21</v>
      </c>
      <c r="E1068" s="406">
        <v>2837.43</v>
      </c>
      <c r="F1068" s="338">
        <v>6</v>
      </c>
      <c r="G1068" s="408">
        <f t="shared" ref="G1068:G1087" si="42">E1068*F1068</f>
        <v>17024.579999999998</v>
      </c>
      <c r="H1068" s="426"/>
      <c r="I1068" s="426"/>
      <c r="J1068" s="32"/>
      <c r="K1068" s="32"/>
      <c r="L1068" s="32"/>
      <c r="M1068" s="32"/>
      <c r="N1068" s="32"/>
      <c r="O1068" s="32"/>
    </row>
    <row r="1069" spans="1:15" ht="30">
      <c r="A1069" s="12"/>
      <c r="B1069" s="12"/>
      <c r="C1069" s="424" t="s">
        <v>1161</v>
      </c>
      <c r="D1069" s="403" t="s">
        <v>21</v>
      </c>
      <c r="E1069" s="406">
        <v>7269.7</v>
      </c>
      <c r="F1069" s="338">
        <v>8</v>
      </c>
      <c r="G1069" s="408">
        <f t="shared" si="42"/>
        <v>58157.599999999999</v>
      </c>
      <c r="H1069" s="426"/>
      <c r="I1069" s="426"/>
      <c r="J1069" s="32"/>
      <c r="K1069" s="32"/>
      <c r="L1069" s="32"/>
      <c r="M1069" s="32"/>
      <c r="N1069" s="32"/>
      <c r="O1069" s="32"/>
    </row>
    <row r="1070" spans="1:15">
      <c r="A1070" s="12"/>
      <c r="B1070" s="12"/>
      <c r="C1070" s="424" t="s">
        <v>1162</v>
      </c>
      <c r="D1070" s="403" t="s">
        <v>21</v>
      </c>
      <c r="E1070" s="406">
        <v>3088.89</v>
      </c>
      <c r="F1070" s="338">
        <v>5</v>
      </c>
      <c r="G1070" s="408">
        <f t="shared" si="42"/>
        <v>15444.449999999999</v>
      </c>
      <c r="H1070" s="426"/>
      <c r="I1070" s="426"/>
      <c r="J1070" s="32"/>
      <c r="K1070" s="32"/>
      <c r="L1070" s="32"/>
      <c r="M1070" s="32"/>
      <c r="N1070" s="32"/>
      <c r="O1070" s="32"/>
    </row>
    <row r="1071" spans="1:15" ht="30">
      <c r="A1071" s="12"/>
      <c r="B1071" s="12"/>
      <c r="C1071" s="424" t="s">
        <v>1163</v>
      </c>
      <c r="D1071" s="403" t="s">
        <v>21</v>
      </c>
      <c r="E1071" s="406">
        <v>622327.28</v>
      </c>
      <c r="F1071" s="338">
        <v>2</v>
      </c>
      <c r="G1071" s="408">
        <f t="shared" si="42"/>
        <v>1244654.56</v>
      </c>
      <c r="H1071" s="426"/>
      <c r="I1071" s="426"/>
      <c r="J1071" s="32"/>
      <c r="K1071" s="32"/>
      <c r="L1071" s="32"/>
      <c r="M1071" s="32"/>
      <c r="N1071" s="32"/>
      <c r="O1071" s="32"/>
    </row>
    <row r="1072" spans="1:15" ht="30">
      <c r="A1072" s="12"/>
      <c r="B1072" s="12"/>
      <c r="C1072" s="424" t="s">
        <v>1164</v>
      </c>
      <c r="D1072" s="403" t="s">
        <v>21</v>
      </c>
      <c r="E1072" s="406">
        <v>88984.98</v>
      </c>
      <c r="F1072" s="338">
        <v>7</v>
      </c>
      <c r="G1072" s="408">
        <f t="shared" si="42"/>
        <v>622894.86</v>
      </c>
      <c r="H1072" s="426"/>
      <c r="I1072" s="426"/>
      <c r="J1072" s="32"/>
      <c r="K1072" s="32"/>
      <c r="L1072" s="32"/>
      <c r="M1072" s="32"/>
      <c r="N1072" s="32"/>
      <c r="O1072" s="32"/>
    </row>
    <row r="1073" spans="1:15">
      <c r="A1073" s="12"/>
      <c r="B1073" s="12"/>
      <c r="C1073" s="409" t="s">
        <v>1165</v>
      </c>
      <c r="D1073" s="403" t="s">
        <v>20</v>
      </c>
      <c r="E1073" s="406">
        <v>475328</v>
      </c>
      <c r="F1073" s="338">
        <v>1</v>
      </c>
      <c r="G1073" s="408">
        <f t="shared" si="42"/>
        <v>475328</v>
      </c>
      <c r="H1073" s="426"/>
      <c r="I1073" s="426"/>
      <c r="J1073" s="32"/>
      <c r="K1073" s="32"/>
      <c r="L1073" s="32"/>
      <c r="M1073" s="32"/>
      <c r="N1073" s="32"/>
      <c r="O1073" s="32"/>
    </row>
    <row r="1074" spans="1:15">
      <c r="A1074" s="12"/>
      <c r="B1074" s="12"/>
      <c r="C1074" s="424" t="s">
        <v>1166</v>
      </c>
      <c r="D1074" s="403" t="s">
        <v>21</v>
      </c>
      <c r="E1074" s="406">
        <v>17700</v>
      </c>
      <c r="F1074" s="338">
        <v>2</v>
      </c>
      <c r="G1074" s="408">
        <f t="shared" si="42"/>
        <v>35400</v>
      </c>
      <c r="H1074" s="426"/>
      <c r="I1074" s="426"/>
      <c r="J1074" s="32"/>
      <c r="K1074" s="32"/>
      <c r="L1074" s="32"/>
      <c r="M1074" s="32"/>
      <c r="N1074" s="32"/>
      <c r="O1074" s="32"/>
    </row>
    <row r="1075" spans="1:15">
      <c r="A1075" s="12"/>
      <c r="B1075" s="12"/>
      <c r="C1075" s="424" t="s">
        <v>1167</v>
      </c>
      <c r="D1075" s="403" t="s">
        <v>20</v>
      </c>
      <c r="E1075" s="406">
        <v>35400</v>
      </c>
      <c r="F1075" s="338">
        <v>1</v>
      </c>
      <c r="G1075" s="408">
        <f t="shared" si="42"/>
        <v>35400</v>
      </c>
      <c r="H1075" s="426"/>
      <c r="I1075" s="426"/>
      <c r="J1075" s="32"/>
      <c r="K1075" s="32"/>
      <c r="L1075" s="32"/>
      <c r="M1075" s="32"/>
      <c r="N1075" s="32"/>
      <c r="O1075" s="32"/>
    </row>
    <row r="1076" spans="1:15">
      <c r="A1076" s="12"/>
      <c r="B1076" s="12"/>
      <c r="C1076" s="424" t="s">
        <v>1168</v>
      </c>
      <c r="D1076" s="403" t="s">
        <v>21</v>
      </c>
      <c r="E1076" s="406">
        <v>11800</v>
      </c>
      <c r="F1076" s="338">
        <v>2</v>
      </c>
      <c r="G1076" s="408">
        <f t="shared" si="42"/>
        <v>23600</v>
      </c>
      <c r="H1076" s="426"/>
      <c r="I1076" s="426"/>
      <c r="J1076" s="32"/>
      <c r="K1076" s="32"/>
      <c r="L1076" s="32"/>
      <c r="M1076" s="32"/>
      <c r="N1076" s="32"/>
      <c r="O1076" s="32"/>
    </row>
    <row r="1077" spans="1:15">
      <c r="A1077" s="12"/>
      <c r="B1077" s="12"/>
      <c r="C1077" s="424" t="s">
        <v>1169</v>
      </c>
      <c r="D1077" s="403" t="s">
        <v>20</v>
      </c>
      <c r="E1077" s="406">
        <v>23600</v>
      </c>
      <c r="F1077" s="338">
        <v>1</v>
      </c>
      <c r="G1077" s="408">
        <f t="shared" si="42"/>
        <v>23600</v>
      </c>
      <c r="H1077" s="426"/>
      <c r="I1077" s="426"/>
      <c r="J1077" s="32"/>
      <c r="K1077" s="32"/>
      <c r="L1077" s="32"/>
      <c r="M1077" s="32"/>
      <c r="N1077" s="32"/>
      <c r="O1077" s="32"/>
    </row>
    <row r="1078" spans="1:15">
      <c r="A1078" s="12"/>
      <c r="B1078" s="12"/>
      <c r="C1078" s="424" t="s">
        <v>1170</v>
      </c>
      <c r="D1078" s="403" t="s">
        <v>21</v>
      </c>
      <c r="E1078" s="406">
        <v>628830</v>
      </c>
      <c r="F1078" s="338">
        <v>0</v>
      </c>
      <c r="G1078" s="408">
        <f t="shared" si="42"/>
        <v>0</v>
      </c>
      <c r="H1078" s="425"/>
      <c r="I1078" s="426"/>
      <c r="J1078" s="32"/>
      <c r="K1078" s="32"/>
      <c r="L1078" s="32"/>
      <c r="M1078" s="32"/>
      <c r="N1078" s="32"/>
      <c r="O1078" s="32"/>
    </row>
    <row r="1079" spans="1:15">
      <c r="A1079" s="12"/>
      <c r="B1079" s="12"/>
      <c r="C1079" s="424" t="s">
        <v>1171</v>
      </c>
      <c r="D1079" s="403" t="s">
        <v>21</v>
      </c>
      <c r="E1079" s="406">
        <v>8834.66</v>
      </c>
      <c r="F1079" s="338">
        <v>2</v>
      </c>
      <c r="G1079" s="408">
        <f t="shared" si="42"/>
        <v>17669.32</v>
      </c>
      <c r="H1079" s="427"/>
      <c r="I1079" s="426"/>
      <c r="J1079" s="32"/>
      <c r="K1079" s="32"/>
      <c r="L1079" s="32"/>
      <c r="M1079" s="32"/>
      <c r="N1079" s="32"/>
      <c r="O1079" s="32"/>
    </row>
    <row r="1080" spans="1:15">
      <c r="A1080" s="12"/>
      <c r="B1080" s="12"/>
      <c r="C1080" s="424" t="s">
        <v>1172</v>
      </c>
      <c r="D1080" s="403" t="s">
        <v>21</v>
      </c>
      <c r="E1080" s="406">
        <v>7363.2</v>
      </c>
      <c r="F1080" s="338">
        <v>2</v>
      </c>
      <c r="G1080" s="408">
        <f t="shared" si="42"/>
        <v>14726.4</v>
      </c>
      <c r="H1080" s="427"/>
      <c r="I1080" s="426"/>
      <c r="J1080" s="32"/>
      <c r="K1080" s="32"/>
      <c r="L1080" s="32"/>
      <c r="M1080" s="32"/>
      <c r="N1080" s="32"/>
      <c r="O1080" s="32"/>
    </row>
    <row r="1081" spans="1:15">
      <c r="A1081" s="12"/>
      <c r="B1081" s="12"/>
      <c r="C1081" s="424" t="s">
        <v>1173</v>
      </c>
      <c r="D1081" s="403" t="s">
        <v>21</v>
      </c>
      <c r="E1081" s="406">
        <v>2944.1</v>
      </c>
      <c r="F1081" s="338">
        <v>3</v>
      </c>
      <c r="G1081" s="408">
        <f t="shared" si="42"/>
        <v>8832.2999999999993</v>
      </c>
      <c r="H1081" s="427"/>
      <c r="I1081" s="426"/>
      <c r="J1081" s="32"/>
      <c r="K1081" s="32"/>
      <c r="L1081" s="32"/>
      <c r="M1081" s="32"/>
      <c r="N1081" s="32"/>
      <c r="O1081" s="32"/>
    </row>
    <row r="1082" spans="1:15">
      <c r="A1082" s="12"/>
      <c r="B1082" s="12"/>
      <c r="C1082" s="424" t="s">
        <v>1174</v>
      </c>
      <c r="D1082" s="403" t="s">
        <v>21</v>
      </c>
      <c r="E1082" s="406">
        <v>1882.1</v>
      </c>
      <c r="F1082" s="338">
        <v>3</v>
      </c>
      <c r="G1082" s="408">
        <f t="shared" si="42"/>
        <v>5646.2999999999993</v>
      </c>
      <c r="H1082" s="427"/>
      <c r="I1082" s="426"/>
      <c r="J1082" s="32"/>
      <c r="K1082" s="32"/>
      <c r="L1082" s="32"/>
      <c r="M1082" s="32"/>
      <c r="N1082" s="32"/>
      <c r="O1082" s="32"/>
    </row>
    <row r="1083" spans="1:15">
      <c r="A1083" s="12"/>
      <c r="B1083" s="12"/>
      <c r="C1083" s="424" t="s">
        <v>1175</v>
      </c>
      <c r="D1083" s="403" t="s">
        <v>21</v>
      </c>
      <c r="E1083" s="406">
        <v>1412.46</v>
      </c>
      <c r="F1083" s="338">
        <v>10</v>
      </c>
      <c r="G1083" s="408">
        <f t="shared" si="42"/>
        <v>14124.6</v>
      </c>
      <c r="H1083" s="427"/>
      <c r="I1083" s="426"/>
      <c r="J1083" s="32"/>
      <c r="K1083" s="32"/>
      <c r="L1083" s="32"/>
      <c r="M1083" s="32"/>
      <c r="N1083" s="32"/>
      <c r="O1083" s="32"/>
    </row>
    <row r="1084" spans="1:15">
      <c r="A1084" s="12"/>
      <c r="B1084" s="12"/>
      <c r="C1084" s="424" t="s">
        <v>1176</v>
      </c>
      <c r="D1084" s="403" t="s">
        <v>21</v>
      </c>
      <c r="E1084" s="406">
        <v>2000.1</v>
      </c>
      <c r="F1084" s="338">
        <v>3</v>
      </c>
      <c r="G1084" s="408">
        <f t="shared" si="42"/>
        <v>6000.2999999999993</v>
      </c>
      <c r="H1084" s="427"/>
      <c r="I1084" s="426"/>
      <c r="J1084" s="32"/>
      <c r="K1084" s="32"/>
      <c r="L1084" s="32"/>
      <c r="M1084" s="32"/>
      <c r="N1084" s="32"/>
      <c r="O1084" s="32"/>
    </row>
    <row r="1085" spans="1:15" ht="30">
      <c r="A1085" s="12"/>
      <c r="B1085" s="12"/>
      <c r="C1085" s="424" t="s">
        <v>1177</v>
      </c>
      <c r="D1085" s="403" t="s">
        <v>1117</v>
      </c>
      <c r="E1085" s="406">
        <v>32.75</v>
      </c>
      <c r="F1085" s="338">
        <v>200</v>
      </c>
      <c r="G1085" s="408">
        <f t="shared" si="42"/>
        <v>6550</v>
      </c>
      <c r="H1085" s="427"/>
      <c r="I1085" s="426"/>
      <c r="J1085" s="32"/>
      <c r="K1085" s="32"/>
      <c r="L1085" s="32"/>
      <c r="M1085" s="32"/>
      <c r="N1085" s="32"/>
      <c r="O1085" s="32"/>
    </row>
    <row r="1086" spans="1:15" ht="30">
      <c r="A1086" s="12"/>
      <c r="B1086" s="12"/>
      <c r="C1086" s="424" t="s">
        <v>1178</v>
      </c>
      <c r="D1086" s="403" t="s">
        <v>1117</v>
      </c>
      <c r="E1086" s="406">
        <v>21</v>
      </c>
      <c r="F1086" s="338">
        <v>100</v>
      </c>
      <c r="G1086" s="408">
        <f t="shared" si="42"/>
        <v>2100</v>
      </c>
      <c r="H1086" s="427"/>
      <c r="I1086" s="426"/>
      <c r="J1086" s="32"/>
      <c r="K1086" s="32"/>
      <c r="L1086" s="32"/>
      <c r="M1086" s="32"/>
      <c r="N1086" s="32"/>
      <c r="O1086" s="32"/>
    </row>
    <row r="1087" spans="1:15">
      <c r="A1087" s="12"/>
      <c r="B1087" s="12"/>
      <c r="C1087" s="424" t="s">
        <v>1179</v>
      </c>
      <c r="D1087" s="403" t="s">
        <v>21</v>
      </c>
      <c r="E1087" s="406">
        <v>5882.3</v>
      </c>
      <c r="F1087" s="338">
        <v>1</v>
      </c>
      <c r="G1087" s="408">
        <f t="shared" si="42"/>
        <v>5882.3</v>
      </c>
      <c r="H1087" s="427"/>
      <c r="I1087" s="426"/>
      <c r="J1087" s="32"/>
      <c r="K1087" s="32"/>
      <c r="L1087" s="32"/>
      <c r="M1087" s="32"/>
      <c r="N1087" s="32"/>
      <c r="O1087" s="32"/>
    </row>
    <row r="1088" spans="1:15">
      <c r="A1088" s="12"/>
      <c r="B1088" s="12"/>
      <c r="C1088" s="424"/>
      <c r="D1088" s="403"/>
      <c r="E1088" s="406"/>
      <c r="F1088" s="338"/>
      <c r="G1088" s="408"/>
      <c r="H1088" s="426"/>
      <c r="I1088" s="426"/>
      <c r="J1088" s="32"/>
      <c r="K1088" s="32"/>
      <c r="L1088" s="32"/>
      <c r="M1088" s="32"/>
      <c r="N1088" s="32"/>
      <c r="O1088" s="32"/>
    </row>
    <row r="1089" spans="1:15">
      <c r="A1089" s="12"/>
      <c r="B1089" s="12"/>
      <c r="C1089" s="424"/>
      <c r="D1089" s="403"/>
      <c r="E1089" s="406"/>
      <c r="F1089" s="338"/>
      <c r="G1089" s="408"/>
      <c r="H1089" s="426"/>
      <c r="I1089" s="426"/>
      <c r="J1089" s="32"/>
      <c r="K1089" s="32"/>
      <c r="L1089" s="32"/>
      <c r="M1089" s="32"/>
      <c r="N1089" s="32"/>
      <c r="O1089" s="32"/>
    </row>
    <row r="1090" spans="1:15">
      <c r="A1090" s="12"/>
      <c r="B1090" s="12"/>
      <c r="C1090" s="409"/>
      <c r="D1090" s="405"/>
      <c r="E1090" s="12"/>
      <c r="F1090" s="370"/>
      <c r="G1090" s="13"/>
      <c r="H1090" s="426"/>
      <c r="I1090" s="32"/>
      <c r="J1090" s="32"/>
      <c r="K1090" s="32"/>
      <c r="L1090" s="32"/>
      <c r="M1090" s="32"/>
      <c r="N1090" s="32"/>
      <c r="O1090" s="32"/>
    </row>
    <row r="1091" spans="1:15">
      <c r="A1091" s="12"/>
      <c r="B1091" s="12"/>
      <c r="C1091" s="12"/>
      <c r="D1091" s="12"/>
      <c r="E1091" s="12"/>
      <c r="F1091" s="12"/>
      <c r="G1091" s="428">
        <f>SUM(G684:G1090)</f>
        <v>22687406.920999993</v>
      </c>
    </row>
    <row r="1092" spans="1:15">
      <c r="A1092" s="12">
        <v>384</v>
      </c>
      <c r="B1092" s="12"/>
      <c r="C1092" s="429" t="s">
        <v>1180</v>
      </c>
      <c r="D1092" s="400" t="s">
        <v>504</v>
      </c>
      <c r="E1092" s="430">
        <v>99.9</v>
      </c>
      <c r="F1092" s="12"/>
      <c r="G1092" s="12"/>
      <c r="H1092" s="12"/>
      <c r="I1092" s="12"/>
      <c r="J1092" s="12"/>
      <c r="K1092" s="12"/>
      <c r="L1092" s="12"/>
      <c r="M1092" s="12"/>
      <c r="N1092" s="431">
        <v>1904.2</v>
      </c>
      <c r="O1092" s="430">
        <f>E1092*N1092</f>
        <v>190229.58000000002</v>
      </c>
    </row>
    <row r="1093" spans="1:15">
      <c r="A1093" s="12">
        <v>385</v>
      </c>
      <c r="B1093" s="12"/>
      <c r="C1093" s="429" t="s">
        <v>1181</v>
      </c>
      <c r="D1093" s="400" t="s">
        <v>504</v>
      </c>
      <c r="E1093" s="430">
        <v>76.599999999999994</v>
      </c>
      <c r="F1093" s="12"/>
      <c r="G1093" s="12"/>
      <c r="H1093" s="12"/>
      <c r="I1093" s="12"/>
      <c r="J1093" s="12"/>
      <c r="K1093" s="12"/>
      <c r="L1093" s="12"/>
      <c r="M1093" s="12"/>
      <c r="N1093" s="431">
        <v>10259</v>
      </c>
      <c r="O1093" s="430">
        <f t="shared" ref="O1093:O1120" si="43">E1093*N1093</f>
        <v>785839.39999999991</v>
      </c>
    </row>
    <row r="1094" spans="1:15">
      <c r="A1094" s="12">
        <v>386</v>
      </c>
      <c r="B1094" s="12"/>
      <c r="C1094" s="432" t="s">
        <v>1182</v>
      </c>
      <c r="D1094" s="400" t="s">
        <v>504</v>
      </c>
      <c r="E1094" s="430">
        <v>40</v>
      </c>
      <c r="F1094" s="12"/>
      <c r="G1094" s="12"/>
      <c r="H1094" s="12"/>
      <c r="I1094" s="12"/>
      <c r="J1094" s="12"/>
      <c r="K1094" s="12"/>
      <c r="L1094" s="12"/>
      <c r="M1094" s="12"/>
      <c r="N1094" s="431">
        <v>40</v>
      </c>
      <c r="O1094" s="430">
        <f t="shared" si="43"/>
        <v>1600</v>
      </c>
    </row>
    <row r="1095" spans="1:15">
      <c r="A1095" s="12">
        <v>387</v>
      </c>
      <c r="B1095" s="12"/>
      <c r="C1095" s="433" t="s">
        <v>1183</v>
      </c>
      <c r="D1095" s="351" t="s">
        <v>504</v>
      </c>
      <c r="E1095" s="434">
        <v>20</v>
      </c>
      <c r="F1095" s="12"/>
      <c r="G1095" s="12"/>
      <c r="H1095" s="12"/>
      <c r="I1095" s="12"/>
      <c r="J1095" s="12"/>
      <c r="K1095" s="12"/>
      <c r="L1095" s="12"/>
      <c r="M1095" s="12"/>
      <c r="N1095" s="435">
        <v>10</v>
      </c>
      <c r="O1095" s="430">
        <f t="shared" si="43"/>
        <v>200</v>
      </c>
    </row>
    <row r="1096" spans="1:15" ht="30">
      <c r="A1096" s="12">
        <v>388</v>
      </c>
      <c r="B1096" s="12"/>
      <c r="C1096" s="429" t="s">
        <v>1184</v>
      </c>
      <c r="D1096" s="400" t="s">
        <v>21</v>
      </c>
      <c r="E1096" s="436">
        <v>2500</v>
      </c>
      <c r="F1096" s="12"/>
      <c r="G1096" s="12"/>
      <c r="H1096" s="12"/>
      <c r="I1096" s="12"/>
      <c r="J1096" s="12"/>
      <c r="K1096" s="12"/>
      <c r="L1096" s="12"/>
      <c r="M1096" s="12"/>
      <c r="N1096" s="431">
        <v>3</v>
      </c>
      <c r="O1096" s="430">
        <f t="shared" si="43"/>
        <v>7500</v>
      </c>
    </row>
    <row r="1097" spans="1:15">
      <c r="A1097" s="12">
        <v>389</v>
      </c>
      <c r="B1097" s="12"/>
      <c r="C1097" s="337" t="s">
        <v>1185</v>
      </c>
      <c r="D1097" s="437" t="s">
        <v>21</v>
      </c>
      <c r="E1097" s="436">
        <v>1500</v>
      </c>
      <c r="F1097" s="12"/>
      <c r="G1097" s="12"/>
      <c r="H1097" s="12"/>
      <c r="I1097" s="12"/>
      <c r="J1097" s="12"/>
      <c r="K1097" s="12"/>
      <c r="L1097" s="12"/>
      <c r="M1097" s="12"/>
      <c r="N1097" s="431">
        <v>1</v>
      </c>
      <c r="O1097" s="430">
        <f t="shared" si="43"/>
        <v>1500</v>
      </c>
    </row>
    <row r="1098" spans="1:15">
      <c r="A1098" s="12">
        <v>390</v>
      </c>
      <c r="B1098" s="12"/>
      <c r="C1098" s="438" t="s">
        <v>1186</v>
      </c>
      <c r="D1098" s="351" t="s">
        <v>21</v>
      </c>
      <c r="E1098" s="434">
        <v>100</v>
      </c>
      <c r="F1098" s="12"/>
      <c r="G1098" s="12"/>
      <c r="H1098" s="12"/>
      <c r="I1098" s="12"/>
      <c r="J1098" s="12"/>
      <c r="K1098" s="12"/>
      <c r="L1098" s="12"/>
      <c r="M1098" s="12"/>
      <c r="N1098" s="435">
        <v>4</v>
      </c>
      <c r="O1098" s="430">
        <f t="shared" si="43"/>
        <v>400</v>
      </c>
    </row>
    <row r="1099" spans="1:15">
      <c r="A1099" s="12">
        <v>391</v>
      </c>
      <c r="B1099" s="12"/>
      <c r="C1099" s="429" t="s">
        <v>1187</v>
      </c>
      <c r="D1099" s="400" t="s">
        <v>21</v>
      </c>
      <c r="E1099" s="430">
        <v>2500</v>
      </c>
      <c r="F1099" s="12"/>
      <c r="G1099" s="12"/>
      <c r="H1099" s="12"/>
      <c r="I1099" s="12"/>
      <c r="J1099" s="12"/>
      <c r="K1099" s="12"/>
      <c r="L1099" s="12"/>
      <c r="M1099" s="12"/>
      <c r="N1099" s="431">
        <v>2</v>
      </c>
      <c r="O1099" s="430">
        <f t="shared" si="43"/>
        <v>5000</v>
      </c>
    </row>
    <row r="1100" spans="1:15" ht="30">
      <c r="A1100" s="12">
        <v>392</v>
      </c>
      <c r="B1100" s="12"/>
      <c r="C1100" s="432" t="s">
        <v>1188</v>
      </c>
      <c r="D1100" s="437" t="s">
        <v>20</v>
      </c>
      <c r="E1100" s="430">
        <v>500</v>
      </c>
      <c r="F1100" s="12"/>
      <c r="G1100" s="12"/>
      <c r="H1100" s="12"/>
      <c r="I1100" s="12"/>
      <c r="J1100" s="12"/>
      <c r="K1100" s="12"/>
      <c r="L1100" s="12"/>
      <c r="M1100" s="12"/>
      <c r="N1100" s="431">
        <v>1</v>
      </c>
      <c r="O1100" s="430">
        <f t="shared" si="43"/>
        <v>500</v>
      </c>
    </row>
    <row r="1101" spans="1:15">
      <c r="A1101" s="12">
        <v>393</v>
      </c>
      <c r="B1101" s="12"/>
      <c r="C1101" s="337" t="s">
        <v>1189</v>
      </c>
      <c r="D1101" s="437" t="s">
        <v>21</v>
      </c>
      <c r="E1101" s="430">
        <v>100</v>
      </c>
      <c r="F1101" s="12"/>
      <c r="G1101" s="12"/>
      <c r="H1101" s="12"/>
      <c r="I1101" s="12"/>
      <c r="J1101" s="12"/>
      <c r="K1101" s="12"/>
      <c r="L1101" s="12"/>
      <c r="M1101" s="12"/>
      <c r="N1101" s="439">
        <v>133</v>
      </c>
      <c r="O1101" s="430">
        <f t="shared" si="43"/>
        <v>13300</v>
      </c>
    </row>
    <row r="1102" spans="1:15">
      <c r="A1102" s="12">
        <v>394</v>
      </c>
      <c r="B1102" s="12"/>
      <c r="C1102" s="433" t="s">
        <v>1190</v>
      </c>
      <c r="D1102" s="440" t="s">
        <v>21</v>
      </c>
      <c r="E1102" s="430">
        <v>2500</v>
      </c>
      <c r="F1102" s="12"/>
      <c r="G1102" s="12"/>
      <c r="H1102" s="12"/>
      <c r="I1102" s="12"/>
      <c r="J1102" s="12"/>
      <c r="K1102" s="12"/>
      <c r="L1102" s="12"/>
      <c r="M1102" s="12"/>
      <c r="N1102" s="431">
        <v>3</v>
      </c>
      <c r="O1102" s="430">
        <f t="shared" si="43"/>
        <v>7500</v>
      </c>
    </row>
    <row r="1103" spans="1:15">
      <c r="A1103" s="12">
        <v>395</v>
      </c>
      <c r="B1103" s="12"/>
      <c r="C1103" s="433" t="s">
        <v>1191</v>
      </c>
      <c r="D1103" s="440" t="s">
        <v>21</v>
      </c>
      <c r="E1103" s="430">
        <v>100</v>
      </c>
      <c r="F1103" s="12"/>
      <c r="G1103" s="12"/>
      <c r="H1103" s="12"/>
      <c r="I1103" s="12"/>
      <c r="J1103" s="12"/>
      <c r="K1103" s="12"/>
      <c r="L1103" s="12"/>
      <c r="M1103" s="12"/>
      <c r="N1103" s="431">
        <v>28</v>
      </c>
      <c r="O1103" s="430">
        <f t="shared" si="43"/>
        <v>2800</v>
      </c>
    </row>
    <row r="1104" spans="1:15">
      <c r="A1104" s="12">
        <v>396</v>
      </c>
      <c r="B1104" s="12"/>
      <c r="C1104" s="433" t="s">
        <v>1192</v>
      </c>
      <c r="D1104" s="440" t="s">
        <v>21</v>
      </c>
      <c r="E1104" s="430">
        <v>100</v>
      </c>
      <c r="F1104" s="12"/>
      <c r="G1104" s="12"/>
      <c r="H1104" s="12"/>
      <c r="I1104" s="12"/>
      <c r="J1104" s="12"/>
      <c r="K1104" s="12"/>
      <c r="L1104" s="12"/>
      <c r="M1104" s="12"/>
      <c r="N1104" s="431">
        <v>1</v>
      </c>
      <c r="O1104" s="430">
        <f t="shared" si="43"/>
        <v>100</v>
      </c>
    </row>
    <row r="1105" spans="1:15" ht="30">
      <c r="A1105" s="12">
        <v>397</v>
      </c>
      <c r="B1105" s="12"/>
      <c r="C1105" s="76" t="s">
        <v>1193</v>
      </c>
      <c r="D1105" s="12" t="s">
        <v>504</v>
      </c>
      <c r="E1105" s="104">
        <v>20</v>
      </c>
      <c r="F1105" s="12"/>
      <c r="G1105" s="12">
        <f>SUM(E1105:F1105)</f>
        <v>20</v>
      </c>
      <c r="H1105" s="104">
        <v>60</v>
      </c>
      <c r="I1105" s="104">
        <f>E1105*H1105</f>
        <v>1200</v>
      </c>
      <c r="J1105" s="12"/>
      <c r="K1105" s="12"/>
      <c r="L1105" s="12"/>
      <c r="M1105" s="12"/>
      <c r="N1105" s="12"/>
      <c r="O1105" s="430"/>
    </row>
    <row r="1106" spans="1:15" ht="30">
      <c r="A1106" s="12">
        <v>398</v>
      </c>
      <c r="B1106" s="12"/>
      <c r="C1106" s="76" t="s">
        <v>1194</v>
      </c>
      <c r="D1106" s="104" t="s">
        <v>21</v>
      </c>
      <c r="E1106" s="430">
        <v>25000</v>
      </c>
      <c r="F1106" s="104">
        <v>1</v>
      </c>
      <c r="G1106" s="104">
        <f>E1106*F1106</f>
        <v>25000</v>
      </c>
      <c r="H1106" s="12"/>
      <c r="I1106" s="12"/>
      <c r="J1106" s="12"/>
      <c r="K1106" s="12"/>
      <c r="L1106" s="12"/>
      <c r="M1106" s="12"/>
      <c r="N1106" s="12"/>
      <c r="O1106" s="430"/>
    </row>
    <row r="1107" spans="1:15" ht="30">
      <c r="A1107" s="12">
        <v>399</v>
      </c>
      <c r="B1107" s="12"/>
      <c r="C1107" s="432" t="s">
        <v>1195</v>
      </c>
      <c r="D1107" s="104" t="s">
        <v>21</v>
      </c>
      <c r="E1107" s="430">
        <v>2500</v>
      </c>
      <c r="F1107" s="104">
        <v>1</v>
      </c>
      <c r="G1107" s="104">
        <f>E1107*F1107</f>
        <v>2500</v>
      </c>
      <c r="H1107" s="12"/>
      <c r="I1107" s="12"/>
      <c r="J1107" s="12"/>
      <c r="K1107" s="12"/>
      <c r="L1107" s="12"/>
      <c r="M1107" s="12"/>
      <c r="N1107" s="12"/>
      <c r="O1107" s="430"/>
    </row>
    <row r="1108" spans="1:15">
      <c r="A1108" s="12">
        <v>400</v>
      </c>
      <c r="B1108" s="12"/>
      <c r="C1108" s="433" t="s">
        <v>1196</v>
      </c>
      <c r="D1108" s="104" t="s">
        <v>21</v>
      </c>
      <c r="E1108" s="104">
        <v>20</v>
      </c>
      <c r="F1108" s="12"/>
      <c r="G1108" s="12"/>
      <c r="H1108" s="12"/>
      <c r="I1108" s="12"/>
      <c r="J1108" s="12"/>
      <c r="K1108" s="12"/>
      <c r="L1108" s="12"/>
      <c r="M1108" s="12"/>
      <c r="N1108" s="12">
        <v>15</v>
      </c>
      <c r="O1108" s="430">
        <f t="shared" si="43"/>
        <v>300</v>
      </c>
    </row>
    <row r="1109" spans="1:15">
      <c r="A1109" s="12">
        <v>401</v>
      </c>
      <c r="B1109" s="12"/>
      <c r="C1109" s="76" t="s">
        <v>1095</v>
      </c>
      <c r="D1109" s="405" t="s">
        <v>504</v>
      </c>
      <c r="E1109" s="104">
        <v>8.26</v>
      </c>
      <c r="F1109" s="12"/>
      <c r="G1109" s="12"/>
      <c r="H1109" s="12"/>
      <c r="I1109" s="12"/>
      <c r="J1109" s="12"/>
      <c r="K1109" s="12"/>
      <c r="L1109" s="12"/>
      <c r="M1109" s="12"/>
      <c r="N1109" s="12">
        <v>1518</v>
      </c>
      <c r="O1109" s="430">
        <f t="shared" si="43"/>
        <v>12538.68</v>
      </c>
    </row>
    <row r="1110" spans="1:15">
      <c r="A1110" s="12">
        <v>402</v>
      </c>
      <c r="B1110" s="12"/>
      <c r="C1110" s="76" t="s">
        <v>1101</v>
      </c>
      <c r="D1110" s="405" t="s">
        <v>504</v>
      </c>
      <c r="E1110" s="104">
        <v>8.26</v>
      </c>
      <c r="F1110" s="12"/>
      <c r="G1110" s="12"/>
      <c r="H1110" s="12"/>
      <c r="I1110" s="12"/>
      <c r="J1110" s="12"/>
      <c r="K1110" s="12"/>
      <c r="L1110" s="12"/>
      <c r="M1110" s="12"/>
      <c r="N1110" s="12">
        <v>2056</v>
      </c>
      <c r="O1110" s="430">
        <f t="shared" si="43"/>
        <v>16982.560000000001</v>
      </c>
    </row>
    <row r="1111" spans="1:15">
      <c r="A1111" s="12">
        <v>403</v>
      </c>
      <c r="B1111" s="12"/>
      <c r="C1111" s="76" t="s">
        <v>1197</v>
      </c>
      <c r="D1111" s="405" t="s">
        <v>504</v>
      </c>
      <c r="E1111" s="104">
        <v>20</v>
      </c>
      <c r="F1111" s="12"/>
      <c r="G1111" s="12"/>
      <c r="H1111" s="12"/>
      <c r="I1111" s="12"/>
      <c r="J1111" s="12"/>
      <c r="K1111" s="12"/>
      <c r="L1111" s="12"/>
      <c r="M1111" s="12"/>
      <c r="N1111" s="103">
        <v>10</v>
      </c>
      <c r="O1111" s="430">
        <f t="shared" si="43"/>
        <v>200</v>
      </c>
    </row>
    <row r="1112" spans="1:15">
      <c r="A1112" s="12">
        <v>404</v>
      </c>
      <c r="B1112" s="12"/>
      <c r="C1112" s="76" t="s">
        <v>1198</v>
      </c>
      <c r="D1112" s="405" t="s">
        <v>504</v>
      </c>
      <c r="E1112" s="104">
        <v>20</v>
      </c>
      <c r="F1112" s="12"/>
      <c r="G1112" s="12"/>
      <c r="H1112" s="12"/>
      <c r="I1112" s="12"/>
      <c r="J1112" s="12"/>
      <c r="K1112" s="12"/>
      <c r="L1112" s="12"/>
      <c r="M1112" s="12"/>
      <c r="N1112" s="103">
        <v>42</v>
      </c>
      <c r="O1112" s="430">
        <f t="shared" si="43"/>
        <v>840</v>
      </c>
    </row>
    <row r="1113" spans="1:15" ht="30">
      <c r="A1113" s="12">
        <v>405</v>
      </c>
      <c r="B1113" s="12"/>
      <c r="C1113" s="76" t="s">
        <v>1199</v>
      </c>
      <c r="D1113" s="405" t="s">
        <v>20</v>
      </c>
      <c r="E1113" s="440">
        <v>17565</v>
      </c>
      <c r="F1113" s="12"/>
      <c r="G1113" s="12"/>
      <c r="H1113" s="12"/>
      <c r="I1113" s="12"/>
      <c r="J1113" s="12"/>
      <c r="K1113" s="12"/>
      <c r="L1113" s="12"/>
      <c r="M1113" s="12"/>
      <c r="N1113" s="103">
        <v>1</v>
      </c>
      <c r="O1113" s="441">
        <f t="shared" si="43"/>
        <v>17565</v>
      </c>
    </row>
    <row r="1114" spans="1:15" ht="30">
      <c r="A1114" s="12">
        <v>406</v>
      </c>
      <c r="B1114" s="12"/>
      <c r="C1114" s="76" t="s">
        <v>1200</v>
      </c>
      <c r="D1114" s="104" t="s">
        <v>21</v>
      </c>
      <c r="E1114" s="104">
        <v>10000</v>
      </c>
      <c r="F1114" s="12"/>
      <c r="G1114" s="12"/>
      <c r="H1114" s="12"/>
      <c r="I1114" s="12"/>
      <c r="J1114" s="12"/>
      <c r="K1114" s="12"/>
      <c r="L1114" s="12"/>
      <c r="M1114" s="12"/>
      <c r="N1114" s="103">
        <v>1</v>
      </c>
      <c r="O1114" s="430">
        <f t="shared" si="43"/>
        <v>10000</v>
      </c>
    </row>
    <row r="1115" spans="1:15" ht="30">
      <c r="A1115" s="12">
        <v>407</v>
      </c>
      <c r="B1115" s="12"/>
      <c r="C1115" s="76" t="s">
        <v>1200</v>
      </c>
      <c r="D1115" s="104" t="s">
        <v>21</v>
      </c>
      <c r="E1115" s="104">
        <v>2500</v>
      </c>
      <c r="F1115" s="12"/>
      <c r="G1115" s="12"/>
      <c r="H1115" s="12"/>
      <c r="I1115" s="12"/>
      <c r="J1115" s="12"/>
      <c r="K1115" s="12"/>
      <c r="L1115" s="12"/>
      <c r="M1115" s="12"/>
      <c r="N1115" s="103">
        <v>1</v>
      </c>
      <c r="O1115" s="430">
        <f t="shared" si="43"/>
        <v>2500</v>
      </c>
    </row>
    <row r="1116" spans="1:15" ht="30">
      <c r="A1116" s="12">
        <v>408</v>
      </c>
      <c r="B1116" s="12"/>
      <c r="C1116" s="409" t="s">
        <v>1201</v>
      </c>
      <c r="D1116" s="403" t="s">
        <v>15</v>
      </c>
      <c r="E1116" s="104">
        <v>20</v>
      </c>
      <c r="F1116" s="12"/>
      <c r="G1116" s="12"/>
      <c r="H1116" s="12"/>
      <c r="I1116" s="12"/>
      <c r="J1116" s="12"/>
      <c r="K1116" s="12"/>
      <c r="L1116" s="12"/>
      <c r="M1116" s="12"/>
      <c r="N1116" s="104">
        <v>40</v>
      </c>
      <c r="O1116" s="430">
        <f t="shared" si="43"/>
        <v>800</v>
      </c>
    </row>
    <row r="1117" spans="1:15" ht="30">
      <c r="A1117" s="12">
        <v>409</v>
      </c>
      <c r="B1117" s="12"/>
      <c r="C1117" s="76" t="s">
        <v>1202</v>
      </c>
      <c r="D1117" s="412" t="s">
        <v>21</v>
      </c>
      <c r="E1117" s="104">
        <v>2000</v>
      </c>
      <c r="F1117" s="12"/>
      <c r="G1117" s="12"/>
      <c r="H1117" s="12"/>
      <c r="I1117" s="12"/>
      <c r="J1117" s="12"/>
      <c r="K1117" s="12"/>
      <c r="L1117" s="12"/>
      <c r="M1117" s="12"/>
      <c r="N1117" s="103">
        <v>1</v>
      </c>
      <c r="O1117" s="430">
        <f t="shared" si="43"/>
        <v>2000</v>
      </c>
    </row>
    <row r="1118" spans="1:15" ht="30">
      <c r="A1118" s="12">
        <v>410</v>
      </c>
      <c r="B1118" s="12"/>
      <c r="C1118" s="76" t="s">
        <v>1200</v>
      </c>
      <c r="D1118" s="412" t="s">
        <v>21</v>
      </c>
      <c r="E1118" s="104">
        <v>2500</v>
      </c>
      <c r="F1118" s="12"/>
      <c r="G1118" s="12"/>
      <c r="H1118" s="12"/>
      <c r="I1118" s="12"/>
      <c r="J1118" s="12"/>
      <c r="K1118" s="12"/>
      <c r="L1118" s="12"/>
      <c r="M1118" s="12"/>
      <c r="N1118" s="103">
        <v>1</v>
      </c>
      <c r="O1118" s="430">
        <f t="shared" si="43"/>
        <v>2500</v>
      </c>
    </row>
    <row r="1119" spans="1:15" ht="30">
      <c r="A1119" s="12"/>
      <c r="B1119" s="12"/>
      <c r="C1119" s="442" t="s">
        <v>1203</v>
      </c>
      <c r="D1119" s="405" t="s">
        <v>504</v>
      </c>
      <c r="E1119" s="104">
        <v>20</v>
      </c>
      <c r="F1119" s="12"/>
      <c r="G1119" s="12"/>
      <c r="H1119" s="12"/>
      <c r="I1119" s="12"/>
      <c r="J1119" s="12"/>
      <c r="K1119" s="12"/>
      <c r="L1119" s="12"/>
      <c r="M1119" s="12"/>
      <c r="N1119" s="12">
        <v>10</v>
      </c>
      <c r="O1119" s="430">
        <f t="shared" si="43"/>
        <v>200</v>
      </c>
    </row>
    <row r="1120" spans="1:15" ht="30">
      <c r="A1120" s="12"/>
      <c r="B1120" s="12"/>
      <c r="C1120" s="442" t="s">
        <v>1204</v>
      </c>
      <c r="D1120" s="405" t="s">
        <v>504</v>
      </c>
      <c r="E1120" s="104">
        <v>20</v>
      </c>
      <c r="F1120" s="12"/>
      <c r="G1120" s="12"/>
      <c r="H1120" s="12"/>
      <c r="I1120" s="12"/>
      <c r="J1120" s="12"/>
      <c r="K1120" s="12"/>
      <c r="L1120" s="12"/>
      <c r="M1120" s="12"/>
      <c r="N1120" s="12">
        <v>50</v>
      </c>
      <c r="O1120" s="430">
        <f t="shared" si="43"/>
        <v>1000</v>
      </c>
    </row>
    <row r="1121" spans="1:15">
      <c r="A1121" s="12"/>
      <c r="B1121" s="12"/>
      <c r="C1121" s="442" t="s">
        <v>1205</v>
      </c>
      <c r="D1121" s="405" t="s">
        <v>152</v>
      </c>
      <c r="E1121" s="104">
        <v>33660</v>
      </c>
      <c r="F1121" s="443">
        <v>1</v>
      </c>
      <c r="G1121" s="12">
        <f>E1121*F1121</f>
        <v>33660</v>
      </c>
      <c r="H1121" s="362"/>
      <c r="I1121" s="12"/>
      <c r="J1121" s="12"/>
      <c r="K1121" s="12"/>
      <c r="L1121" s="12"/>
      <c r="M1121" s="12"/>
      <c r="N1121" s="12"/>
      <c r="O1121" s="430"/>
    </row>
    <row r="1122" spans="1:15" ht="30">
      <c r="A1122" s="12"/>
      <c r="B1122" s="12"/>
      <c r="C1122" s="442" t="s">
        <v>1206</v>
      </c>
      <c r="D1122" s="405" t="s">
        <v>152</v>
      </c>
      <c r="E1122" s="104">
        <v>45900</v>
      </c>
      <c r="F1122" s="12">
        <v>4</v>
      </c>
      <c r="G1122" s="12">
        <f t="shared" ref="G1122:G1130" si="44">E1122*F1122</f>
        <v>183600</v>
      </c>
      <c r="H1122" s="12"/>
      <c r="I1122" s="12"/>
      <c r="J1122" s="12"/>
      <c r="K1122" s="12"/>
      <c r="L1122" s="12"/>
      <c r="M1122" s="12"/>
      <c r="N1122" s="12"/>
      <c r="O1122" s="430"/>
    </row>
    <row r="1123" spans="1:15" ht="30">
      <c r="A1123" s="12"/>
      <c r="B1123" s="12"/>
      <c r="C1123" s="442" t="s">
        <v>1206</v>
      </c>
      <c r="D1123" s="405" t="s">
        <v>152</v>
      </c>
      <c r="E1123" s="104">
        <v>45900</v>
      </c>
      <c r="F1123" s="12">
        <v>1</v>
      </c>
      <c r="G1123" s="12">
        <f t="shared" si="44"/>
        <v>45900</v>
      </c>
      <c r="H1123" s="12"/>
      <c r="I1123" s="12"/>
      <c r="J1123" s="12"/>
      <c r="K1123" s="12"/>
      <c r="L1123" s="12"/>
      <c r="M1123" s="12"/>
      <c r="N1123" s="12"/>
      <c r="O1123" s="430"/>
    </row>
    <row r="1124" spans="1:15" ht="30">
      <c r="A1124" s="12"/>
      <c r="B1124" s="12"/>
      <c r="C1124" s="442" t="s">
        <v>1207</v>
      </c>
      <c r="D1124" s="405" t="s">
        <v>152</v>
      </c>
      <c r="E1124" s="104">
        <v>2500</v>
      </c>
      <c r="F1124" s="12">
        <v>1</v>
      </c>
      <c r="G1124" s="12">
        <f t="shared" si="44"/>
        <v>2500</v>
      </c>
      <c r="H1124" s="12"/>
      <c r="I1124" s="12"/>
      <c r="J1124" s="12"/>
      <c r="K1124" s="12"/>
      <c r="L1124" s="12"/>
      <c r="M1124" s="12"/>
      <c r="N1124" s="12"/>
      <c r="O1124" s="430"/>
    </row>
    <row r="1125" spans="1:15">
      <c r="A1125" s="12"/>
      <c r="B1125" s="12"/>
      <c r="C1125" s="442" t="s">
        <v>1208</v>
      </c>
      <c r="D1125" s="405" t="s">
        <v>152</v>
      </c>
      <c r="E1125" s="104">
        <v>1000</v>
      </c>
      <c r="F1125" s="12">
        <v>1</v>
      </c>
      <c r="G1125" s="12">
        <f t="shared" si="44"/>
        <v>1000</v>
      </c>
      <c r="H1125" s="12"/>
      <c r="I1125" s="12"/>
      <c r="J1125" s="12"/>
      <c r="K1125" s="12"/>
      <c r="L1125" s="12"/>
      <c r="M1125" s="12"/>
      <c r="N1125" s="12"/>
      <c r="O1125" s="430"/>
    </row>
    <row r="1126" spans="1:15">
      <c r="A1126" s="12"/>
      <c r="B1126" s="12"/>
      <c r="C1126" s="442" t="s">
        <v>1208</v>
      </c>
      <c r="D1126" s="405" t="s">
        <v>152</v>
      </c>
      <c r="E1126" s="104">
        <v>500</v>
      </c>
      <c r="F1126" s="12">
        <v>2</v>
      </c>
      <c r="G1126" s="12">
        <f t="shared" si="44"/>
        <v>1000</v>
      </c>
      <c r="H1126" s="12"/>
      <c r="I1126" s="12"/>
      <c r="J1126" s="12"/>
      <c r="K1126" s="12"/>
      <c r="L1126" s="12"/>
      <c r="M1126" s="12"/>
      <c r="N1126" s="12"/>
      <c r="O1126" s="430"/>
    </row>
    <row r="1127" spans="1:15">
      <c r="A1127" s="12"/>
      <c r="B1127" s="12"/>
      <c r="C1127" s="442" t="s">
        <v>1165</v>
      </c>
      <c r="D1127" s="405" t="s">
        <v>20</v>
      </c>
      <c r="E1127" s="104"/>
      <c r="F1127" s="12"/>
      <c r="G1127" s="12">
        <f t="shared" si="44"/>
        <v>0</v>
      </c>
      <c r="H1127" s="12"/>
      <c r="I1127" s="12"/>
      <c r="J1127" s="12"/>
      <c r="K1127" s="12"/>
      <c r="L1127" s="12"/>
      <c r="M1127" s="12"/>
      <c r="N1127" s="12"/>
      <c r="O1127" s="430"/>
    </row>
    <row r="1128" spans="1:15" ht="30">
      <c r="A1128" s="12"/>
      <c r="B1128" s="12"/>
      <c r="C1128" s="442" t="s">
        <v>1207</v>
      </c>
      <c r="D1128" s="403" t="s">
        <v>21</v>
      </c>
      <c r="E1128" s="406">
        <v>2500</v>
      </c>
      <c r="F1128" s="12">
        <v>1</v>
      </c>
      <c r="G1128" s="12">
        <f t="shared" si="44"/>
        <v>2500</v>
      </c>
      <c r="H1128" s="12"/>
      <c r="I1128" s="12"/>
      <c r="J1128" s="12"/>
      <c r="K1128" s="12"/>
      <c r="L1128" s="12"/>
      <c r="M1128" s="12"/>
      <c r="N1128" s="12"/>
      <c r="O1128" s="430"/>
    </row>
    <row r="1129" spans="1:15">
      <c r="A1129" s="12"/>
      <c r="B1129" s="12"/>
      <c r="C1129" s="442" t="s">
        <v>1208</v>
      </c>
      <c r="D1129" s="403" t="s">
        <v>21</v>
      </c>
      <c r="E1129" s="406">
        <v>1000</v>
      </c>
      <c r="F1129" s="12">
        <v>1</v>
      </c>
      <c r="G1129" s="12">
        <f t="shared" si="44"/>
        <v>1000</v>
      </c>
      <c r="H1129" s="12"/>
      <c r="I1129" s="12"/>
      <c r="J1129" s="12"/>
      <c r="K1129" s="12"/>
      <c r="L1129" s="12"/>
      <c r="M1129" s="12"/>
      <c r="N1129" s="12"/>
      <c r="O1129" s="430"/>
    </row>
    <row r="1130" spans="1:15">
      <c r="A1130" s="12"/>
      <c r="B1130" s="12"/>
      <c r="C1130" s="442" t="s">
        <v>1208</v>
      </c>
      <c r="D1130" s="403" t="s">
        <v>21</v>
      </c>
      <c r="E1130" s="406">
        <v>500</v>
      </c>
      <c r="F1130" s="12">
        <v>2</v>
      </c>
      <c r="G1130" s="12">
        <f t="shared" si="44"/>
        <v>1000</v>
      </c>
      <c r="H1130" s="12"/>
      <c r="I1130" s="12"/>
      <c r="J1130" s="12"/>
      <c r="K1130" s="12"/>
      <c r="L1130" s="12"/>
      <c r="M1130" s="12"/>
      <c r="N1130" s="12"/>
      <c r="O1130" s="430"/>
    </row>
    <row r="1131" spans="1:15">
      <c r="A1131" s="12"/>
      <c r="B1131" s="12"/>
      <c r="C1131" s="409"/>
      <c r="D1131" s="403"/>
      <c r="E1131" s="421"/>
      <c r="F1131" s="12"/>
      <c r="G1131" s="12"/>
      <c r="H1131" s="12"/>
      <c r="I1131" s="12"/>
      <c r="J1131" s="12"/>
      <c r="K1131" s="12"/>
      <c r="L1131" s="12"/>
      <c r="M1131" s="12"/>
      <c r="N1131" s="12"/>
      <c r="O1131" s="430"/>
    </row>
    <row r="1132" spans="1:15">
      <c r="A1132" s="12"/>
      <c r="B1132" s="12"/>
      <c r="C1132" s="420"/>
      <c r="D1132" s="412"/>
      <c r="E1132" s="422"/>
      <c r="F1132" s="12"/>
      <c r="G1132" s="12"/>
      <c r="H1132" s="12"/>
      <c r="I1132" s="12"/>
      <c r="J1132" s="12"/>
      <c r="K1132" s="12"/>
      <c r="L1132" s="12"/>
      <c r="M1132" s="12"/>
      <c r="N1132" s="12"/>
      <c r="O1132" s="430"/>
    </row>
    <row r="1133" spans="1:15">
      <c r="A1133" s="32"/>
      <c r="B1133" s="32"/>
      <c r="C1133" s="420"/>
      <c r="D1133" s="412"/>
      <c r="E1133" s="406"/>
      <c r="F1133" s="444"/>
      <c r="G1133" s="13"/>
      <c r="H1133" s="32"/>
      <c r="I1133" s="13"/>
      <c r="J1133" s="32"/>
      <c r="K1133" s="32"/>
      <c r="L1133" s="32"/>
      <c r="M1133" s="32"/>
      <c r="N1133" s="32"/>
      <c r="O1133" s="445"/>
    </row>
    <row r="1134" spans="1:15">
      <c r="B1134"/>
      <c r="C1134" s="420"/>
      <c r="D1134" s="13" t="s">
        <v>442</v>
      </c>
      <c r="E1134"/>
      <c r="G1134" s="13">
        <f>G1106+G1107+G1121+G1122+G1123</f>
        <v>290660</v>
      </c>
      <c r="I1134" s="13">
        <f>I1105</f>
        <v>1200</v>
      </c>
      <c r="O1134" s="446">
        <f>SUM(O1092:O1133)</f>
        <v>1083895.2200000002</v>
      </c>
    </row>
    <row r="1135" spans="1:15">
      <c r="B1135"/>
      <c r="E1135"/>
      <c r="G1135" s="12">
        <f>G1091+G1134</f>
        <v>22978066.920999993</v>
      </c>
    </row>
    <row r="1136" spans="1:15">
      <c r="B1136"/>
      <c r="D1136" s="447" t="s">
        <v>1209</v>
      </c>
      <c r="E1136"/>
      <c r="G1136" s="448">
        <f>G1135+I1134+O1134</f>
        <v>24063162.140999991</v>
      </c>
    </row>
    <row r="1137" spans="1:15">
      <c r="B1137"/>
      <c r="D1137" s="447"/>
      <c r="E1137"/>
      <c r="G1137" s="449"/>
      <c r="K1137" t="s">
        <v>690</v>
      </c>
      <c r="N1137" t="s">
        <v>693</v>
      </c>
    </row>
    <row r="1138" spans="1:15">
      <c r="B1138"/>
      <c r="C1138" s="450"/>
      <c r="D1138" s="447"/>
      <c r="E1138"/>
      <c r="G1138" s="449"/>
      <c r="K1138" t="s">
        <v>692</v>
      </c>
      <c r="N1138" t="s">
        <v>693</v>
      </c>
    </row>
    <row r="1139" spans="1:15">
      <c r="B1139"/>
      <c r="D1139" s="447"/>
      <c r="E1139"/>
      <c r="G1139" s="449"/>
      <c r="K1139" t="s">
        <v>694</v>
      </c>
      <c r="N1139" t="s">
        <v>693</v>
      </c>
    </row>
    <row r="1140" spans="1:15" ht="21">
      <c r="B1140"/>
      <c r="C1140" s="451" t="s">
        <v>1210</v>
      </c>
      <c r="E1140"/>
    </row>
    <row r="1141" spans="1:15">
      <c r="A1141" s="1344" t="s">
        <v>240</v>
      </c>
      <c r="B1141" s="1346" t="s">
        <v>241</v>
      </c>
      <c r="C1141" s="1347" t="s">
        <v>242</v>
      </c>
      <c r="D1141" s="1347" t="s">
        <v>3</v>
      </c>
      <c r="E1141" s="1346" t="s">
        <v>243</v>
      </c>
      <c r="F1141" s="1343" t="s">
        <v>5</v>
      </c>
      <c r="G1141" s="1343"/>
      <c r="H1141" s="1343" t="s">
        <v>6</v>
      </c>
      <c r="I1141" s="1343"/>
      <c r="J1141" s="1343" t="s">
        <v>8</v>
      </c>
      <c r="K1141" s="1343"/>
      <c r="L1141" s="1343" t="s">
        <v>7</v>
      </c>
      <c r="M1141" s="1343"/>
      <c r="N1141" s="1343" t="s">
        <v>9</v>
      </c>
      <c r="O1141" s="1343"/>
    </row>
    <row r="1142" spans="1:15" ht="45">
      <c r="A1142" s="1345"/>
      <c r="B1142" s="1346"/>
      <c r="C1142" s="1347"/>
      <c r="D1142" s="1347"/>
      <c r="E1142" s="1346"/>
      <c r="F1142" s="104" t="s">
        <v>245</v>
      </c>
      <c r="G1142" s="76" t="s">
        <v>246</v>
      </c>
      <c r="H1142" s="104" t="s">
        <v>245</v>
      </c>
      <c r="I1142" s="76" t="s">
        <v>246</v>
      </c>
      <c r="J1142" s="104" t="s">
        <v>245</v>
      </c>
      <c r="K1142" s="76" t="s">
        <v>246</v>
      </c>
      <c r="L1142" s="104" t="s">
        <v>245</v>
      </c>
      <c r="M1142" s="76" t="s">
        <v>246</v>
      </c>
      <c r="N1142" s="104" t="s">
        <v>245</v>
      </c>
      <c r="O1142" s="76" t="s">
        <v>246</v>
      </c>
    </row>
    <row r="1143" spans="1:15" ht="16.5">
      <c r="A1143" s="12">
        <v>1</v>
      </c>
      <c r="B1143" s="12"/>
      <c r="C1143" s="452" t="s">
        <v>1211</v>
      </c>
      <c r="D1143" s="366" t="s">
        <v>21</v>
      </c>
      <c r="E1143" s="104">
        <v>10083.6</v>
      </c>
      <c r="F1143" s="361">
        <v>6</v>
      </c>
      <c r="G1143" s="12">
        <v>60501.600000000006</v>
      </c>
      <c r="H1143" s="12"/>
      <c r="I1143" s="12"/>
      <c r="J1143" s="12"/>
      <c r="K1143" s="12"/>
      <c r="L1143" s="12"/>
      <c r="M1143" s="12"/>
      <c r="N1143" s="12"/>
      <c r="O1143" s="12"/>
    </row>
    <row r="1144" spans="1:15" ht="16.5">
      <c r="A1144" s="12">
        <v>2</v>
      </c>
      <c r="B1144" s="12"/>
      <c r="C1144" s="452" t="s">
        <v>1212</v>
      </c>
      <c r="D1144" s="366" t="s">
        <v>21</v>
      </c>
      <c r="E1144" s="104">
        <v>8365.7199999999993</v>
      </c>
      <c r="F1144" s="361">
        <v>8</v>
      </c>
      <c r="G1144" s="12">
        <v>66925.759999999995</v>
      </c>
      <c r="H1144" s="12"/>
      <c r="I1144" s="12"/>
      <c r="J1144" s="12"/>
      <c r="K1144" s="12"/>
      <c r="L1144" s="12"/>
      <c r="M1144" s="12"/>
      <c r="N1144" s="12"/>
      <c r="O1144" s="12"/>
    </row>
    <row r="1145" spans="1:15" ht="16.5">
      <c r="A1145" s="12">
        <v>3</v>
      </c>
      <c r="B1145" s="12"/>
      <c r="C1145" s="452" t="s">
        <v>1213</v>
      </c>
      <c r="D1145" s="366" t="s">
        <v>21</v>
      </c>
      <c r="E1145" s="104">
        <v>12752.83</v>
      </c>
      <c r="F1145" s="361">
        <v>2</v>
      </c>
      <c r="G1145" s="12">
        <v>25505.66</v>
      </c>
      <c r="H1145" s="12"/>
      <c r="I1145" s="12"/>
      <c r="J1145" s="12"/>
      <c r="K1145" s="12"/>
      <c r="L1145" s="12"/>
      <c r="M1145" s="12"/>
      <c r="N1145" s="12"/>
      <c r="O1145" s="12"/>
    </row>
    <row r="1146" spans="1:15" ht="16.5">
      <c r="A1146" s="12">
        <v>4</v>
      </c>
      <c r="B1146" s="12"/>
      <c r="C1146" s="452" t="s">
        <v>1214</v>
      </c>
      <c r="D1146" s="366" t="s">
        <v>21</v>
      </c>
      <c r="E1146" s="104">
        <v>8263.73</v>
      </c>
      <c r="F1146" s="361">
        <v>6</v>
      </c>
      <c r="G1146" s="12">
        <v>49582.38</v>
      </c>
      <c r="H1146" s="12"/>
      <c r="I1146" s="12"/>
      <c r="J1146" s="12"/>
      <c r="K1146" s="12"/>
      <c r="L1146" s="12"/>
      <c r="M1146" s="12"/>
      <c r="N1146" s="12"/>
      <c r="O1146" s="12"/>
    </row>
    <row r="1147" spans="1:15" ht="16.5">
      <c r="A1147" s="12">
        <v>5</v>
      </c>
      <c r="B1147" s="12"/>
      <c r="C1147" s="452" t="s">
        <v>1215</v>
      </c>
      <c r="D1147" s="366" t="s">
        <v>21</v>
      </c>
      <c r="E1147" s="104">
        <v>2826.2</v>
      </c>
      <c r="F1147" s="361">
        <v>1</v>
      </c>
      <c r="G1147" s="12">
        <v>2826.2</v>
      </c>
      <c r="H1147" s="12"/>
      <c r="I1147" s="12"/>
      <c r="J1147" s="12"/>
      <c r="K1147" s="12"/>
      <c r="L1147" s="12"/>
      <c r="M1147" s="12"/>
      <c r="N1147" s="12"/>
      <c r="O1147" s="12"/>
    </row>
    <row r="1148" spans="1:15" ht="16.5">
      <c r="A1148" s="12">
        <v>6</v>
      </c>
      <c r="B1148" s="12"/>
      <c r="C1148" s="452" t="s">
        <v>1216</v>
      </c>
      <c r="D1148" s="366" t="s">
        <v>21</v>
      </c>
      <c r="E1148" s="104">
        <v>1010.2</v>
      </c>
      <c r="F1148" s="361">
        <v>5</v>
      </c>
      <c r="G1148" s="12">
        <v>5051</v>
      </c>
      <c r="H1148" s="12"/>
      <c r="I1148" s="12"/>
      <c r="J1148" s="12"/>
      <c r="K1148" s="12"/>
      <c r="L1148" s="12"/>
      <c r="M1148" s="12"/>
      <c r="N1148" s="12"/>
      <c r="O1148" s="12"/>
    </row>
    <row r="1149" spans="1:15" ht="16.5">
      <c r="A1149" s="12">
        <v>7</v>
      </c>
      <c r="B1149" s="12"/>
      <c r="C1149" s="452" t="s">
        <v>1217</v>
      </c>
      <c r="D1149" s="366" t="s">
        <v>21</v>
      </c>
      <c r="E1149" s="104">
        <v>1055.5999999999999</v>
      </c>
      <c r="F1149" s="361">
        <v>5</v>
      </c>
      <c r="G1149" s="12">
        <v>5278</v>
      </c>
      <c r="H1149" s="12"/>
      <c r="I1149" s="12"/>
      <c r="J1149" s="12"/>
      <c r="K1149" s="12"/>
      <c r="L1149" s="12"/>
      <c r="M1149" s="12"/>
      <c r="N1149" s="12"/>
      <c r="O1149" s="12"/>
    </row>
    <row r="1150" spans="1:15" ht="16.5">
      <c r="A1150" s="12">
        <v>8</v>
      </c>
      <c r="B1150" s="12"/>
      <c r="C1150" s="452" t="s">
        <v>1218</v>
      </c>
      <c r="D1150" s="366" t="s">
        <v>1219</v>
      </c>
      <c r="E1150" s="104">
        <v>1021.5</v>
      </c>
      <c r="F1150" s="361">
        <v>5</v>
      </c>
      <c r="G1150" s="12">
        <v>5107.5</v>
      </c>
      <c r="H1150" s="12"/>
      <c r="I1150" s="12"/>
      <c r="J1150" s="12"/>
      <c r="K1150" s="12"/>
      <c r="L1150" s="12"/>
      <c r="M1150" s="12"/>
      <c r="N1150" s="12"/>
      <c r="O1150" s="12"/>
    </row>
    <row r="1151" spans="1:15" ht="16.5">
      <c r="A1151" s="12">
        <v>9</v>
      </c>
      <c r="B1151" s="12"/>
      <c r="C1151" s="452" t="s">
        <v>1220</v>
      </c>
      <c r="D1151" s="366" t="s">
        <v>21</v>
      </c>
      <c r="E1151" s="104">
        <v>499.4</v>
      </c>
      <c r="F1151" s="366">
        <v>1</v>
      </c>
      <c r="G1151" s="12">
        <v>499.4</v>
      </c>
      <c r="H1151" s="12"/>
      <c r="I1151" s="12"/>
      <c r="J1151" s="12"/>
      <c r="K1151" s="12"/>
      <c r="L1151" s="12"/>
      <c r="M1151" s="12"/>
      <c r="N1151" s="12"/>
      <c r="O1151" s="12"/>
    </row>
    <row r="1152" spans="1:15" ht="16.5">
      <c r="A1152" s="12">
        <v>10</v>
      </c>
      <c r="B1152" s="12"/>
      <c r="C1152" s="373" t="s">
        <v>1221</v>
      </c>
      <c r="D1152" s="453" t="s">
        <v>152</v>
      </c>
      <c r="E1152" s="104">
        <v>325.66000000000003</v>
      </c>
      <c r="F1152" s="361">
        <v>18</v>
      </c>
      <c r="G1152" s="12">
        <v>5861.88</v>
      </c>
      <c r="H1152" s="12"/>
      <c r="I1152" s="12"/>
      <c r="J1152" s="12"/>
      <c r="K1152" s="12"/>
      <c r="L1152" s="12"/>
      <c r="M1152" s="12"/>
      <c r="N1152" s="12"/>
      <c r="O1152" s="12"/>
    </row>
    <row r="1153" spans="1:15" ht="18.75">
      <c r="A1153" s="12">
        <v>11</v>
      </c>
      <c r="B1153" s="12"/>
      <c r="C1153" s="378" t="s">
        <v>1222</v>
      </c>
      <c r="D1153" s="454" t="s">
        <v>21</v>
      </c>
      <c r="E1153" s="454">
        <v>16893</v>
      </c>
      <c r="F1153" s="455">
        <v>1</v>
      </c>
      <c r="G1153" s="12">
        <v>16893</v>
      </c>
      <c r="H1153" s="12"/>
      <c r="I1153" s="12"/>
      <c r="J1153" s="12"/>
      <c r="K1153" s="12"/>
      <c r="L1153" s="12"/>
      <c r="M1153" s="12"/>
      <c r="N1153" s="12"/>
      <c r="O1153" s="12"/>
    </row>
    <row r="1154" spans="1:15" ht="18.75">
      <c r="A1154" s="12">
        <v>12</v>
      </c>
      <c r="B1154" s="12"/>
      <c r="C1154" s="378" t="s">
        <v>1223</v>
      </c>
      <c r="D1154" s="454" t="s">
        <v>21</v>
      </c>
      <c r="E1154" s="454">
        <v>13571.84</v>
      </c>
      <c r="F1154" s="455">
        <v>2</v>
      </c>
      <c r="G1154" s="12">
        <v>27143.68</v>
      </c>
      <c r="H1154" s="12"/>
      <c r="I1154" s="12"/>
      <c r="J1154" s="12"/>
      <c r="K1154" s="12"/>
      <c r="L1154" s="12"/>
      <c r="M1154" s="12"/>
      <c r="N1154" s="12"/>
      <c r="O1154" s="12"/>
    </row>
    <row r="1155" spans="1:15" ht="18.75">
      <c r="A1155" s="12">
        <v>13</v>
      </c>
      <c r="B1155" s="12"/>
      <c r="C1155" s="378" t="s">
        <v>1224</v>
      </c>
      <c r="D1155" s="454" t="s">
        <v>21</v>
      </c>
      <c r="E1155" s="454">
        <v>5781.09</v>
      </c>
      <c r="F1155" s="455">
        <v>2</v>
      </c>
      <c r="G1155" s="12">
        <v>11562.18</v>
      </c>
      <c r="H1155" s="12"/>
      <c r="I1155" s="12"/>
      <c r="J1155" s="12"/>
      <c r="K1155" s="12"/>
      <c r="L1155" s="12"/>
      <c r="M1155" s="12"/>
      <c r="N1155" s="12"/>
      <c r="O1155" s="12"/>
    </row>
    <row r="1156" spans="1:15" ht="18.75">
      <c r="A1156" s="12">
        <v>14</v>
      </c>
      <c r="B1156" s="12"/>
      <c r="C1156" s="378" t="s">
        <v>1225</v>
      </c>
      <c r="D1156" s="454" t="s">
        <v>21</v>
      </c>
      <c r="E1156" s="454">
        <v>40955.339999999997</v>
      </c>
      <c r="F1156" s="455">
        <v>1</v>
      </c>
      <c r="G1156" s="12">
        <v>40955.339999999997</v>
      </c>
      <c r="H1156" s="12"/>
      <c r="I1156" s="12"/>
      <c r="J1156" s="12"/>
      <c r="K1156" s="12"/>
      <c r="L1156" s="12"/>
      <c r="M1156" s="12"/>
      <c r="N1156" s="12"/>
      <c r="O1156" s="12"/>
    </row>
    <row r="1157" spans="1:15" ht="18.75">
      <c r="A1157" s="12">
        <v>15</v>
      </c>
      <c r="B1157" s="12"/>
      <c r="C1157" s="380" t="s">
        <v>1226</v>
      </c>
      <c r="D1157" s="454" t="s">
        <v>21</v>
      </c>
      <c r="E1157" s="454">
        <v>6420.74</v>
      </c>
      <c r="F1157" s="455">
        <v>10</v>
      </c>
      <c r="G1157" s="12">
        <v>64207.399999999994</v>
      </c>
      <c r="H1157" s="12"/>
      <c r="I1157" s="12"/>
      <c r="J1157" s="12"/>
      <c r="K1157" s="12"/>
      <c r="L1157" s="12"/>
      <c r="M1157" s="12"/>
      <c r="N1157" s="12"/>
      <c r="O1157" s="12"/>
    </row>
    <row r="1158" spans="1:15" ht="18.75">
      <c r="A1158" s="12">
        <v>16</v>
      </c>
      <c r="B1158" s="12"/>
      <c r="C1158" s="380" t="s">
        <v>1227</v>
      </c>
      <c r="D1158" s="454" t="s">
        <v>21</v>
      </c>
      <c r="E1158" s="454">
        <v>13524.07</v>
      </c>
      <c r="F1158" s="455">
        <v>1</v>
      </c>
      <c r="G1158" s="12">
        <v>13524.07</v>
      </c>
      <c r="H1158" s="12"/>
      <c r="I1158" s="12"/>
      <c r="J1158" s="12"/>
      <c r="K1158" s="12"/>
      <c r="L1158" s="12"/>
      <c r="M1158" s="12"/>
      <c r="N1158" s="12"/>
      <c r="O1158" s="12"/>
    </row>
    <row r="1159" spans="1:15" ht="18.75">
      <c r="A1159" s="12">
        <v>17</v>
      </c>
      <c r="B1159" s="12"/>
      <c r="C1159" s="380" t="s">
        <v>1228</v>
      </c>
      <c r="D1159" s="454" t="s">
        <v>21</v>
      </c>
      <c r="E1159" s="454">
        <v>12685.15</v>
      </c>
      <c r="F1159" s="455">
        <v>3</v>
      </c>
      <c r="G1159" s="12">
        <v>38055.449999999997</v>
      </c>
      <c r="H1159" s="12"/>
      <c r="I1159" s="12"/>
      <c r="J1159" s="12"/>
      <c r="K1159" s="12"/>
      <c r="L1159" s="12"/>
      <c r="M1159" s="12"/>
      <c r="N1159" s="12"/>
      <c r="O1159" s="12"/>
    </row>
    <row r="1160" spans="1:15" ht="18.75">
      <c r="A1160" s="12">
        <v>18</v>
      </c>
      <c r="B1160" s="12"/>
      <c r="C1160" s="380" t="s">
        <v>1229</v>
      </c>
      <c r="D1160" s="454" t="s">
        <v>21</v>
      </c>
      <c r="E1160" s="454">
        <v>6495.61</v>
      </c>
      <c r="F1160" s="455">
        <v>8</v>
      </c>
      <c r="G1160" s="12">
        <v>51964.88</v>
      </c>
      <c r="H1160" s="12"/>
      <c r="I1160" s="12"/>
      <c r="J1160" s="12"/>
      <c r="K1160" s="12"/>
      <c r="L1160" s="12"/>
      <c r="M1160" s="12"/>
      <c r="N1160" s="12"/>
      <c r="O1160" s="12"/>
    </row>
    <row r="1161" spans="1:15" ht="18.75">
      <c r="A1161" s="12">
        <v>19</v>
      </c>
      <c r="B1161" s="12"/>
      <c r="C1161" s="385" t="s">
        <v>1230</v>
      </c>
      <c r="D1161" s="454" t="s">
        <v>21</v>
      </c>
      <c r="E1161" s="454">
        <v>3171.76</v>
      </c>
      <c r="F1161" s="455">
        <v>27</v>
      </c>
      <c r="G1161" s="12">
        <v>85637.52</v>
      </c>
      <c r="H1161" s="12"/>
      <c r="I1161" s="12"/>
      <c r="J1161" s="12"/>
      <c r="K1161" s="12"/>
      <c r="L1161" s="12"/>
      <c r="M1161" s="12"/>
      <c r="N1161" s="12"/>
      <c r="O1161" s="12"/>
    </row>
    <row r="1162" spans="1:15" ht="18.75">
      <c r="A1162" s="12">
        <v>20</v>
      </c>
      <c r="B1162" s="12"/>
      <c r="C1162" s="380" t="s">
        <v>1231</v>
      </c>
      <c r="D1162" s="454" t="s">
        <v>21</v>
      </c>
      <c r="E1162" s="454">
        <v>985.35</v>
      </c>
      <c r="F1162" s="455">
        <v>6</v>
      </c>
      <c r="G1162" s="12">
        <v>5912.1</v>
      </c>
      <c r="H1162" s="12"/>
      <c r="I1162" s="12"/>
      <c r="J1162" s="12"/>
      <c r="K1162" s="12"/>
      <c r="L1162" s="12"/>
      <c r="M1162" s="12"/>
      <c r="N1162" s="12"/>
      <c r="O1162" s="12"/>
    </row>
    <row r="1163" spans="1:15" ht="37.5">
      <c r="A1163" s="12">
        <v>21</v>
      </c>
      <c r="B1163" s="12"/>
      <c r="C1163" s="380" t="s">
        <v>1232</v>
      </c>
      <c r="D1163" s="454" t="s">
        <v>21</v>
      </c>
      <c r="E1163" s="454">
        <v>5831.73</v>
      </c>
      <c r="F1163" s="455">
        <v>4</v>
      </c>
      <c r="G1163" s="12">
        <v>23326.92</v>
      </c>
      <c r="H1163" s="12"/>
      <c r="I1163" s="12"/>
      <c r="J1163" s="12"/>
      <c r="K1163" s="12"/>
      <c r="L1163" s="12"/>
      <c r="M1163" s="12"/>
      <c r="N1163" s="12"/>
      <c r="O1163" s="12"/>
    </row>
    <row r="1164" spans="1:15" ht="18.75">
      <c r="A1164" s="12">
        <v>22</v>
      </c>
      <c r="B1164" s="12"/>
      <c r="C1164" s="381" t="s">
        <v>1233</v>
      </c>
      <c r="D1164" s="454" t="s">
        <v>21</v>
      </c>
      <c r="E1164" s="456">
        <v>11602.91</v>
      </c>
      <c r="F1164" s="455">
        <v>4</v>
      </c>
      <c r="G1164" s="12">
        <v>46411.64</v>
      </c>
      <c r="H1164" s="12"/>
      <c r="I1164" s="12"/>
      <c r="J1164" s="12"/>
      <c r="K1164" s="12"/>
      <c r="L1164" s="12"/>
      <c r="M1164" s="12"/>
      <c r="N1164" s="12"/>
      <c r="O1164" s="12"/>
    </row>
    <row r="1165" spans="1:15" ht="37.5">
      <c r="A1165" s="12">
        <v>23</v>
      </c>
      <c r="B1165" s="12"/>
      <c r="C1165" s="381" t="s">
        <v>1234</v>
      </c>
      <c r="D1165" s="454" t="s">
        <v>21</v>
      </c>
      <c r="E1165" s="454">
        <v>12183.54</v>
      </c>
      <c r="F1165" s="455">
        <v>11</v>
      </c>
      <c r="G1165" s="12">
        <v>134018.94</v>
      </c>
      <c r="H1165" s="12"/>
      <c r="I1165" s="12"/>
      <c r="J1165" s="12"/>
      <c r="K1165" s="12"/>
      <c r="L1165" s="12"/>
      <c r="M1165" s="12"/>
      <c r="N1165" s="12"/>
      <c r="O1165" s="12"/>
    </row>
    <row r="1166" spans="1:15" ht="37.5">
      <c r="A1166" s="12">
        <v>24</v>
      </c>
      <c r="B1166" s="12"/>
      <c r="C1166" s="380" t="s">
        <v>1235</v>
      </c>
      <c r="D1166" s="454" t="s">
        <v>21</v>
      </c>
      <c r="E1166" s="454">
        <v>16318.53</v>
      </c>
      <c r="F1166" s="455">
        <v>8</v>
      </c>
      <c r="G1166" s="457">
        <v>130548.24</v>
      </c>
      <c r="H1166" s="12"/>
      <c r="I1166" s="12"/>
      <c r="J1166" s="12"/>
      <c r="K1166" s="12"/>
      <c r="L1166" s="12"/>
      <c r="M1166" s="12"/>
      <c r="N1166" s="12"/>
      <c r="O1166" s="12"/>
    </row>
    <row r="1167" spans="1:15" ht="37.5">
      <c r="A1167" s="12">
        <v>25</v>
      </c>
      <c r="B1167" s="12"/>
      <c r="C1167" s="380" t="s">
        <v>1236</v>
      </c>
      <c r="D1167" s="454" t="s">
        <v>21</v>
      </c>
      <c r="E1167" s="454">
        <v>17946.2</v>
      </c>
      <c r="F1167" s="455">
        <v>8</v>
      </c>
      <c r="G1167" s="457">
        <v>143569.60000000001</v>
      </c>
      <c r="H1167" s="12"/>
      <c r="I1167" s="12"/>
      <c r="J1167" s="12"/>
      <c r="K1167" s="12"/>
      <c r="L1167" s="12"/>
      <c r="M1167" s="12"/>
      <c r="N1167" s="12"/>
      <c r="O1167" s="12"/>
    </row>
    <row r="1168" spans="1:15" ht="18.75">
      <c r="A1168" s="12">
        <v>26</v>
      </c>
      <c r="B1168" s="12"/>
      <c r="C1168" s="380" t="s">
        <v>1237</v>
      </c>
      <c r="D1168" s="454" t="s">
        <v>21</v>
      </c>
      <c r="E1168" s="454">
        <v>13908.7</v>
      </c>
      <c r="F1168" s="455">
        <v>2</v>
      </c>
      <c r="G1168" s="12">
        <v>27817.4</v>
      </c>
      <c r="H1168" s="12"/>
      <c r="I1168" s="12"/>
      <c r="J1168" s="12"/>
      <c r="K1168" s="12"/>
      <c r="L1168" s="12"/>
      <c r="M1168" s="12"/>
      <c r="N1168" s="12"/>
      <c r="O1168" s="12"/>
    </row>
    <row r="1169" spans="1:15" ht="18.75">
      <c r="A1169" s="12">
        <v>27</v>
      </c>
      <c r="B1169" s="12"/>
      <c r="C1169" s="380" t="s">
        <v>1238</v>
      </c>
      <c r="D1169" s="454" t="s">
        <v>21</v>
      </c>
      <c r="E1169" s="454">
        <v>16163.05</v>
      </c>
      <c r="F1169" s="455">
        <v>2</v>
      </c>
      <c r="G1169" s="12">
        <v>32326.1</v>
      </c>
      <c r="H1169" s="12"/>
      <c r="I1169" s="12"/>
      <c r="J1169" s="12"/>
      <c r="K1169" s="12"/>
      <c r="L1169" s="12"/>
      <c r="M1169" s="12"/>
      <c r="N1169" s="12"/>
      <c r="O1169" s="12"/>
    </row>
    <row r="1170" spans="1:15" ht="37.5">
      <c r="A1170" s="12">
        <v>28</v>
      </c>
      <c r="B1170" s="12"/>
      <c r="C1170" s="380" t="s">
        <v>1239</v>
      </c>
      <c r="D1170" s="454" t="s">
        <v>21</v>
      </c>
      <c r="E1170" s="104">
        <v>3594.12</v>
      </c>
      <c r="F1170" s="455">
        <v>1</v>
      </c>
      <c r="G1170" s="12">
        <v>3594.12</v>
      </c>
      <c r="H1170" s="12"/>
      <c r="I1170" s="12"/>
      <c r="J1170" s="12"/>
      <c r="K1170" s="12"/>
      <c r="L1170" s="12"/>
      <c r="M1170" s="12"/>
      <c r="N1170" s="12"/>
      <c r="O1170" s="12"/>
    </row>
    <row r="1171" spans="1:15" ht="56.25">
      <c r="A1171" s="12">
        <v>29</v>
      </c>
      <c r="B1171" s="12"/>
      <c r="C1171" s="380" t="s">
        <v>1240</v>
      </c>
      <c r="D1171" s="454" t="s">
        <v>21</v>
      </c>
      <c r="E1171" s="104">
        <v>12062</v>
      </c>
      <c r="F1171" s="455">
        <v>1</v>
      </c>
      <c r="G1171" s="12">
        <v>12062</v>
      </c>
      <c r="H1171" s="12"/>
      <c r="I1171" s="12"/>
      <c r="J1171" s="12"/>
      <c r="K1171" s="12"/>
      <c r="L1171" s="12"/>
      <c r="M1171" s="12"/>
      <c r="N1171" s="12"/>
      <c r="O1171" s="12"/>
    </row>
    <row r="1172" spans="1:15" ht="93.75">
      <c r="A1172" s="12">
        <v>30</v>
      </c>
      <c r="B1172" s="12"/>
      <c r="C1172" s="385" t="s">
        <v>1241</v>
      </c>
      <c r="D1172" s="454" t="s">
        <v>21</v>
      </c>
      <c r="E1172" s="104">
        <v>1004265</v>
      </c>
      <c r="F1172" s="455">
        <v>1</v>
      </c>
      <c r="G1172" s="12">
        <v>1004265</v>
      </c>
      <c r="H1172" s="12"/>
      <c r="I1172" s="12"/>
      <c r="J1172" s="12"/>
      <c r="K1172" s="12"/>
      <c r="L1172" s="12"/>
      <c r="M1172" s="12"/>
      <c r="N1172" s="12"/>
      <c r="O1172" s="12"/>
    </row>
    <row r="1173" spans="1:15" ht="18.75">
      <c r="A1173" s="12"/>
      <c r="B1173" s="12"/>
      <c r="C1173" s="378" t="s">
        <v>1242</v>
      </c>
      <c r="D1173" s="454" t="s">
        <v>1243</v>
      </c>
      <c r="E1173" s="104"/>
      <c r="F1173" s="455">
        <v>500</v>
      </c>
      <c r="G1173" s="12">
        <v>0</v>
      </c>
      <c r="H1173" s="12"/>
      <c r="I1173" s="12"/>
      <c r="J1173" s="12"/>
      <c r="K1173" s="12"/>
      <c r="L1173" s="12"/>
      <c r="M1173" s="12"/>
      <c r="N1173" s="12"/>
      <c r="O1173" s="12"/>
    </row>
    <row r="1174" spans="1:15" ht="18.75">
      <c r="A1174" s="12"/>
      <c r="B1174" s="12"/>
      <c r="C1174" s="380" t="s">
        <v>1244</v>
      </c>
      <c r="D1174" s="454" t="s">
        <v>1243</v>
      </c>
      <c r="E1174" s="104"/>
      <c r="F1174" s="455">
        <v>20</v>
      </c>
      <c r="G1174" s="12">
        <v>0</v>
      </c>
      <c r="H1174" s="12"/>
      <c r="I1174" s="12"/>
      <c r="J1174" s="12"/>
      <c r="K1174" s="12"/>
      <c r="L1174" s="12"/>
      <c r="M1174" s="12"/>
      <c r="N1174" s="12"/>
      <c r="O1174" s="12"/>
    </row>
    <row r="1175" spans="1:15" ht="18.75">
      <c r="A1175" s="12"/>
      <c r="B1175" s="12"/>
      <c r="C1175" s="378" t="s">
        <v>1245</v>
      </c>
      <c r="D1175" s="454" t="s">
        <v>21</v>
      </c>
      <c r="E1175" s="104"/>
      <c r="F1175" s="455">
        <v>2</v>
      </c>
      <c r="G1175" s="12">
        <v>0</v>
      </c>
      <c r="H1175" s="12"/>
      <c r="I1175" s="12"/>
      <c r="J1175" s="12"/>
      <c r="K1175" s="12"/>
      <c r="L1175" s="12"/>
      <c r="M1175" s="12"/>
      <c r="N1175" s="12"/>
      <c r="O1175" s="12"/>
    </row>
    <row r="1176" spans="1:15" ht="37.5">
      <c r="A1176" s="12"/>
      <c r="B1176" s="12"/>
      <c r="C1176" s="378" t="s">
        <v>1246</v>
      </c>
      <c r="D1176" s="454" t="s">
        <v>21</v>
      </c>
      <c r="E1176" s="104"/>
      <c r="F1176" s="455">
        <v>6</v>
      </c>
      <c r="G1176" s="12">
        <v>0</v>
      </c>
      <c r="H1176" s="12"/>
      <c r="I1176" s="12"/>
      <c r="J1176" s="12"/>
      <c r="K1176" s="12"/>
      <c r="L1176" s="12"/>
      <c r="M1176" s="12"/>
      <c r="N1176" s="12"/>
      <c r="O1176" s="12"/>
    </row>
    <row r="1177" spans="1:15" ht="18.75">
      <c r="A1177" s="12"/>
      <c r="B1177" s="12"/>
      <c r="C1177" s="378" t="s">
        <v>1247</v>
      </c>
      <c r="D1177" s="454" t="s">
        <v>1243</v>
      </c>
      <c r="E1177" s="104"/>
      <c r="F1177" s="455">
        <v>500</v>
      </c>
      <c r="G1177" s="12">
        <v>0</v>
      </c>
      <c r="H1177" s="12"/>
      <c r="I1177" s="12"/>
      <c r="J1177" s="12"/>
      <c r="K1177" s="12"/>
      <c r="L1177" s="12"/>
      <c r="M1177" s="12"/>
      <c r="N1177" s="12"/>
      <c r="O1177" s="12"/>
    </row>
    <row r="1178" spans="1:15" ht="75">
      <c r="A1178" s="12">
        <v>31</v>
      </c>
      <c r="B1178" s="12"/>
      <c r="C1178" s="378" t="s">
        <v>1248</v>
      </c>
      <c r="D1178" s="454" t="s">
        <v>1249</v>
      </c>
      <c r="E1178" s="104">
        <v>198088</v>
      </c>
      <c r="F1178" s="455">
        <v>1</v>
      </c>
      <c r="G1178" s="12">
        <v>198088</v>
      </c>
      <c r="H1178" s="12"/>
      <c r="I1178" s="12"/>
      <c r="J1178" s="12"/>
      <c r="K1178" s="12"/>
      <c r="L1178" s="12"/>
      <c r="M1178" s="12"/>
      <c r="N1178" s="12"/>
      <c r="O1178" s="12"/>
    </row>
    <row r="1179" spans="1:15" ht="37.5">
      <c r="A1179" s="12">
        <v>32</v>
      </c>
      <c r="B1179" s="12"/>
      <c r="C1179" s="378" t="s">
        <v>1250</v>
      </c>
      <c r="D1179" s="454" t="s">
        <v>1249</v>
      </c>
      <c r="E1179" s="104">
        <v>39641.440000000002</v>
      </c>
      <c r="F1179" s="455">
        <v>2</v>
      </c>
      <c r="G1179" s="12">
        <v>79282.880000000005</v>
      </c>
      <c r="H1179" s="12"/>
      <c r="I1179" s="12"/>
      <c r="J1179" s="12"/>
      <c r="K1179" s="12"/>
      <c r="L1179" s="12"/>
      <c r="M1179" s="12"/>
      <c r="N1179" s="12"/>
      <c r="O1179" s="12"/>
    </row>
    <row r="1180" spans="1:15" ht="56.25">
      <c r="A1180" s="12">
        <v>33</v>
      </c>
      <c r="B1180" s="12"/>
      <c r="C1180" s="385" t="s">
        <v>1251</v>
      </c>
      <c r="D1180" s="454" t="s">
        <v>21</v>
      </c>
      <c r="E1180" s="104">
        <v>194402.4</v>
      </c>
      <c r="F1180" s="455">
        <v>1</v>
      </c>
      <c r="G1180" s="12">
        <v>194402.4</v>
      </c>
      <c r="H1180" s="12"/>
      <c r="I1180" s="12"/>
      <c r="J1180" s="12"/>
      <c r="K1180" s="12"/>
      <c r="L1180" s="12"/>
      <c r="M1180" s="12"/>
      <c r="N1180" s="12"/>
      <c r="O1180" s="12"/>
    </row>
    <row r="1181" spans="1:15" ht="56.25">
      <c r="A1181" s="12">
        <v>34</v>
      </c>
      <c r="B1181" s="12"/>
      <c r="C1181" s="385" t="s">
        <v>1252</v>
      </c>
      <c r="D1181" s="454" t="s">
        <v>21</v>
      </c>
      <c r="E1181" s="104">
        <v>4479</v>
      </c>
      <c r="F1181" s="455">
        <v>1</v>
      </c>
      <c r="G1181" s="12">
        <v>4479</v>
      </c>
      <c r="H1181" s="12"/>
      <c r="I1181" s="12"/>
      <c r="J1181" s="12"/>
      <c r="K1181" s="12"/>
      <c r="L1181" s="12"/>
      <c r="M1181" s="12"/>
      <c r="N1181" s="12"/>
      <c r="O1181" s="12"/>
    </row>
    <row r="1182" spans="1:15" ht="56.25">
      <c r="A1182" s="12">
        <v>35</v>
      </c>
      <c r="B1182" s="12"/>
      <c r="C1182" s="385" t="s">
        <v>1253</v>
      </c>
      <c r="D1182" s="454" t="s">
        <v>21</v>
      </c>
      <c r="E1182" s="104">
        <v>3359.2</v>
      </c>
      <c r="F1182" s="455">
        <v>1</v>
      </c>
      <c r="G1182" s="12">
        <v>3359.2</v>
      </c>
      <c r="H1182" s="12"/>
      <c r="I1182" s="12"/>
      <c r="J1182" s="12"/>
      <c r="K1182" s="12"/>
      <c r="L1182" s="12"/>
      <c r="M1182" s="12"/>
      <c r="N1182" s="12"/>
      <c r="O1182" s="12"/>
    </row>
    <row r="1183" spans="1:15" ht="18.75">
      <c r="A1183" s="12">
        <v>36</v>
      </c>
      <c r="B1183" s="12"/>
      <c r="C1183" s="385" t="s">
        <v>1254</v>
      </c>
      <c r="D1183" s="454" t="s">
        <v>21</v>
      </c>
      <c r="E1183" s="104">
        <v>1169.8</v>
      </c>
      <c r="F1183" s="455">
        <v>2</v>
      </c>
      <c r="G1183" s="12">
        <v>2339.6</v>
      </c>
      <c r="H1183" s="12"/>
      <c r="I1183" s="12"/>
      <c r="J1183" s="12"/>
      <c r="K1183" s="12"/>
      <c r="L1183" s="12"/>
      <c r="M1183" s="12"/>
      <c r="N1183" s="12"/>
      <c r="O1183" s="12"/>
    </row>
    <row r="1184" spans="1:15" ht="18.75">
      <c r="A1184" s="12">
        <v>37</v>
      </c>
      <c r="B1184" s="12"/>
      <c r="C1184" s="385" t="s">
        <v>1255</v>
      </c>
      <c r="D1184" s="454" t="s">
        <v>21</v>
      </c>
      <c r="E1184" s="104">
        <v>1837.3</v>
      </c>
      <c r="F1184" s="455">
        <v>2</v>
      </c>
      <c r="G1184" s="12">
        <v>3674.6</v>
      </c>
      <c r="H1184" s="12"/>
      <c r="I1184" s="12"/>
      <c r="J1184" s="12"/>
      <c r="K1184" s="12"/>
      <c r="L1184" s="12"/>
      <c r="M1184" s="12"/>
      <c r="N1184" s="12"/>
      <c r="O1184" s="12"/>
    </row>
    <row r="1185" spans="1:15" ht="18.75">
      <c r="A1185" s="12">
        <v>38</v>
      </c>
      <c r="B1185" s="12"/>
      <c r="C1185" s="385" t="s">
        <v>1256</v>
      </c>
      <c r="D1185" s="454" t="s">
        <v>21</v>
      </c>
      <c r="E1185" s="104">
        <v>13998.4</v>
      </c>
      <c r="F1185" s="455">
        <v>2</v>
      </c>
      <c r="G1185" s="12">
        <v>27996.799999999999</v>
      </c>
      <c r="H1185" s="12"/>
      <c r="I1185" s="12"/>
      <c r="J1185" s="12"/>
      <c r="K1185" s="12"/>
      <c r="L1185" s="12"/>
      <c r="M1185" s="12"/>
      <c r="N1185" s="12"/>
      <c r="O1185" s="12"/>
    </row>
    <row r="1186" spans="1:15" ht="18.75">
      <c r="A1186" s="12">
        <v>39</v>
      </c>
      <c r="B1186" s="12"/>
      <c r="C1186" s="385" t="s">
        <v>1257</v>
      </c>
      <c r="D1186" s="454" t="s">
        <v>21</v>
      </c>
      <c r="E1186" s="104">
        <v>179.57</v>
      </c>
      <c r="F1186" s="455">
        <v>5</v>
      </c>
      <c r="G1186" s="12">
        <v>897.84999999999991</v>
      </c>
      <c r="H1186" s="12"/>
      <c r="I1186" s="12"/>
      <c r="J1186" s="12"/>
      <c r="K1186" s="12"/>
      <c r="L1186" s="12"/>
      <c r="M1186" s="12"/>
      <c r="N1186" s="12"/>
      <c r="O1186" s="12"/>
    </row>
    <row r="1187" spans="1:15" ht="18.75">
      <c r="A1187" s="12">
        <v>40</v>
      </c>
      <c r="B1187" s="12"/>
      <c r="C1187" s="385" t="s">
        <v>1258</v>
      </c>
      <c r="D1187" s="454" t="s">
        <v>21</v>
      </c>
      <c r="E1187" s="104">
        <v>111.24</v>
      </c>
      <c r="F1187" s="455">
        <v>5</v>
      </c>
      <c r="G1187" s="12">
        <v>556.19999999999993</v>
      </c>
      <c r="H1187" s="12"/>
      <c r="I1187" s="12"/>
      <c r="J1187" s="12"/>
      <c r="K1187" s="12"/>
      <c r="L1187" s="12"/>
      <c r="M1187" s="12"/>
      <c r="N1187" s="12"/>
      <c r="O1187" s="12"/>
    </row>
    <row r="1188" spans="1:15" ht="75">
      <c r="A1188" s="12">
        <v>41</v>
      </c>
      <c r="B1188" s="12"/>
      <c r="C1188" s="385" t="s">
        <v>1259</v>
      </c>
      <c r="D1188" s="454" t="s">
        <v>21</v>
      </c>
      <c r="E1188" s="104"/>
      <c r="F1188" s="455"/>
      <c r="G1188" s="12">
        <v>0</v>
      </c>
      <c r="H1188" s="12"/>
      <c r="I1188" s="12"/>
      <c r="J1188" s="12"/>
      <c r="K1188" s="12"/>
      <c r="L1188" s="12"/>
      <c r="M1188" s="12"/>
      <c r="N1188" s="12"/>
      <c r="O1188" s="12"/>
    </row>
    <row r="1189" spans="1:15" ht="18.75">
      <c r="A1189" s="12"/>
      <c r="B1189" s="12"/>
      <c r="C1189" s="378" t="s">
        <v>1260</v>
      </c>
      <c r="D1189" s="454"/>
      <c r="E1189" s="104">
        <v>1232.98</v>
      </c>
      <c r="F1189" s="455">
        <v>1</v>
      </c>
      <c r="G1189" s="12">
        <v>1232.98</v>
      </c>
      <c r="H1189" s="12"/>
      <c r="I1189" s="12"/>
      <c r="J1189" s="12"/>
      <c r="K1189" s="12"/>
      <c r="L1189" s="12"/>
      <c r="M1189" s="12"/>
      <c r="N1189" s="12"/>
      <c r="O1189" s="12"/>
    </row>
    <row r="1190" spans="1:15" ht="18.75">
      <c r="A1190" s="12"/>
      <c r="B1190" s="12"/>
      <c r="C1190" s="378" t="s">
        <v>1261</v>
      </c>
      <c r="D1190" s="454"/>
      <c r="E1190" s="104">
        <v>2230</v>
      </c>
      <c r="F1190" s="455">
        <v>1</v>
      </c>
      <c r="G1190" s="12">
        <v>2230</v>
      </c>
      <c r="H1190" s="12"/>
      <c r="I1190" s="12"/>
      <c r="J1190" s="12"/>
      <c r="K1190" s="12"/>
      <c r="L1190" s="12"/>
      <c r="M1190" s="12"/>
      <c r="N1190" s="12"/>
      <c r="O1190" s="12"/>
    </row>
    <row r="1191" spans="1:15" ht="18.75">
      <c r="A1191" s="12"/>
      <c r="B1191" s="12"/>
      <c r="C1191" s="378" t="s">
        <v>1262</v>
      </c>
      <c r="D1191" s="454"/>
      <c r="E1191" s="104">
        <v>6416.55</v>
      </c>
      <c r="F1191" s="455">
        <v>2</v>
      </c>
      <c r="G1191" s="12">
        <v>12833.1</v>
      </c>
      <c r="H1191" s="12"/>
      <c r="I1191" s="12"/>
      <c r="J1191" s="12"/>
      <c r="K1191" s="12"/>
      <c r="L1191" s="12"/>
      <c r="M1191" s="12"/>
      <c r="N1191" s="12"/>
      <c r="O1191" s="12"/>
    </row>
    <row r="1192" spans="1:15" ht="37.5">
      <c r="A1192" s="12">
        <v>42</v>
      </c>
      <c r="B1192" s="12"/>
      <c r="C1192" s="378" t="s">
        <v>1263</v>
      </c>
      <c r="D1192" s="454" t="s">
        <v>21</v>
      </c>
      <c r="E1192" s="104"/>
      <c r="F1192" s="455"/>
      <c r="G1192" s="12">
        <v>0</v>
      </c>
      <c r="H1192" s="12"/>
      <c r="I1192" s="12"/>
      <c r="J1192" s="12"/>
      <c r="K1192" s="12"/>
      <c r="L1192" s="12"/>
      <c r="M1192" s="12"/>
      <c r="N1192" s="12"/>
      <c r="O1192" s="12"/>
    </row>
    <row r="1193" spans="1:15" ht="18.75">
      <c r="A1193" s="12"/>
      <c r="B1193" s="12"/>
      <c r="C1193" s="378" t="s">
        <v>1264</v>
      </c>
      <c r="D1193" s="454" t="s">
        <v>1243</v>
      </c>
      <c r="E1193" s="104">
        <v>36.14</v>
      </c>
      <c r="F1193" s="455">
        <v>100</v>
      </c>
      <c r="G1193" s="12">
        <v>3614</v>
      </c>
      <c r="H1193" s="12"/>
      <c r="I1193" s="12"/>
      <c r="J1193" s="12"/>
      <c r="K1193" s="12"/>
      <c r="L1193" s="12"/>
      <c r="M1193" s="12"/>
      <c r="N1193" s="12"/>
      <c r="O1193" s="12"/>
    </row>
    <row r="1194" spans="1:15" ht="18.75">
      <c r="A1194" s="12"/>
      <c r="B1194" s="12"/>
      <c r="C1194" s="378" t="s">
        <v>1265</v>
      </c>
      <c r="D1194" s="454" t="s">
        <v>1243</v>
      </c>
      <c r="E1194" s="104">
        <v>30.12</v>
      </c>
      <c r="F1194" s="455">
        <v>100</v>
      </c>
      <c r="G1194" s="12">
        <v>3012</v>
      </c>
      <c r="H1194" s="12"/>
      <c r="I1194" s="12"/>
      <c r="J1194" s="12"/>
      <c r="K1194" s="12"/>
      <c r="L1194" s="12"/>
      <c r="M1194" s="12"/>
      <c r="N1194" s="12"/>
      <c r="O1194" s="12"/>
    </row>
    <row r="1195" spans="1:15" ht="18.75">
      <c r="A1195" s="12"/>
      <c r="B1195" s="12"/>
      <c r="C1195" s="378" t="s">
        <v>1266</v>
      </c>
      <c r="D1195" s="454" t="s">
        <v>1243</v>
      </c>
      <c r="E1195" s="104">
        <v>57</v>
      </c>
      <c r="F1195" s="455">
        <v>100</v>
      </c>
      <c r="G1195" s="12">
        <v>5700</v>
      </c>
      <c r="H1195" s="12"/>
      <c r="I1195" s="12"/>
      <c r="J1195" s="12"/>
      <c r="K1195" s="12"/>
      <c r="L1195" s="12"/>
      <c r="M1195" s="12"/>
      <c r="N1195" s="12"/>
      <c r="O1195" s="12"/>
    </row>
    <row r="1196" spans="1:15" ht="18.75">
      <c r="A1196" s="12">
        <v>43</v>
      </c>
      <c r="B1196" s="12"/>
      <c r="C1196" s="378" t="s">
        <v>1267</v>
      </c>
      <c r="D1196" s="454" t="s">
        <v>21</v>
      </c>
      <c r="E1196" s="104">
        <v>2800</v>
      </c>
      <c r="F1196" s="455">
        <v>2</v>
      </c>
      <c r="G1196" s="12">
        <v>5600</v>
      </c>
      <c r="H1196" s="12"/>
      <c r="I1196" s="12"/>
      <c r="J1196" s="12"/>
      <c r="K1196" s="12"/>
      <c r="L1196" s="12"/>
      <c r="M1196" s="12"/>
      <c r="N1196" s="12"/>
      <c r="O1196" s="12"/>
    </row>
    <row r="1197" spans="1:15" ht="18.75">
      <c r="A1197" s="12">
        <v>44</v>
      </c>
      <c r="B1197" s="12"/>
      <c r="C1197" s="378" t="s">
        <v>1268</v>
      </c>
      <c r="D1197" s="454" t="s">
        <v>21</v>
      </c>
      <c r="E1197" s="104">
        <v>5250</v>
      </c>
      <c r="F1197" s="455">
        <v>2</v>
      </c>
      <c r="G1197" s="12">
        <v>10500</v>
      </c>
      <c r="H1197" s="12"/>
      <c r="I1197" s="12"/>
      <c r="J1197" s="12"/>
      <c r="K1197" s="12"/>
      <c r="L1197" s="12"/>
      <c r="M1197" s="12"/>
      <c r="N1197" s="12"/>
      <c r="O1197" s="12"/>
    </row>
    <row r="1198" spans="1:15" ht="37.5">
      <c r="A1198" s="12">
        <v>45</v>
      </c>
      <c r="B1198" s="12"/>
      <c r="C1198" s="378" t="s">
        <v>1269</v>
      </c>
      <c r="D1198" s="454" t="s">
        <v>21</v>
      </c>
      <c r="E1198" s="104">
        <v>3784.2</v>
      </c>
      <c r="F1198" s="455">
        <v>2</v>
      </c>
      <c r="G1198" s="12">
        <v>7568.4</v>
      </c>
      <c r="H1198" s="12"/>
      <c r="I1198" s="12"/>
      <c r="J1198" s="12"/>
      <c r="K1198" s="12"/>
      <c r="L1198" s="12"/>
      <c r="M1198" s="12"/>
      <c r="N1198" s="12"/>
      <c r="O1198" s="12"/>
    </row>
    <row r="1199" spans="1:15" ht="18.75">
      <c r="A1199" s="12">
        <v>46</v>
      </c>
      <c r="B1199" s="12"/>
      <c r="C1199" s="378" t="s">
        <v>1270</v>
      </c>
      <c r="D1199" s="454" t="s">
        <v>21</v>
      </c>
      <c r="E1199" s="104">
        <v>49770</v>
      </c>
      <c r="F1199" s="455">
        <v>2</v>
      </c>
      <c r="G1199" s="457">
        <v>99540</v>
      </c>
      <c r="H1199" s="12"/>
      <c r="I1199" s="12"/>
      <c r="J1199" s="12"/>
      <c r="K1199" s="12"/>
      <c r="L1199" s="12"/>
      <c r="M1199" s="12"/>
      <c r="N1199" s="12"/>
      <c r="O1199" s="12"/>
    </row>
    <row r="1200" spans="1:15" ht="37.5">
      <c r="A1200" s="12">
        <v>47</v>
      </c>
      <c r="B1200" s="12"/>
      <c r="C1200" s="378" t="s">
        <v>1271</v>
      </c>
      <c r="D1200" s="454" t="s">
        <v>21</v>
      </c>
      <c r="E1200" s="104">
        <v>5618.25</v>
      </c>
      <c r="F1200" s="455">
        <v>6</v>
      </c>
      <c r="G1200" s="12">
        <v>33709.5</v>
      </c>
      <c r="H1200" s="12"/>
      <c r="I1200" s="12"/>
      <c r="J1200" s="12"/>
      <c r="K1200" s="12"/>
      <c r="L1200" s="12"/>
      <c r="M1200" s="12"/>
      <c r="N1200" s="12"/>
      <c r="O1200" s="12"/>
    </row>
    <row r="1201" spans="1:15" ht="18.75">
      <c r="A1201" s="12">
        <v>48</v>
      </c>
      <c r="B1201" s="12"/>
      <c r="C1201" s="378" t="s">
        <v>1272</v>
      </c>
      <c r="D1201" s="454" t="s">
        <v>21</v>
      </c>
      <c r="E1201" s="104">
        <v>1112.3</v>
      </c>
      <c r="F1201" s="455">
        <v>1</v>
      </c>
      <c r="G1201" s="12">
        <v>1112.3</v>
      </c>
      <c r="H1201" s="12"/>
      <c r="I1201" s="12"/>
      <c r="J1201" s="12"/>
      <c r="K1201" s="12"/>
      <c r="L1201" s="12"/>
      <c r="M1201" s="12"/>
      <c r="N1201" s="12"/>
      <c r="O1201" s="12"/>
    </row>
    <row r="1202" spans="1:15" ht="18.75">
      <c r="A1202" s="12">
        <v>49</v>
      </c>
      <c r="B1202" s="12"/>
      <c r="C1202" s="378" t="s">
        <v>1273</v>
      </c>
      <c r="D1202" s="454" t="s">
        <v>21</v>
      </c>
      <c r="E1202" s="104">
        <v>1396.05</v>
      </c>
      <c r="F1202" s="455">
        <v>1</v>
      </c>
      <c r="G1202" s="12">
        <v>1396.05</v>
      </c>
      <c r="H1202" s="12"/>
      <c r="I1202" s="12"/>
      <c r="J1202" s="12"/>
      <c r="K1202" s="12"/>
      <c r="L1202" s="12"/>
      <c r="M1202" s="12"/>
      <c r="N1202" s="12"/>
      <c r="O1202" s="12"/>
    </row>
    <row r="1203" spans="1:15" ht="18.75">
      <c r="A1203" s="12">
        <v>50</v>
      </c>
      <c r="B1203" s="12"/>
      <c r="C1203" s="378" t="s">
        <v>1274</v>
      </c>
      <c r="D1203" s="454" t="s">
        <v>21</v>
      </c>
      <c r="E1203" s="104">
        <v>7888.3</v>
      </c>
      <c r="F1203" s="455">
        <v>2</v>
      </c>
      <c r="G1203" s="12">
        <v>15776.6</v>
      </c>
      <c r="H1203" s="12"/>
      <c r="I1203" s="12"/>
      <c r="J1203" s="12"/>
      <c r="K1203" s="12"/>
      <c r="L1203" s="12"/>
      <c r="M1203" s="12"/>
      <c r="N1203" s="12"/>
      <c r="O1203" s="12"/>
    </row>
    <row r="1204" spans="1:15" ht="37.5">
      <c r="A1204" s="12">
        <v>51</v>
      </c>
      <c r="B1204" s="12"/>
      <c r="C1204" s="378" t="s">
        <v>1275</v>
      </c>
      <c r="D1204" s="454" t="s">
        <v>21</v>
      </c>
      <c r="E1204" s="104">
        <v>22110</v>
      </c>
      <c r="F1204" s="455">
        <v>1</v>
      </c>
      <c r="G1204" s="12">
        <v>22110</v>
      </c>
      <c r="H1204" s="12"/>
      <c r="I1204" s="12"/>
      <c r="J1204" s="12"/>
      <c r="K1204" s="12"/>
      <c r="L1204" s="12"/>
      <c r="M1204" s="12"/>
      <c r="N1204" s="12"/>
      <c r="O1204" s="12"/>
    </row>
    <row r="1205" spans="1:15" ht="18.75">
      <c r="A1205" s="12">
        <v>52</v>
      </c>
      <c r="B1205" s="12"/>
      <c r="C1205" s="378" t="s">
        <v>1276</v>
      </c>
      <c r="D1205" s="454" t="s">
        <v>21</v>
      </c>
      <c r="E1205" s="104">
        <v>6583</v>
      </c>
      <c r="F1205" s="455">
        <v>1</v>
      </c>
      <c r="G1205" s="12">
        <v>6583</v>
      </c>
      <c r="H1205" s="12"/>
      <c r="I1205" s="12"/>
      <c r="J1205" s="12"/>
      <c r="K1205" s="12"/>
      <c r="L1205" s="12"/>
      <c r="M1205" s="12"/>
      <c r="N1205" s="12"/>
      <c r="O1205" s="12"/>
    </row>
    <row r="1206" spans="1:15" ht="18.75">
      <c r="A1206" s="12">
        <v>53</v>
      </c>
      <c r="B1206" s="12"/>
      <c r="C1206" s="378" t="s">
        <v>1277</v>
      </c>
      <c r="D1206" s="454" t="s">
        <v>21</v>
      </c>
      <c r="E1206" s="104">
        <v>5084.8</v>
      </c>
      <c r="F1206" s="455">
        <v>1</v>
      </c>
      <c r="G1206" s="12">
        <v>5084.8</v>
      </c>
      <c r="H1206" s="12"/>
      <c r="I1206" s="12"/>
      <c r="J1206" s="12"/>
      <c r="K1206" s="12"/>
      <c r="L1206" s="12"/>
      <c r="M1206" s="12"/>
      <c r="N1206" s="12"/>
      <c r="O1206" s="12"/>
    </row>
    <row r="1207" spans="1:15" ht="37.5">
      <c r="A1207" s="12">
        <v>54</v>
      </c>
      <c r="B1207" s="12"/>
      <c r="C1207" s="378" t="s">
        <v>1278</v>
      </c>
      <c r="D1207" s="454" t="s">
        <v>21</v>
      </c>
      <c r="E1207" s="104">
        <v>2247.3000000000002</v>
      </c>
      <c r="F1207" s="455">
        <v>1</v>
      </c>
      <c r="G1207" s="12">
        <v>2247.3000000000002</v>
      </c>
      <c r="H1207" s="12"/>
      <c r="I1207" s="12"/>
      <c r="J1207" s="12"/>
      <c r="K1207" s="12"/>
      <c r="L1207" s="12"/>
      <c r="M1207" s="12"/>
      <c r="N1207" s="12"/>
      <c r="O1207" s="12"/>
    </row>
    <row r="1208" spans="1:15" ht="18.75">
      <c r="A1208" s="12">
        <v>55</v>
      </c>
      <c r="B1208" s="12"/>
      <c r="C1208" s="385" t="s">
        <v>1279</v>
      </c>
      <c r="D1208" s="454" t="s">
        <v>21</v>
      </c>
      <c r="E1208" s="104">
        <v>488.05</v>
      </c>
      <c r="F1208" s="455">
        <v>1</v>
      </c>
      <c r="G1208" s="12">
        <v>488.05</v>
      </c>
      <c r="H1208" s="12"/>
      <c r="I1208" s="12"/>
      <c r="J1208" s="12"/>
      <c r="K1208" s="12"/>
      <c r="L1208" s="12"/>
      <c r="M1208" s="12"/>
      <c r="N1208" s="12"/>
      <c r="O1208" s="12"/>
    </row>
    <row r="1209" spans="1:15" ht="18.75">
      <c r="A1209" s="12">
        <v>56</v>
      </c>
      <c r="B1209" s="12"/>
      <c r="C1209" s="378" t="s">
        <v>1280</v>
      </c>
      <c r="D1209" s="454" t="s">
        <v>21</v>
      </c>
      <c r="E1209" s="104">
        <v>567.5</v>
      </c>
      <c r="F1209" s="455">
        <v>2</v>
      </c>
      <c r="G1209" s="12">
        <v>1135</v>
      </c>
      <c r="H1209" s="12"/>
      <c r="I1209" s="12"/>
      <c r="J1209" s="12"/>
      <c r="K1209" s="12"/>
      <c r="L1209" s="12"/>
      <c r="M1209" s="12"/>
      <c r="N1209" s="12"/>
      <c r="O1209" s="12"/>
    </row>
    <row r="1210" spans="1:15" ht="18.75">
      <c r="A1210" s="12">
        <v>57</v>
      </c>
      <c r="B1210" s="12"/>
      <c r="C1210" s="385" t="s">
        <v>1281</v>
      </c>
      <c r="D1210" s="131" t="s">
        <v>21</v>
      </c>
      <c r="E1210" s="104">
        <v>476.7</v>
      </c>
      <c r="F1210" s="455">
        <v>2</v>
      </c>
      <c r="G1210" s="12">
        <v>953.4</v>
      </c>
      <c r="H1210" s="12"/>
      <c r="I1210" s="12"/>
      <c r="J1210" s="12"/>
      <c r="K1210" s="12"/>
      <c r="L1210" s="12"/>
      <c r="M1210" s="12"/>
      <c r="N1210" s="12"/>
      <c r="O1210" s="12"/>
    </row>
    <row r="1211" spans="1:15" ht="18.75">
      <c r="A1211" s="12">
        <v>58</v>
      </c>
      <c r="B1211" s="12"/>
      <c r="C1211" s="385" t="s">
        <v>1282</v>
      </c>
      <c r="D1211" s="131" t="s">
        <v>21</v>
      </c>
      <c r="E1211" s="104">
        <v>624.25</v>
      </c>
      <c r="F1211" s="455">
        <v>2</v>
      </c>
      <c r="G1211" s="12">
        <v>1248.5</v>
      </c>
      <c r="H1211" s="12"/>
      <c r="I1211" s="12"/>
      <c r="J1211" s="12"/>
      <c r="K1211" s="12"/>
      <c r="L1211" s="12"/>
      <c r="M1211" s="12"/>
      <c r="N1211" s="12"/>
      <c r="O1211" s="12"/>
    </row>
    <row r="1212" spans="1:15" ht="18.75">
      <c r="A1212" s="12">
        <v>59</v>
      </c>
      <c r="B1212" s="12"/>
      <c r="C1212" s="378" t="s">
        <v>1283</v>
      </c>
      <c r="D1212" s="458" t="s">
        <v>21</v>
      </c>
      <c r="E1212" s="104">
        <v>851.25</v>
      </c>
      <c r="F1212" s="455">
        <v>2</v>
      </c>
      <c r="G1212" s="12">
        <v>1702.5</v>
      </c>
      <c r="H1212" s="12"/>
      <c r="I1212" s="12"/>
      <c r="J1212" s="12"/>
      <c r="K1212" s="12"/>
      <c r="L1212" s="12"/>
      <c r="M1212" s="12"/>
      <c r="N1212" s="12"/>
      <c r="O1212" s="12"/>
    </row>
    <row r="1213" spans="1:15" ht="56.25">
      <c r="A1213" s="12">
        <v>60</v>
      </c>
      <c r="B1213" s="12"/>
      <c r="C1213" s="385" t="s">
        <v>1284</v>
      </c>
      <c r="D1213" s="458" t="s">
        <v>21</v>
      </c>
      <c r="E1213" s="104">
        <v>11764.2</v>
      </c>
      <c r="F1213" s="455">
        <v>1</v>
      </c>
      <c r="G1213" s="12">
        <v>11764.2</v>
      </c>
      <c r="H1213" s="12"/>
      <c r="I1213" s="12"/>
      <c r="J1213" s="12"/>
      <c r="K1213" s="12"/>
      <c r="L1213" s="12"/>
      <c r="M1213" s="12"/>
      <c r="N1213" s="12"/>
      <c r="O1213" s="12"/>
    </row>
    <row r="1214" spans="1:15">
      <c r="A1214" s="12">
        <v>61</v>
      </c>
      <c r="B1214" s="12"/>
      <c r="C1214" s="457" t="s">
        <v>1285</v>
      </c>
      <c r="D1214" s="459" t="s">
        <v>21</v>
      </c>
      <c r="E1214" s="104">
        <v>5874</v>
      </c>
      <c r="F1214" s="460">
        <v>1</v>
      </c>
      <c r="G1214" s="12">
        <v>5874</v>
      </c>
      <c r="H1214" s="12"/>
      <c r="I1214" s="12"/>
      <c r="J1214" s="12"/>
      <c r="K1214" s="12"/>
      <c r="L1214" s="12"/>
      <c r="M1214" s="12"/>
      <c r="N1214" s="12"/>
      <c r="O1214" s="12"/>
    </row>
    <row r="1215" spans="1:15">
      <c r="A1215" s="12">
        <v>62</v>
      </c>
      <c r="B1215" s="12"/>
      <c r="C1215" s="457" t="s">
        <v>1286</v>
      </c>
      <c r="D1215" s="459" t="s">
        <v>21</v>
      </c>
      <c r="E1215" s="104">
        <v>115687.2</v>
      </c>
      <c r="F1215" s="460">
        <v>1</v>
      </c>
      <c r="G1215" s="12">
        <v>115687.2</v>
      </c>
      <c r="H1215" s="12"/>
      <c r="I1215" s="12"/>
      <c r="J1215" s="12"/>
      <c r="K1215" s="12"/>
      <c r="L1215" s="12"/>
      <c r="M1215" s="12"/>
      <c r="N1215" s="12"/>
      <c r="O1215" s="12"/>
    </row>
    <row r="1216" spans="1:15">
      <c r="A1216" s="12">
        <v>63</v>
      </c>
      <c r="B1216" s="12"/>
      <c r="C1216" s="457" t="s">
        <v>1287</v>
      </c>
      <c r="D1216" s="459" t="s">
        <v>21</v>
      </c>
      <c r="E1216" s="104">
        <v>81184</v>
      </c>
      <c r="F1216" s="127">
        <v>1</v>
      </c>
      <c r="G1216" s="12">
        <v>81184</v>
      </c>
      <c r="H1216" s="12"/>
      <c r="I1216" s="12"/>
      <c r="J1216" s="12"/>
      <c r="K1216" s="12"/>
      <c r="L1216" s="12"/>
      <c r="M1216" s="12"/>
      <c r="N1216" s="12"/>
      <c r="O1216" s="12"/>
    </row>
    <row r="1217" spans="1:15" ht="16.5">
      <c r="A1217" s="12">
        <v>64</v>
      </c>
      <c r="B1217" s="12"/>
      <c r="C1217" s="452" t="s">
        <v>1288</v>
      </c>
      <c r="D1217" s="459" t="s">
        <v>21</v>
      </c>
      <c r="E1217" s="104">
        <v>38627.4</v>
      </c>
      <c r="F1217" s="127">
        <v>2</v>
      </c>
      <c r="G1217" s="12">
        <f>E1217*F1217</f>
        <v>77254.8</v>
      </c>
      <c r="H1217" s="12"/>
      <c r="I1217" s="12"/>
      <c r="J1217" s="12"/>
      <c r="K1217" s="12"/>
      <c r="L1217" s="12"/>
      <c r="M1217" s="12"/>
      <c r="N1217" s="12"/>
      <c r="O1217" s="12"/>
    </row>
    <row r="1218" spans="1:15">
      <c r="A1218" s="12">
        <v>65</v>
      </c>
      <c r="B1218" s="12"/>
      <c r="C1218" s="76" t="s">
        <v>1289</v>
      </c>
      <c r="D1218" s="403" t="s">
        <v>152</v>
      </c>
      <c r="E1218" s="104">
        <v>58982.3</v>
      </c>
      <c r="F1218" s="461">
        <v>1</v>
      </c>
      <c r="G1218" s="12">
        <f t="shared" ref="G1218:G1235" si="45">E1218*F1218</f>
        <v>58982.3</v>
      </c>
      <c r="H1218" s="32"/>
      <c r="I1218" s="32"/>
      <c r="J1218" s="32"/>
      <c r="K1218" s="32"/>
      <c r="L1218" s="32"/>
      <c r="M1218" s="32"/>
      <c r="N1218" s="32"/>
      <c r="O1218" s="32"/>
    </row>
    <row r="1219" spans="1:15">
      <c r="A1219" s="12">
        <v>66</v>
      </c>
      <c r="B1219" s="12"/>
      <c r="C1219" s="76" t="s">
        <v>1290</v>
      </c>
      <c r="D1219" s="403" t="s">
        <v>152</v>
      </c>
      <c r="E1219" s="104">
        <v>3168.3</v>
      </c>
      <c r="F1219" s="462">
        <v>4</v>
      </c>
      <c r="G1219" s="12">
        <f t="shared" si="45"/>
        <v>12673.2</v>
      </c>
    </row>
    <row r="1220" spans="1:15">
      <c r="A1220" s="12">
        <v>67</v>
      </c>
      <c r="B1220" s="12"/>
      <c r="C1220" s="76" t="s">
        <v>1291</v>
      </c>
      <c r="D1220" s="403" t="s">
        <v>152</v>
      </c>
      <c r="E1220" s="104">
        <v>4112.3</v>
      </c>
      <c r="F1220" s="462">
        <v>2</v>
      </c>
      <c r="G1220" s="12">
        <f t="shared" si="45"/>
        <v>8224.6</v>
      </c>
    </row>
    <row r="1221" spans="1:15">
      <c r="A1221" s="12">
        <v>68</v>
      </c>
      <c r="B1221" s="12"/>
      <c r="C1221" s="76" t="s">
        <v>1292</v>
      </c>
      <c r="D1221" s="403" t="s">
        <v>152</v>
      </c>
      <c r="E1221" s="104">
        <v>32007.5</v>
      </c>
      <c r="F1221" s="462">
        <v>1</v>
      </c>
      <c r="G1221" s="12">
        <f t="shared" si="45"/>
        <v>32007.5</v>
      </c>
    </row>
    <row r="1222" spans="1:15" ht="30">
      <c r="A1222" s="12">
        <v>69</v>
      </c>
      <c r="B1222" s="12"/>
      <c r="C1222" s="76" t="s">
        <v>1293</v>
      </c>
      <c r="D1222" s="403" t="s">
        <v>152</v>
      </c>
      <c r="E1222" s="104">
        <v>4672.8</v>
      </c>
      <c r="F1222" s="462">
        <v>4</v>
      </c>
      <c r="G1222" s="12">
        <f t="shared" si="45"/>
        <v>18691.2</v>
      </c>
    </row>
    <row r="1223" spans="1:15" ht="30">
      <c r="A1223" s="12">
        <v>70</v>
      </c>
      <c r="B1223" s="12"/>
      <c r="C1223" s="76" t="s">
        <v>524</v>
      </c>
      <c r="D1223" s="403" t="s">
        <v>152</v>
      </c>
      <c r="E1223" s="104">
        <v>4672.8</v>
      </c>
      <c r="F1223" s="462">
        <v>2</v>
      </c>
      <c r="G1223" s="12">
        <f t="shared" si="45"/>
        <v>9345.6</v>
      </c>
    </row>
    <row r="1224" spans="1:15" ht="30">
      <c r="A1224" s="12">
        <v>71</v>
      </c>
      <c r="B1224" s="12"/>
      <c r="C1224" s="76" t="s">
        <v>1294</v>
      </c>
      <c r="D1224" s="403" t="s">
        <v>152</v>
      </c>
      <c r="E1224" s="104">
        <v>2259.6999999999998</v>
      </c>
      <c r="F1224" s="462">
        <v>1</v>
      </c>
      <c r="G1224" s="12">
        <f t="shared" si="45"/>
        <v>2259.6999999999998</v>
      </c>
    </row>
    <row r="1225" spans="1:15">
      <c r="A1225" s="12">
        <v>72</v>
      </c>
      <c r="B1225" s="12"/>
      <c r="C1225" s="76" t="s">
        <v>1295</v>
      </c>
      <c r="D1225" s="403" t="s">
        <v>152</v>
      </c>
      <c r="E1225" s="104">
        <v>7599.2</v>
      </c>
      <c r="F1225" s="462">
        <v>2</v>
      </c>
      <c r="G1225" s="12">
        <f t="shared" si="45"/>
        <v>15198.4</v>
      </c>
    </row>
    <row r="1226" spans="1:15">
      <c r="A1226" s="12">
        <v>73</v>
      </c>
      <c r="B1226" s="12"/>
      <c r="C1226" s="76" t="s">
        <v>1296</v>
      </c>
      <c r="D1226" s="403" t="s">
        <v>152</v>
      </c>
      <c r="E1226" s="104">
        <v>4088.7</v>
      </c>
      <c r="F1226" s="462">
        <v>2</v>
      </c>
      <c r="G1226" s="12">
        <f t="shared" si="45"/>
        <v>8177.4</v>
      </c>
    </row>
    <row r="1227" spans="1:15">
      <c r="A1227" s="12">
        <v>74</v>
      </c>
      <c r="B1227" s="12"/>
      <c r="C1227" s="76" t="s">
        <v>1297</v>
      </c>
      <c r="D1227" s="403" t="s">
        <v>152</v>
      </c>
      <c r="E1227" s="104">
        <v>2625.5</v>
      </c>
      <c r="F1227" s="462">
        <v>3</v>
      </c>
      <c r="G1227" s="12">
        <f t="shared" si="45"/>
        <v>7876.5</v>
      </c>
    </row>
    <row r="1228" spans="1:15">
      <c r="A1228" s="12">
        <v>75</v>
      </c>
      <c r="B1228" s="12"/>
      <c r="C1228" s="76" t="s">
        <v>529</v>
      </c>
      <c r="D1228" s="403" t="s">
        <v>152</v>
      </c>
      <c r="E1228" s="104">
        <v>371.7</v>
      </c>
      <c r="F1228" s="462">
        <v>3</v>
      </c>
      <c r="G1228" s="12">
        <f t="shared" si="45"/>
        <v>1115.0999999999999</v>
      </c>
    </row>
    <row r="1229" spans="1:15" ht="30">
      <c r="A1229" s="12">
        <v>76</v>
      </c>
      <c r="B1229" s="12"/>
      <c r="C1229" s="76" t="s">
        <v>1298</v>
      </c>
      <c r="D1229" s="403" t="s">
        <v>152</v>
      </c>
      <c r="E1229" s="104">
        <v>4472.2</v>
      </c>
      <c r="F1229" s="462">
        <v>4</v>
      </c>
      <c r="G1229" s="12">
        <f t="shared" si="45"/>
        <v>17888.8</v>
      </c>
    </row>
    <row r="1230" spans="1:15">
      <c r="A1230" s="12">
        <v>77</v>
      </c>
      <c r="B1230" s="12"/>
      <c r="C1230" s="76" t="s">
        <v>1299</v>
      </c>
      <c r="D1230" s="403" t="s">
        <v>152</v>
      </c>
      <c r="E1230" s="104">
        <v>5196.8</v>
      </c>
      <c r="F1230" s="462">
        <v>1</v>
      </c>
      <c r="G1230" s="12">
        <f t="shared" si="45"/>
        <v>5196.8</v>
      </c>
    </row>
    <row r="1231" spans="1:15">
      <c r="A1231" s="12">
        <v>78</v>
      </c>
      <c r="B1231" s="12"/>
      <c r="C1231" s="76" t="s">
        <v>1300</v>
      </c>
      <c r="D1231" s="403" t="s">
        <v>152</v>
      </c>
      <c r="E1231" s="104">
        <v>14543.2</v>
      </c>
      <c r="F1231" s="462">
        <v>1</v>
      </c>
      <c r="G1231" s="12">
        <f t="shared" si="45"/>
        <v>14543.2</v>
      </c>
    </row>
    <row r="1232" spans="1:15">
      <c r="A1232" s="12">
        <v>79</v>
      </c>
      <c r="B1232" s="12"/>
      <c r="C1232" s="76" t="s">
        <v>1301</v>
      </c>
      <c r="D1232" s="403" t="s">
        <v>152</v>
      </c>
      <c r="E1232" s="104">
        <v>19588.8</v>
      </c>
      <c r="F1232" s="462">
        <v>1</v>
      </c>
      <c r="G1232" s="12">
        <f t="shared" si="45"/>
        <v>19588.8</v>
      </c>
    </row>
    <row r="1233" spans="1:7">
      <c r="A1233" s="12">
        <v>80</v>
      </c>
      <c r="B1233" s="12"/>
      <c r="C1233" s="76" t="s">
        <v>1302</v>
      </c>
      <c r="D1233" s="403" t="s">
        <v>152</v>
      </c>
      <c r="E1233" s="104">
        <v>38765.360000000001</v>
      </c>
      <c r="F1233" s="462">
        <v>1</v>
      </c>
      <c r="G1233" s="12">
        <f t="shared" si="45"/>
        <v>38765.360000000001</v>
      </c>
    </row>
    <row r="1234" spans="1:7">
      <c r="A1234" s="12">
        <v>81</v>
      </c>
      <c r="B1234" s="12"/>
      <c r="C1234" s="76" t="s">
        <v>533</v>
      </c>
      <c r="D1234" s="403" t="s">
        <v>152</v>
      </c>
      <c r="E1234" s="104">
        <v>12059.6</v>
      </c>
      <c r="F1234" s="462">
        <v>1</v>
      </c>
      <c r="G1234" s="12">
        <f t="shared" si="45"/>
        <v>12059.6</v>
      </c>
    </row>
    <row r="1235" spans="1:7">
      <c r="A1235" s="12">
        <v>82</v>
      </c>
      <c r="B1235" s="12"/>
      <c r="C1235" s="76" t="s">
        <v>1303</v>
      </c>
      <c r="D1235" s="403" t="s">
        <v>152</v>
      </c>
      <c r="E1235" s="104">
        <v>53085.84</v>
      </c>
      <c r="F1235" s="462">
        <v>1</v>
      </c>
      <c r="G1235" s="12">
        <f t="shared" si="45"/>
        <v>53085.84</v>
      </c>
    </row>
    <row r="1236" spans="1:7">
      <c r="B1236"/>
      <c r="E1236"/>
      <c r="G1236">
        <f>SUM(G1143:G1235)</f>
        <v>3528833.0699999994</v>
      </c>
    </row>
    <row r="1237" spans="1:7">
      <c r="B1237"/>
      <c r="E1237"/>
    </row>
    <row r="1238" spans="1:7">
      <c r="B1238"/>
      <c r="E1238"/>
    </row>
    <row r="1239" spans="1:7">
      <c r="B1239"/>
      <c r="E1239"/>
    </row>
    <row r="1240" spans="1:7">
      <c r="B1240"/>
      <c r="E1240"/>
    </row>
    <row r="1241" spans="1:7">
      <c r="B1241"/>
      <c r="E1241"/>
    </row>
    <row r="1242" spans="1:7">
      <c r="B1242"/>
      <c r="E1242"/>
    </row>
    <row r="1243" spans="1:7">
      <c r="B1243"/>
      <c r="E1243"/>
    </row>
    <row r="1244" spans="1:7">
      <c r="B1244"/>
      <c r="E1244"/>
    </row>
    <row r="1245" spans="1:7">
      <c r="B1245"/>
      <c r="E1245"/>
    </row>
    <row r="1246" spans="1:7">
      <c r="B1246"/>
      <c r="E1246"/>
    </row>
    <row r="1247" spans="1:7">
      <c r="B1247"/>
      <c r="E1247"/>
    </row>
    <row r="1249" spans="1:11" ht="23.25">
      <c r="A1249" s="1338" t="s">
        <v>445</v>
      </c>
      <c r="B1249" s="1339"/>
      <c r="C1249" s="1339"/>
      <c r="D1249" s="1339"/>
      <c r="E1249" s="1339"/>
      <c r="F1249" s="1339"/>
      <c r="G1249" s="1339"/>
      <c r="H1249" s="1339"/>
      <c r="I1249" s="1339"/>
      <c r="J1249" s="463"/>
      <c r="K1249" s="464"/>
    </row>
    <row r="1250" spans="1:11" ht="15.75">
      <c r="A1250" s="465" t="s">
        <v>1304</v>
      </c>
      <c r="B1250" s="465"/>
      <c r="C1250" s="466"/>
      <c r="D1250" s="465"/>
      <c r="E1250" s="465"/>
      <c r="F1250" s="465"/>
      <c r="G1250" s="465"/>
      <c r="H1250" s="465"/>
      <c r="I1250" s="465"/>
      <c r="J1250" s="467"/>
      <c r="K1250" s="468"/>
    </row>
    <row r="1251" spans="1:11" ht="15.75">
      <c r="A1251" s="465" t="s">
        <v>1305</v>
      </c>
      <c r="B1251" s="465"/>
      <c r="C1251" s="466"/>
      <c r="D1251" s="465"/>
      <c r="E1251" s="465"/>
      <c r="F1251" s="465"/>
      <c r="G1251" s="465"/>
      <c r="H1251" s="465"/>
      <c r="I1251" s="465"/>
      <c r="J1251" s="467"/>
      <c r="K1251" s="468"/>
    </row>
    <row r="1252" spans="1:11" ht="15.75">
      <c r="A1252" s="1340" t="s">
        <v>1306</v>
      </c>
      <c r="B1252" s="1340"/>
      <c r="C1252" s="1340"/>
      <c r="D1252" s="1340"/>
      <c r="E1252" s="1340"/>
      <c r="F1252" s="1340"/>
      <c r="G1252" s="1340"/>
      <c r="H1252" s="1340"/>
      <c r="I1252" s="1340"/>
      <c r="J1252" s="467"/>
      <c r="K1252" s="468"/>
    </row>
    <row r="1253" spans="1:11" ht="15.75">
      <c r="A1253" s="469"/>
      <c r="B1253" s="470"/>
      <c r="C1253" s="471"/>
      <c r="D1253" s="470"/>
      <c r="E1253" s="469"/>
      <c r="F1253" s="469"/>
      <c r="G1253" s="469"/>
      <c r="H1253" s="469"/>
      <c r="I1253" s="469"/>
      <c r="J1253" s="467"/>
      <c r="K1253" s="472"/>
    </row>
    <row r="1254" spans="1:11" ht="63.75">
      <c r="A1254" s="473" t="s">
        <v>1307</v>
      </c>
      <c r="B1254" s="474" t="s">
        <v>1</v>
      </c>
      <c r="C1254" s="474" t="s">
        <v>2</v>
      </c>
      <c r="D1254" s="474" t="s">
        <v>3</v>
      </c>
      <c r="E1254" s="474" t="s">
        <v>1308</v>
      </c>
      <c r="F1254" s="475" t="s">
        <v>1309</v>
      </c>
      <c r="G1254" s="130" t="s">
        <v>7</v>
      </c>
      <c r="H1254" s="130" t="s">
        <v>1310</v>
      </c>
      <c r="I1254" s="474" t="s">
        <v>9</v>
      </c>
      <c r="J1254" s="130" t="s">
        <v>1311</v>
      </c>
      <c r="K1254" s="476" t="s">
        <v>442</v>
      </c>
    </row>
    <row r="1255" spans="1:11" ht="18.75">
      <c r="A1255" s="473">
        <v>1</v>
      </c>
      <c r="B1255" s="477" t="s">
        <v>1312</v>
      </c>
      <c r="C1255" s="478" t="s">
        <v>791</v>
      </c>
      <c r="D1255" s="477" t="s">
        <v>623</v>
      </c>
      <c r="E1255" s="474"/>
      <c r="F1255" s="475"/>
      <c r="G1255" s="130"/>
      <c r="H1255" s="130"/>
      <c r="I1255" s="474">
        <v>10</v>
      </c>
      <c r="J1255" s="130">
        <v>150</v>
      </c>
      <c r="K1255" s="479">
        <f>J1255*I1255</f>
        <v>1500</v>
      </c>
    </row>
    <row r="1256" spans="1:11" ht="18.75">
      <c r="A1256" s="480">
        <v>2</v>
      </c>
      <c r="B1256" s="477" t="s">
        <v>1313</v>
      </c>
      <c r="C1256" s="478" t="s">
        <v>792</v>
      </c>
      <c r="D1256" s="477" t="s">
        <v>623</v>
      </c>
      <c r="E1256" s="477">
        <v>920</v>
      </c>
      <c r="F1256" s="481"/>
      <c r="G1256" s="481"/>
      <c r="H1256" s="481"/>
      <c r="I1256" s="477"/>
      <c r="J1256" s="477">
        <v>111.54300000000001</v>
      </c>
      <c r="K1256" s="479">
        <f>J1256*E1256</f>
        <v>102619.56000000001</v>
      </c>
    </row>
    <row r="1257" spans="1:11" ht="18.75">
      <c r="A1257" s="480">
        <v>3</v>
      </c>
      <c r="B1257" s="477" t="s">
        <v>1313</v>
      </c>
      <c r="C1257" s="478" t="s">
        <v>1314</v>
      </c>
      <c r="D1257" s="477" t="s">
        <v>623</v>
      </c>
      <c r="E1257" s="477"/>
      <c r="F1257" s="481"/>
      <c r="G1257" s="481"/>
      <c r="H1257" s="481"/>
      <c r="I1257" s="477">
        <v>30</v>
      </c>
      <c r="J1257" s="477">
        <v>125</v>
      </c>
      <c r="K1257" s="479">
        <f>J1257*I1257</f>
        <v>3750</v>
      </c>
    </row>
    <row r="1258" spans="1:11" ht="37.5">
      <c r="A1258" s="480">
        <v>4</v>
      </c>
      <c r="B1258" s="482" t="s">
        <v>1315</v>
      </c>
      <c r="C1258" s="483" t="s">
        <v>1316</v>
      </c>
      <c r="D1258" s="477" t="s">
        <v>330</v>
      </c>
      <c r="E1258" s="477">
        <v>240</v>
      </c>
      <c r="F1258" s="484"/>
      <c r="G1258" s="484"/>
      <c r="H1258" s="484"/>
      <c r="I1258" s="484"/>
      <c r="J1258" s="485">
        <v>963.37300000000005</v>
      </c>
      <c r="K1258" s="479">
        <f t="shared" ref="K1258:K1264" si="46">J1258*E1258</f>
        <v>231209.52000000002</v>
      </c>
    </row>
    <row r="1259" spans="1:11" ht="31.5">
      <c r="A1259" s="480">
        <v>7</v>
      </c>
      <c r="B1259" s="486" t="s">
        <v>1317</v>
      </c>
      <c r="C1259" s="487" t="s">
        <v>1318</v>
      </c>
      <c r="D1259" s="488" t="s">
        <v>347</v>
      </c>
      <c r="E1259" s="474">
        <v>0.05</v>
      </c>
      <c r="F1259" s="477"/>
      <c r="G1259" s="489"/>
      <c r="H1259" s="489"/>
      <c r="I1259" s="474"/>
      <c r="J1259" s="485">
        <v>184128.8</v>
      </c>
      <c r="K1259" s="479">
        <f>J1259*E1259</f>
        <v>9206.44</v>
      </c>
    </row>
    <row r="1260" spans="1:11" ht="31.5">
      <c r="A1260" s="480">
        <v>8</v>
      </c>
      <c r="B1260" s="486" t="s">
        <v>1319</v>
      </c>
      <c r="C1260" s="487" t="s">
        <v>1320</v>
      </c>
      <c r="D1260" s="488" t="s">
        <v>347</v>
      </c>
      <c r="E1260" s="474">
        <v>0.1</v>
      </c>
      <c r="F1260" s="477"/>
      <c r="G1260" s="489"/>
      <c r="H1260" s="489"/>
      <c r="I1260" s="474"/>
      <c r="J1260" s="485">
        <v>242279.8</v>
      </c>
      <c r="K1260" s="479">
        <f>J1260*E1260</f>
        <v>24227.98</v>
      </c>
    </row>
    <row r="1261" spans="1:11" ht="18.75">
      <c r="A1261" s="480">
        <v>9</v>
      </c>
      <c r="B1261" s="476" t="s">
        <v>1321</v>
      </c>
      <c r="C1261" s="483" t="s">
        <v>1322</v>
      </c>
      <c r="D1261" s="477" t="s">
        <v>330</v>
      </c>
      <c r="E1261" s="477">
        <v>242.17</v>
      </c>
      <c r="F1261" s="484"/>
      <c r="G1261" s="484"/>
      <c r="H1261" s="484"/>
      <c r="I1261" s="484"/>
      <c r="J1261" s="485">
        <v>71</v>
      </c>
      <c r="K1261" s="479">
        <f t="shared" si="46"/>
        <v>17194.07</v>
      </c>
    </row>
    <row r="1262" spans="1:11" ht="18.75">
      <c r="A1262" s="490">
        <v>10</v>
      </c>
      <c r="B1262" s="476" t="s">
        <v>1323</v>
      </c>
      <c r="C1262" s="478" t="s">
        <v>1324</v>
      </c>
      <c r="D1262" s="477" t="s">
        <v>302</v>
      </c>
      <c r="E1262" s="477">
        <v>8.9999999999999993E-3</v>
      </c>
      <c r="F1262" s="491"/>
      <c r="G1262" s="491"/>
      <c r="H1262" s="491"/>
      <c r="I1262" s="491"/>
      <c r="J1262" s="477">
        <v>28220</v>
      </c>
      <c r="K1262" s="479">
        <f t="shared" si="46"/>
        <v>253.98</v>
      </c>
    </row>
    <row r="1263" spans="1:11" ht="18.75">
      <c r="A1263" s="473">
        <v>11</v>
      </c>
      <c r="B1263" s="482" t="s">
        <v>1325</v>
      </c>
      <c r="C1263" s="483" t="s">
        <v>809</v>
      </c>
      <c r="D1263" s="477" t="s">
        <v>152</v>
      </c>
      <c r="E1263" s="477">
        <v>52</v>
      </c>
      <c r="F1263" s="484"/>
      <c r="G1263" s="484"/>
      <c r="H1263" s="484"/>
      <c r="I1263" s="484"/>
      <c r="J1263" s="485">
        <v>464</v>
      </c>
      <c r="K1263" s="479">
        <f t="shared" si="46"/>
        <v>24128</v>
      </c>
    </row>
    <row r="1264" spans="1:11" ht="18.75">
      <c r="A1264" s="480">
        <v>12</v>
      </c>
      <c r="B1264" s="482" t="s">
        <v>1326</v>
      </c>
      <c r="C1264" s="483" t="s">
        <v>1327</v>
      </c>
      <c r="D1264" s="477" t="s">
        <v>152</v>
      </c>
      <c r="E1264" s="477">
        <v>32</v>
      </c>
      <c r="F1264" s="484"/>
      <c r="G1264" s="484"/>
      <c r="H1264" s="484"/>
      <c r="I1264" s="484"/>
      <c r="J1264" s="485">
        <v>965.24</v>
      </c>
      <c r="K1264" s="479">
        <f t="shared" si="46"/>
        <v>30887.68</v>
      </c>
    </row>
    <row r="1265" spans="1:11" ht="18.75">
      <c r="A1265" s="480">
        <v>13</v>
      </c>
      <c r="B1265" s="482" t="s">
        <v>1328</v>
      </c>
      <c r="C1265" s="483" t="s">
        <v>814</v>
      </c>
      <c r="D1265" s="477" t="s">
        <v>21</v>
      </c>
      <c r="E1265" s="492"/>
      <c r="F1265" s="484"/>
      <c r="G1265" s="477">
        <v>33</v>
      </c>
      <c r="H1265" s="477"/>
      <c r="I1265" s="484"/>
      <c r="J1265" s="485">
        <v>200</v>
      </c>
      <c r="K1265" s="479">
        <f>J1265*G1265</f>
        <v>6600</v>
      </c>
    </row>
    <row r="1266" spans="1:11" ht="18.75">
      <c r="A1266" s="480">
        <v>14</v>
      </c>
      <c r="B1266" s="493" t="s">
        <v>1329</v>
      </c>
      <c r="C1266" s="483" t="s">
        <v>1330</v>
      </c>
      <c r="D1266" s="477" t="s">
        <v>21</v>
      </c>
      <c r="E1266" s="492"/>
      <c r="F1266" s="484"/>
      <c r="G1266" s="477">
        <v>15</v>
      </c>
      <c r="H1266" s="477"/>
      <c r="I1266" s="484"/>
      <c r="J1266" s="485">
        <v>200</v>
      </c>
      <c r="K1266" s="479">
        <f>J1266*G1266</f>
        <v>3000</v>
      </c>
    </row>
    <row r="1267" spans="1:11" ht="18.75">
      <c r="A1267" s="490">
        <v>15</v>
      </c>
      <c r="B1267" s="482" t="s">
        <v>1331</v>
      </c>
      <c r="C1267" s="483" t="s">
        <v>815</v>
      </c>
      <c r="D1267" s="477" t="s">
        <v>21</v>
      </c>
      <c r="E1267" s="477">
        <v>12</v>
      </c>
      <c r="F1267" s="484"/>
      <c r="G1267" s="484"/>
      <c r="H1267" s="484"/>
      <c r="I1267" s="484"/>
      <c r="J1267" s="485">
        <v>948.86</v>
      </c>
      <c r="K1267" s="479">
        <f t="shared" ref="K1267:K1273" si="47">J1267*E1267</f>
        <v>11386.32</v>
      </c>
    </row>
    <row r="1268" spans="1:11" ht="18.75">
      <c r="A1268" s="473">
        <v>16</v>
      </c>
      <c r="B1268" s="494" t="s">
        <v>1332</v>
      </c>
      <c r="C1268" s="495" t="s">
        <v>817</v>
      </c>
      <c r="D1268" s="477" t="s">
        <v>21</v>
      </c>
      <c r="E1268" s="477">
        <v>8</v>
      </c>
      <c r="F1268" s="484"/>
      <c r="G1268" s="484"/>
      <c r="H1268" s="484"/>
      <c r="I1268" s="484"/>
      <c r="J1268" s="496">
        <v>2175.5</v>
      </c>
      <c r="K1268" s="479">
        <f t="shared" si="47"/>
        <v>17404</v>
      </c>
    </row>
    <row r="1269" spans="1:11" ht="18.75">
      <c r="A1269" s="480">
        <v>17</v>
      </c>
      <c r="B1269" s="477">
        <v>1111105001</v>
      </c>
      <c r="C1269" s="483" t="s">
        <v>818</v>
      </c>
      <c r="D1269" s="477" t="s">
        <v>21</v>
      </c>
      <c r="E1269" s="477">
        <v>13</v>
      </c>
      <c r="F1269" s="484"/>
      <c r="G1269" s="484"/>
      <c r="H1269" s="484"/>
      <c r="I1269" s="484"/>
      <c r="J1269" s="485">
        <v>3864.5</v>
      </c>
      <c r="K1269" s="479">
        <f t="shared" si="47"/>
        <v>50238.5</v>
      </c>
    </row>
    <row r="1270" spans="1:11" ht="18.75">
      <c r="A1270" s="480">
        <v>18</v>
      </c>
      <c r="B1270" s="477">
        <v>1131301004</v>
      </c>
      <c r="C1270" s="483" t="s">
        <v>821</v>
      </c>
      <c r="D1270" s="477" t="s">
        <v>152</v>
      </c>
      <c r="E1270" s="497">
        <v>18</v>
      </c>
      <c r="F1270" s="474"/>
      <c r="G1270" s="498"/>
      <c r="H1270" s="498"/>
      <c r="I1270" s="498"/>
      <c r="J1270" s="485">
        <v>1345.2</v>
      </c>
      <c r="K1270" s="479">
        <f t="shared" si="47"/>
        <v>24213.600000000002</v>
      </c>
    </row>
    <row r="1271" spans="1:11" ht="18.75">
      <c r="A1271" s="480">
        <v>19</v>
      </c>
      <c r="B1271" s="476" t="s">
        <v>481</v>
      </c>
      <c r="C1271" s="483" t="s">
        <v>824</v>
      </c>
      <c r="D1271" s="485" t="s">
        <v>152</v>
      </c>
      <c r="E1271" s="485">
        <v>18</v>
      </c>
      <c r="F1271" s="492"/>
      <c r="G1271" s="492"/>
      <c r="H1271" s="492"/>
      <c r="I1271" s="492"/>
      <c r="J1271" s="485">
        <v>1418.75</v>
      </c>
      <c r="K1271" s="479">
        <f t="shared" si="47"/>
        <v>25537.5</v>
      </c>
    </row>
    <row r="1272" spans="1:11" ht="18.75">
      <c r="A1272" s="490">
        <v>20</v>
      </c>
      <c r="B1272" s="477" t="s">
        <v>483</v>
      </c>
      <c r="C1272" s="483" t="s">
        <v>1333</v>
      </c>
      <c r="D1272" s="499" t="s">
        <v>152</v>
      </c>
      <c r="E1272" s="477">
        <v>1</v>
      </c>
      <c r="F1272" s="500"/>
      <c r="G1272" s="500"/>
      <c r="H1272" s="500"/>
      <c r="I1272" s="500"/>
      <c r="J1272" s="485">
        <v>2604</v>
      </c>
      <c r="K1272" s="479">
        <f t="shared" si="47"/>
        <v>2604</v>
      </c>
    </row>
    <row r="1273" spans="1:11" ht="37.5">
      <c r="A1273" s="473">
        <v>21</v>
      </c>
      <c r="B1273" s="493" t="s">
        <v>1334</v>
      </c>
      <c r="C1273" s="483" t="s">
        <v>1335</v>
      </c>
      <c r="D1273" s="485" t="s">
        <v>152</v>
      </c>
      <c r="E1273" s="477">
        <v>1</v>
      </c>
      <c r="F1273" s="491"/>
      <c r="G1273" s="491"/>
      <c r="H1273" s="491"/>
      <c r="I1273" s="491"/>
      <c r="J1273" s="485">
        <v>3348.25</v>
      </c>
      <c r="K1273" s="479">
        <f t="shared" si="47"/>
        <v>3348.25</v>
      </c>
    </row>
    <row r="1274" spans="1:11" ht="18.75">
      <c r="A1274" s="480">
        <v>22</v>
      </c>
      <c r="B1274" s="493" t="s">
        <v>24</v>
      </c>
      <c r="C1274" s="483" t="s">
        <v>1336</v>
      </c>
      <c r="D1274" s="485" t="s">
        <v>152</v>
      </c>
      <c r="E1274" s="477"/>
      <c r="F1274" s="485">
        <v>1</v>
      </c>
      <c r="G1274" s="485"/>
      <c r="H1274" s="485"/>
      <c r="I1274" s="485"/>
      <c r="J1274" s="485">
        <v>2500</v>
      </c>
      <c r="K1274" s="479">
        <f>J1274*F1274</f>
        <v>2500</v>
      </c>
    </row>
    <row r="1275" spans="1:11" ht="18.75">
      <c r="A1275" s="480">
        <v>23</v>
      </c>
      <c r="B1275" s="493" t="s">
        <v>24</v>
      </c>
      <c r="C1275" s="483" t="s">
        <v>1337</v>
      </c>
      <c r="D1275" s="485" t="s">
        <v>21</v>
      </c>
      <c r="E1275" s="477"/>
      <c r="F1275" s="485"/>
      <c r="G1275" s="485"/>
      <c r="H1275" s="485"/>
      <c r="I1275" s="485">
        <v>5</v>
      </c>
      <c r="J1275" s="485">
        <v>2500</v>
      </c>
      <c r="K1275" s="479">
        <f>J1275*I1275</f>
        <v>12500</v>
      </c>
    </row>
    <row r="1276" spans="1:11" ht="37.5">
      <c r="A1276" s="480">
        <v>24</v>
      </c>
      <c r="B1276" s="482" t="s">
        <v>326</v>
      </c>
      <c r="C1276" s="483" t="s">
        <v>1338</v>
      </c>
      <c r="D1276" s="477" t="s">
        <v>152</v>
      </c>
      <c r="E1276" s="477"/>
      <c r="F1276" s="477"/>
      <c r="G1276" s="477"/>
      <c r="H1276" s="477"/>
      <c r="I1276" s="477">
        <v>1</v>
      </c>
      <c r="J1276" s="485">
        <v>500</v>
      </c>
      <c r="K1276" s="479">
        <f>J1276*I1276</f>
        <v>500</v>
      </c>
    </row>
    <row r="1277" spans="1:11" ht="28.5">
      <c r="A1277" s="490">
        <v>25</v>
      </c>
      <c r="B1277" s="482" t="s">
        <v>326</v>
      </c>
      <c r="C1277" s="501" t="s">
        <v>1339</v>
      </c>
      <c r="D1277" s="488" t="s">
        <v>21</v>
      </c>
      <c r="E1277" s="474">
        <v>2</v>
      </c>
      <c r="F1277" s="477"/>
      <c r="G1277" s="489"/>
      <c r="H1277" s="489"/>
      <c r="I1277" s="474"/>
      <c r="J1277" s="502">
        <v>7930</v>
      </c>
      <c r="K1277" s="479">
        <f>J1277*E1277</f>
        <v>15860</v>
      </c>
    </row>
    <row r="1278" spans="1:11" ht="18.75">
      <c r="A1278" s="473">
        <v>26</v>
      </c>
      <c r="B1278" s="482" t="s">
        <v>1340</v>
      </c>
      <c r="C1278" s="483" t="s">
        <v>1341</v>
      </c>
      <c r="D1278" s="477" t="s">
        <v>21</v>
      </c>
      <c r="E1278" s="485">
        <v>172</v>
      </c>
      <c r="F1278" s="491"/>
      <c r="G1278" s="491"/>
      <c r="H1278" s="491"/>
      <c r="I1278" s="491"/>
      <c r="J1278" s="485">
        <v>1764</v>
      </c>
      <c r="K1278" s="479">
        <f>J1278*E1278</f>
        <v>303408</v>
      </c>
    </row>
    <row r="1279" spans="1:11" ht="75">
      <c r="A1279" s="480">
        <v>27</v>
      </c>
      <c r="B1279" s="476" t="s">
        <v>1342</v>
      </c>
      <c r="C1279" s="483" t="s">
        <v>1343</v>
      </c>
      <c r="D1279" s="477" t="s">
        <v>21</v>
      </c>
      <c r="E1279" s="477"/>
      <c r="F1279" s="484"/>
      <c r="G1279" s="477">
        <v>1</v>
      </c>
      <c r="H1279" s="477"/>
      <c r="I1279" s="484"/>
      <c r="J1279" s="485">
        <v>1000</v>
      </c>
      <c r="K1279" s="479">
        <f>J1279*G1279</f>
        <v>1000</v>
      </c>
    </row>
    <row r="1280" spans="1:11" ht="37.5">
      <c r="A1280" s="480">
        <v>28</v>
      </c>
      <c r="B1280" s="476" t="s">
        <v>1344</v>
      </c>
      <c r="C1280" s="483" t="s">
        <v>1345</v>
      </c>
      <c r="D1280" s="477" t="s">
        <v>152</v>
      </c>
      <c r="E1280" s="477">
        <v>2</v>
      </c>
      <c r="F1280" s="491"/>
      <c r="G1280" s="491"/>
      <c r="H1280" s="491"/>
      <c r="I1280" s="491"/>
      <c r="J1280" s="485">
        <v>1873</v>
      </c>
      <c r="K1280" s="479">
        <f>J1280*E1280</f>
        <v>3746</v>
      </c>
    </row>
    <row r="1281" spans="1:11" ht="37.5">
      <c r="A1281" s="480">
        <v>29</v>
      </c>
      <c r="B1281" s="476" t="s">
        <v>1344</v>
      </c>
      <c r="C1281" s="483" t="s">
        <v>1345</v>
      </c>
      <c r="D1281" s="477" t="s">
        <v>152</v>
      </c>
      <c r="E1281" s="477">
        <v>3</v>
      </c>
      <c r="F1281" s="481"/>
      <c r="G1281" s="481"/>
      <c r="H1281" s="481"/>
      <c r="I1281" s="481"/>
      <c r="J1281" s="485">
        <v>1129.33</v>
      </c>
      <c r="K1281" s="503">
        <f>J1281*E1281</f>
        <v>3387.99</v>
      </c>
    </row>
    <row r="1282" spans="1:11" ht="37.5">
      <c r="A1282" s="490">
        <v>30</v>
      </c>
      <c r="B1282" s="476" t="s">
        <v>1346</v>
      </c>
      <c r="C1282" s="483" t="s">
        <v>1347</v>
      </c>
      <c r="D1282" s="477" t="s">
        <v>152</v>
      </c>
      <c r="E1282" s="477"/>
      <c r="F1282" s="477">
        <v>3</v>
      </c>
      <c r="G1282" s="477"/>
      <c r="H1282" s="477"/>
      <c r="I1282" s="477"/>
      <c r="J1282" s="485">
        <v>1500</v>
      </c>
      <c r="K1282" s="479">
        <f>J1282*F1282</f>
        <v>4500</v>
      </c>
    </row>
    <row r="1283" spans="1:11" ht="37.5">
      <c r="A1283" s="473">
        <v>31</v>
      </c>
      <c r="B1283" s="476" t="s">
        <v>1346</v>
      </c>
      <c r="C1283" s="483" t="s">
        <v>1348</v>
      </c>
      <c r="D1283" s="477" t="s">
        <v>152</v>
      </c>
      <c r="E1283" s="477"/>
      <c r="F1283" s="504"/>
      <c r="G1283" s="477"/>
      <c r="H1283" s="477"/>
      <c r="I1283" s="477">
        <v>2</v>
      </c>
      <c r="J1283" s="485">
        <v>1500</v>
      </c>
      <c r="K1283" s="479">
        <f>J1283*I1283</f>
        <v>3000</v>
      </c>
    </row>
    <row r="1284" spans="1:11" ht="37.5">
      <c r="A1284" s="480">
        <v>33</v>
      </c>
      <c r="B1284" s="476" t="s">
        <v>1349</v>
      </c>
      <c r="C1284" s="483" t="s">
        <v>1350</v>
      </c>
      <c r="D1284" s="477" t="s">
        <v>152</v>
      </c>
      <c r="E1284" s="477"/>
      <c r="F1284" s="504"/>
      <c r="G1284" s="477"/>
      <c r="H1284" s="477"/>
      <c r="I1284" s="477">
        <v>4</v>
      </c>
      <c r="J1284" s="485">
        <v>1500</v>
      </c>
      <c r="K1284" s="479">
        <f>J1284*I1284</f>
        <v>6000</v>
      </c>
    </row>
    <row r="1285" spans="1:11" ht="56.25">
      <c r="A1285" s="480">
        <v>34</v>
      </c>
      <c r="B1285" s="476" t="s">
        <v>1351</v>
      </c>
      <c r="C1285" s="483" t="s">
        <v>1352</v>
      </c>
      <c r="D1285" s="477"/>
      <c r="E1285" s="477"/>
      <c r="F1285" s="477">
        <v>4</v>
      </c>
      <c r="G1285" s="477"/>
      <c r="H1285" s="477"/>
      <c r="I1285" s="477"/>
      <c r="J1285" s="485">
        <v>1500</v>
      </c>
      <c r="K1285" s="479">
        <f>(J1285*F1285)+(J1285*I1285)</f>
        <v>6000</v>
      </c>
    </row>
    <row r="1286" spans="1:11" ht="37.5">
      <c r="A1286" s="490">
        <v>35</v>
      </c>
      <c r="B1286" s="476" t="s">
        <v>1353</v>
      </c>
      <c r="C1286" s="483" t="s">
        <v>1354</v>
      </c>
      <c r="D1286" s="485" t="s">
        <v>152</v>
      </c>
      <c r="E1286" s="477"/>
      <c r="F1286" s="477"/>
      <c r="G1286" s="477">
        <v>1</v>
      </c>
      <c r="H1286" s="477"/>
      <c r="I1286" s="505"/>
      <c r="J1286" s="485">
        <v>1500</v>
      </c>
      <c r="K1286" s="479">
        <f>J1286*G1286</f>
        <v>1500</v>
      </c>
    </row>
    <row r="1287" spans="1:11" ht="37.5">
      <c r="A1287" s="473">
        <v>36</v>
      </c>
      <c r="B1287" s="477" t="s">
        <v>1355</v>
      </c>
      <c r="C1287" s="483" t="s">
        <v>932</v>
      </c>
      <c r="D1287" s="477" t="s">
        <v>152</v>
      </c>
      <c r="E1287" s="477"/>
      <c r="F1287" s="477">
        <v>2</v>
      </c>
      <c r="G1287" s="477"/>
      <c r="H1287" s="477"/>
      <c r="I1287" s="477"/>
      <c r="J1287" s="485">
        <v>1500</v>
      </c>
      <c r="K1287" s="479">
        <f>J1287*F1287</f>
        <v>3000</v>
      </c>
    </row>
    <row r="1288" spans="1:11" ht="37.5">
      <c r="A1288" s="480">
        <v>37</v>
      </c>
      <c r="B1288" s="476" t="s">
        <v>1356</v>
      </c>
      <c r="C1288" s="483" t="s">
        <v>1357</v>
      </c>
      <c r="D1288" s="477" t="s">
        <v>152</v>
      </c>
      <c r="E1288" s="477">
        <v>2</v>
      </c>
      <c r="F1288" s="477"/>
      <c r="G1288" s="477"/>
      <c r="H1288" s="477"/>
      <c r="I1288" s="477"/>
      <c r="J1288" s="485">
        <v>288510</v>
      </c>
      <c r="K1288" s="479">
        <f>J1288*E1288</f>
        <v>577020</v>
      </c>
    </row>
    <row r="1289" spans="1:11" ht="37.5">
      <c r="A1289" s="480">
        <v>38</v>
      </c>
      <c r="B1289" s="476" t="s">
        <v>1356</v>
      </c>
      <c r="C1289" s="483" t="s">
        <v>1358</v>
      </c>
      <c r="D1289" s="477"/>
      <c r="E1289" s="477"/>
      <c r="F1289" s="477">
        <v>3</v>
      </c>
      <c r="G1289" s="477"/>
      <c r="H1289" s="477"/>
      <c r="I1289" s="477"/>
      <c r="J1289" s="506">
        <v>10000</v>
      </c>
      <c r="K1289" s="479">
        <f>J1289*F1289</f>
        <v>30000</v>
      </c>
    </row>
    <row r="1290" spans="1:11" ht="75">
      <c r="A1290" s="480">
        <v>39</v>
      </c>
      <c r="B1290" s="506"/>
      <c r="C1290" s="507" t="s">
        <v>1359</v>
      </c>
      <c r="D1290" s="477" t="s">
        <v>21</v>
      </c>
      <c r="E1290" s="491"/>
      <c r="F1290" s="491"/>
      <c r="G1290" s="477">
        <v>1</v>
      </c>
      <c r="H1290" s="477"/>
      <c r="I1290" s="491"/>
      <c r="J1290" s="506">
        <v>150000</v>
      </c>
      <c r="K1290" s="479">
        <f>J1290*G1290</f>
        <v>150000</v>
      </c>
    </row>
    <row r="1291" spans="1:11" ht="18.75">
      <c r="A1291" s="490">
        <v>40</v>
      </c>
      <c r="B1291" s="476" t="s">
        <v>1360</v>
      </c>
      <c r="C1291" s="507" t="s">
        <v>1361</v>
      </c>
      <c r="D1291" s="477" t="s">
        <v>15</v>
      </c>
      <c r="E1291" s="491"/>
      <c r="F1291" s="491"/>
      <c r="G1291" s="491"/>
      <c r="H1291" s="491"/>
      <c r="I1291" s="477">
        <v>73</v>
      </c>
      <c r="J1291" s="506">
        <v>80</v>
      </c>
      <c r="K1291" s="479">
        <f>J1291*I1291</f>
        <v>5840</v>
      </c>
    </row>
    <row r="1292" spans="1:11" ht="18.75">
      <c r="A1292" s="473">
        <v>41</v>
      </c>
      <c r="B1292" s="476" t="s">
        <v>1362</v>
      </c>
      <c r="C1292" s="507" t="s">
        <v>1363</v>
      </c>
      <c r="D1292" s="477" t="s">
        <v>15</v>
      </c>
      <c r="E1292" s="491"/>
      <c r="F1292" s="491"/>
      <c r="G1292" s="491"/>
      <c r="H1292" s="491"/>
      <c r="I1292" s="477">
        <v>25</v>
      </c>
      <c r="J1292" s="506">
        <v>143</v>
      </c>
      <c r="K1292" s="479">
        <f>J1292*I1292</f>
        <v>3575</v>
      </c>
    </row>
    <row r="1293" spans="1:11" ht="18.75">
      <c r="A1293" s="480">
        <v>42</v>
      </c>
      <c r="B1293" s="476" t="s">
        <v>1364</v>
      </c>
      <c r="C1293" s="507" t="s">
        <v>1365</v>
      </c>
      <c r="D1293" s="477" t="s">
        <v>1366</v>
      </c>
      <c r="E1293" s="477">
        <v>400</v>
      </c>
      <c r="F1293" s="491"/>
      <c r="G1293" s="491"/>
      <c r="H1293" s="491"/>
      <c r="I1293" s="491"/>
      <c r="J1293" s="506">
        <v>14</v>
      </c>
      <c r="K1293" s="479">
        <f>J1293*E1293</f>
        <v>5600</v>
      </c>
    </row>
    <row r="1294" spans="1:11" ht="18.75">
      <c r="A1294" s="480">
        <v>43</v>
      </c>
      <c r="B1294" s="506"/>
      <c r="C1294" s="507" t="s">
        <v>1367</v>
      </c>
      <c r="D1294" s="477" t="s">
        <v>623</v>
      </c>
      <c r="E1294" s="508">
        <v>100</v>
      </c>
      <c r="F1294" s="491"/>
      <c r="G1294" s="491"/>
      <c r="H1294" s="491"/>
      <c r="I1294" s="491"/>
      <c r="J1294" s="506">
        <v>1502.29</v>
      </c>
      <c r="K1294" s="479">
        <f>J1294*E1294</f>
        <v>150229</v>
      </c>
    </row>
    <row r="1295" spans="1:11" ht="18.75">
      <c r="A1295" s="480">
        <v>44</v>
      </c>
      <c r="B1295" s="506"/>
      <c r="C1295" s="507" t="s">
        <v>1368</v>
      </c>
      <c r="D1295" s="477" t="s">
        <v>15</v>
      </c>
      <c r="E1295" s="477"/>
      <c r="F1295" s="491"/>
      <c r="G1295" s="491"/>
      <c r="H1295" s="491"/>
      <c r="I1295" s="477">
        <v>200</v>
      </c>
      <c r="J1295" s="506">
        <v>20</v>
      </c>
      <c r="K1295" s="479">
        <f>J1295*I1295</f>
        <v>4000</v>
      </c>
    </row>
    <row r="1296" spans="1:11" ht="37.5">
      <c r="A1296" s="473">
        <v>46</v>
      </c>
      <c r="B1296" s="476" t="s">
        <v>1369</v>
      </c>
      <c r="C1296" s="483" t="s">
        <v>1370</v>
      </c>
      <c r="D1296" s="477" t="s">
        <v>21</v>
      </c>
      <c r="E1296" s="485">
        <v>16</v>
      </c>
      <c r="F1296" s="491"/>
      <c r="G1296" s="491"/>
      <c r="H1296" s="491"/>
      <c r="I1296" s="491"/>
      <c r="J1296" s="485">
        <v>1117.97</v>
      </c>
      <c r="K1296" s="479">
        <f t="shared" ref="K1296:K1301" si="48">J1296*E1296</f>
        <v>17887.52</v>
      </c>
    </row>
    <row r="1297" spans="1:11" ht="75">
      <c r="A1297" s="480">
        <v>47</v>
      </c>
      <c r="B1297" s="485" t="s">
        <v>1371</v>
      </c>
      <c r="C1297" s="483" t="s">
        <v>1372</v>
      </c>
      <c r="D1297" s="477" t="s">
        <v>21</v>
      </c>
      <c r="E1297" s="485">
        <v>4</v>
      </c>
      <c r="F1297" s="491"/>
      <c r="G1297" s="491"/>
      <c r="H1297" s="491"/>
      <c r="I1297" s="491"/>
      <c r="J1297" s="485">
        <v>12933.325000000001</v>
      </c>
      <c r="K1297" s="479">
        <f t="shared" si="48"/>
        <v>51733.3</v>
      </c>
    </row>
    <row r="1298" spans="1:11" ht="93.75">
      <c r="A1298" s="480">
        <v>48</v>
      </c>
      <c r="B1298" s="485" t="s">
        <v>1371</v>
      </c>
      <c r="C1298" s="483" t="s">
        <v>1373</v>
      </c>
      <c r="D1298" s="477" t="s">
        <v>21</v>
      </c>
      <c r="E1298" s="485">
        <v>4</v>
      </c>
      <c r="F1298" s="491"/>
      <c r="G1298" s="491"/>
      <c r="H1298" s="491"/>
      <c r="I1298" s="491"/>
      <c r="J1298" s="485">
        <v>13455.424999999999</v>
      </c>
      <c r="K1298" s="479">
        <f t="shared" si="48"/>
        <v>53821.7</v>
      </c>
    </row>
    <row r="1299" spans="1:11" ht="18.75">
      <c r="A1299" s="480">
        <v>49</v>
      </c>
      <c r="B1299" s="477">
        <v>1151501005</v>
      </c>
      <c r="C1299" s="483" t="s">
        <v>1374</v>
      </c>
      <c r="D1299" s="477" t="s">
        <v>21</v>
      </c>
      <c r="E1299" s="477">
        <v>12</v>
      </c>
      <c r="F1299" s="484"/>
      <c r="G1299" s="484"/>
      <c r="H1299" s="484"/>
      <c r="I1299" s="484"/>
      <c r="J1299" s="485">
        <v>1418.75</v>
      </c>
      <c r="K1299" s="479">
        <f t="shared" si="48"/>
        <v>17025</v>
      </c>
    </row>
    <row r="1300" spans="1:11" ht="18.75">
      <c r="A1300" s="490">
        <v>50</v>
      </c>
      <c r="B1300" s="477">
        <v>1151504005</v>
      </c>
      <c r="C1300" s="483" t="s">
        <v>1375</v>
      </c>
      <c r="D1300" s="477" t="s">
        <v>21</v>
      </c>
      <c r="E1300" s="477">
        <v>1</v>
      </c>
      <c r="F1300" s="484"/>
      <c r="G1300" s="484"/>
      <c r="H1300" s="484"/>
      <c r="I1300" s="484"/>
      <c r="J1300" s="485">
        <v>1259.8499999999999</v>
      </c>
      <c r="K1300" s="479">
        <f t="shared" si="48"/>
        <v>1259.8499999999999</v>
      </c>
    </row>
    <row r="1301" spans="1:11" ht="26.25">
      <c r="A1301" s="473">
        <v>51</v>
      </c>
      <c r="B1301" s="474"/>
      <c r="C1301" s="478" t="s">
        <v>1376</v>
      </c>
      <c r="D1301" s="477" t="s">
        <v>21</v>
      </c>
      <c r="E1301" s="477">
        <v>13</v>
      </c>
      <c r="F1301" s="509"/>
      <c r="G1301" s="510"/>
      <c r="H1301" s="510"/>
      <c r="I1301" s="510"/>
      <c r="J1301" s="477">
        <v>5852.8</v>
      </c>
      <c r="K1301" s="479">
        <f t="shared" si="48"/>
        <v>76086.400000000009</v>
      </c>
    </row>
    <row r="1302" spans="1:11" ht="37.5">
      <c r="A1302" s="480">
        <v>52</v>
      </c>
      <c r="B1302" s="493" t="s">
        <v>1377</v>
      </c>
      <c r="C1302" s="483" t="s">
        <v>1378</v>
      </c>
      <c r="D1302" s="477" t="s">
        <v>21</v>
      </c>
      <c r="E1302" s="477"/>
      <c r="F1302" s="511"/>
      <c r="G1302" s="511"/>
      <c r="H1302" s="511"/>
      <c r="I1302" s="494">
        <v>24</v>
      </c>
      <c r="J1302" s="485">
        <v>200</v>
      </c>
      <c r="K1302" s="479">
        <f>J1302*I1302</f>
        <v>4800</v>
      </c>
    </row>
    <row r="1303" spans="1:11" ht="37.5">
      <c r="A1303" s="480">
        <v>53</v>
      </c>
      <c r="B1303" s="493" t="s">
        <v>1379</v>
      </c>
      <c r="C1303" s="483" t="s">
        <v>1380</v>
      </c>
      <c r="D1303" s="477" t="s">
        <v>1069</v>
      </c>
      <c r="E1303" s="494"/>
      <c r="F1303" s="494"/>
      <c r="G1303" s="494"/>
      <c r="H1303" s="494"/>
      <c r="I1303" s="494">
        <v>2</v>
      </c>
      <c r="J1303" s="476">
        <v>500</v>
      </c>
      <c r="K1303" s="479">
        <f>J1303*I1303</f>
        <v>1000</v>
      </c>
    </row>
    <row r="1304" spans="1:11" ht="37.5">
      <c r="A1304" s="480">
        <v>54</v>
      </c>
      <c r="B1304" s="476" t="s">
        <v>1349</v>
      </c>
      <c r="C1304" s="483" t="s">
        <v>1381</v>
      </c>
      <c r="D1304" s="488" t="s">
        <v>1069</v>
      </c>
      <c r="E1304" s="477">
        <v>3</v>
      </c>
      <c r="F1304" s="477"/>
      <c r="G1304" s="489"/>
      <c r="H1304" s="489"/>
      <c r="I1304" s="500"/>
      <c r="J1304" s="476">
        <v>41182</v>
      </c>
      <c r="K1304" s="479">
        <f>J1304*E1304</f>
        <v>123546</v>
      </c>
    </row>
    <row r="1305" spans="1:11" ht="28.5">
      <c r="A1305" s="490">
        <v>55</v>
      </c>
      <c r="B1305" s="476" t="s">
        <v>1382</v>
      </c>
      <c r="C1305" s="512" t="s">
        <v>1383</v>
      </c>
      <c r="D1305" s="488" t="s">
        <v>1069</v>
      </c>
      <c r="E1305" s="477">
        <v>1</v>
      </c>
      <c r="F1305" s="477"/>
      <c r="G1305" s="489"/>
      <c r="H1305" s="489"/>
      <c r="I1305" s="500"/>
      <c r="J1305" s="476">
        <v>41913</v>
      </c>
      <c r="K1305" s="479">
        <f>J1305*E1305</f>
        <v>41913</v>
      </c>
    </row>
    <row r="1306" spans="1:11" ht="37.5">
      <c r="A1306" s="473">
        <v>56</v>
      </c>
      <c r="B1306" s="476" t="s">
        <v>1349</v>
      </c>
      <c r="C1306" s="483" t="s">
        <v>1381</v>
      </c>
      <c r="D1306" s="488" t="s">
        <v>1069</v>
      </c>
      <c r="E1306" s="477">
        <v>1</v>
      </c>
      <c r="F1306" s="477"/>
      <c r="G1306" s="489"/>
      <c r="H1306" s="489"/>
      <c r="I1306" s="500"/>
      <c r="J1306" s="476">
        <v>57994.64</v>
      </c>
      <c r="K1306" s="479">
        <f>J1306*E1306</f>
        <v>57994.64</v>
      </c>
    </row>
    <row r="1307" spans="1:11" ht="37.5">
      <c r="A1307" s="480">
        <v>57</v>
      </c>
      <c r="B1307" s="476" t="s">
        <v>1364</v>
      </c>
      <c r="C1307" s="507" t="s">
        <v>1384</v>
      </c>
      <c r="D1307" s="488" t="s">
        <v>15</v>
      </c>
      <c r="E1307" s="477">
        <v>1800</v>
      </c>
      <c r="F1307" s="477"/>
      <c r="G1307" s="489"/>
      <c r="H1307" s="489"/>
      <c r="I1307" s="476">
        <v>5200</v>
      </c>
      <c r="J1307" s="476">
        <v>8.26</v>
      </c>
      <c r="K1307" s="503">
        <f>(J1307*E1307)+(J1307*I1307)</f>
        <v>57820</v>
      </c>
    </row>
    <row r="1308" spans="1:11" ht="28.5">
      <c r="A1308" s="480">
        <v>58</v>
      </c>
      <c r="B1308" s="482" t="s">
        <v>1326</v>
      </c>
      <c r="C1308" s="483" t="s">
        <v>1385</v>
      </c>
      <c r="D1308" s="488" t="s">
        <v>21</v>
      </c>
      <c r="E1308" s="477">
        <v>15</v>
      </c>
      <c r="F1308" s="477"/>
      <c r="G1308" s="489"/>
      <c r="H1308" s="489"/>
      <c r="I1308" s="476">
        <v>35</v>
      </c>
      <c r="J1308" s="476">
        <v>66</v>
      </c>
      <c r="K1308" s="503">
        <f>(J1308*E1308)+(J1308*I1308)</f>
        <v>3300</v>
      </c>
    </row>
    <row r="1309" spans="1:11" ht="37.5">
      <c r="A1309" s="480">
        <v>59</v>
      </c>
      <c r="B1309" s="477" t="s">
        <v>1313</v>
      </c>
      <c r="C1309" s="483" t="s">
        <v>1386</v>
      </c>
      <c r="D1309" s="488" t="s">
        <v>623</v>
      </c>
      <c r="E1309" s="477">
        <v>247</v>
      </c>
      <c r="F1309" s="477"/>
      <c r="G1309" s="489"/>
      <c r="H1309" s="489"/>
      <c r="I1309" s="476">
        <v>1416</v>
      </c>
      <c r="J1309" s="476">
        <v>19.559999999999999</v>
      </c>
      <c r="K1309" s="503">
        <f>(J1309*E1309)+(J1309*I1309)</f>
        <v>32528.28</v>
      </c>
    </row>
    <row r="1310" spans="1:11" ht="28.5">
      <c r="A1310" s="490">
        <v>60</v>
      </c>
      <c r="B1310" s="477">
        <v>1151504005</v>
      </c>
      <c r="C1310" s="483" t="s">
        <v>1387</v>
      </c>
      <c r="D1310" s="488" t="s">
        <v>1069</v>
      </c>
      <c r="E1310" s="477"/>
      <c r="F1310" s="477"/>
      <c r="G1310" s="489"/>
      <c r="H1310" s="489"/>
      <c r="I1310" s="476">
        <v>9</v>
      </c>
      <c r="J1310" s="476">
        <v>363</v>
      </c>
      <c r="K1310" s="503">
        <f>(J1310*I1310)</f>
        <v>3267</v>
      </c>
    </row>
    <row r="1311" spans="1:11" ht="28.5">
      <c r="A1311" s="473">
        <v>61</v>
      </c>
      <c r="B1311" s="493" t="s">
        <v>1388</v>
      </c>
      <c r="C1311" s="513" t="s">
        <v>1389</v>
      </c>
      <c r="D1311" s="488" t="s">
        <v>1069</v>
      </c>
      <c r="E1311" s="477"/>
      <c r="F1311" s="477"/>
      <c r="G1311" s="489"/>
      <c r="H1311" s="489"/>
      <c r="I1311" s="476">
        <v>1</v>
      </c>
      <c r="J1311" s="476">
        <v>2500</v>
      </c>
      <c r="K1311" s="503">
        <f>I1311*J1311</f>
        <v>2500</v>
      </c>
    </row>
    <row r="1312" spans="1:11" ht="28.5">
      <c r="A1312" s="480">
        <v>62</v>
      </c>
      <c r="B1312" s="493" t="s">
        <v>1390</v>
      </c>
      <c r="C1312" s="513" t="s">
        <v>1391</v>
      </c>
      <c r="D1312" s="488" t="s">
        <v>1069</v>
      </c>
      <c r="E1312" s="477"/>
      <c r="F1312" s="477"/>
      <c r="G1312" s="489"/>
      <c r="H1312" s="489"/>
      <c r="I1312" s="476">
        <v>55</v>
      </c>
      <c r="J1312" s="476">
        <v>200</v>
      </c>
      <c r="K1312" s="503">
        <f>J1312*I1312</f>
        <v>11000</v>
      </c>
    </row>
    <row r="1313" spans="1:11" ht="31.5">
      <c r="A1313" s="490">
        <v>70</v>
      </c>
      <c r="B1313" s="476" t="s">
        <v>1392</v>
      </c>
      <c r="C1313" s="487" t="s">
        <v>1393</v>
      </c>
      <c r="D1313" s="488" t="s">
        <v>1069</v>
      </c>
      <c r="E1313" s="474">
        <v>2</v>
      </c>
      <c r="F1313" s="477"/>
      <c r="G1313" s="489"/>
      <c r="H1313" s="489"/>
      <c r="I1313" s="474"/>
      <c r="J1313" s="502">
        <v>170937.16</v>
      </c>
      <c r="K1313" s="503">
        <f t="shared" ref="K1313:K1320" si="49">(J1313*E1313)+(J1313*I1313)</f>
        <v>341874.32</v>
      </c>
    </row>
    <row r="1314" spans="1:11" ht="31.5">
      <c r="A1314" s="473">
        <v>71</v>
      </c>
      <c r="B1314" s="476" t="s">
        <v>1356</v>
      </c>
      <c r="C1314" s="487" t="s">
        <v>1394</v>
      </c>
      <c r="D1314" s="488" t="s">
        <v>1069</v>
      </c>
      <c r="E1314" s="474">
        <v>2</v>
      </c>
      <c r="F1314" s="477"/>
      <c r="G1314" s="489"/>
      <c r="H1314" s="489"/>
      <c r="I1314" s="474"/>
      <c r="J1314" s="502">
        <v>198441.78</v>
      </c>
      <c r="K1314" s="503">
        <f t="shared" si="49"/>
        <v>396883.56</v>
      </c>
    </row>
    <row r="1315" spans="1:11" ht="28.5">
      <c r="A1315" s="480">
        <v>73</v>
      </c>
      <c r="B1315" s="476"/>
      <c r="C1315" s="514" t="s">
        <v>1395</v>
      </c>
      <c r="D1315" s="488" t="s">
        <v>21</v>
      </c>
      <c r="E1315" s="474">
        <v>12</v>
      </c>
      <c r="F1315" s="477"/>
      <c r="G1315" s="489"/>
      <c r="H1315" s="489"/>
      <c r="I1315" s="474"/>
      <c r="J1315" s="502">
        <v>1840.8</v>
      </c>
      <c r="K1315" s="503">
        <f t="shared" si="49"/>
        <v>22089.599999999999</v>
      </c>
    </row>
    <row r="1316" spans="1:11" ht="28.5">
      <c r="A1316" s="480">
        <v>74</v>
      </c>
      <c r="B1316" s="476"/>
      <c r="C1316" s="515" t="s">
        <v>1396</v>
      </c>
      <c r="D1316" s="488" t="s">
        <v>21</v>
      </c>
      <c r="E1316" s="474">
        <v>10</v>
      </c>
      <c r="F1316" s="477"/>
      <c r="G1316" s="489"/>
      <c r="H1316" s="489"/>
      <c r="I1316" s="474"/>
      <c r="J1316" s="502">
        <v>2749.8</v>
      </c>
      <c r="K1316" s="503">
        <f t="shared" si="49"/>
        <v>27498</v>
      </c>
    </row>
    <row r="1317" spans="1:11" ht="31.5">
      <c r="A1317" s="490">
        <v>75</v>
      </c>
      <c r="B1317" s="477" t="s">
        <v>1312</v>
      </c>
      <c r="C1317" s="516" t="s">
        <v>1397</v>
      </c>
      <c r="D1317" s="488" t="s">
        <v>1398</v>
      </c>
      <c r="E1317" s="474">
        <v>65</v>
      </c>
      <c r="F1317" s="477"/>
      <c r="G1317" s="489"/>
      <c r="H1317" s="489"/>
      <c r="I1317" s="474"/>
      <c r="J1317" s="502">
        <v>279.89999999999998</v>
      </c>
      <c r="K1317" s="503">
        <f t="shared" si="49"/>
        <v>18193.5</v>
      </c>
    </row>
    <row r="1318" spans="1:11" ht="31.5">
      <c r="A1318" s="480">
        <v>77</v>
      </c>
      <c r="B1318" s="506" t="s">
        <v>1399</v>
      </c>
      <c r="C1318" s="517" t="s">
        <v>1400</v>
      </c>
      <c r="D1318" s="474" t="s">
        <v>1401</v>
      </c>
      <c r="E1318" s="474">
        <v>4</v>
      </c>
      <c r="F1318" s="477"/>
      <c r="G1318" s="489"/>
      <c r="H1318" s="489"/>
      <c r="I1318" s="474"/>
      <c r="J1318" s="502">
        <v>17486.273000000001</v>
      </c>
      <c r="K1318" s="503">
        <f t="shared" si="49"/>
        <v>69945.092000000004</v>
      </c>
    </row>
    <row r="1319" spans="1:11" ht="31.5">
      <c r="A1319" s="480">
        <v>78</v>
      </c>
      <c r="B1319" s="476"/>
      <c r="C1319" s="517" t="s">
        <v>1402</v>
      </c>
      <c r="D1319" s="488" t="s">
        <v>1069</v>
      </c>
      <c r="E1319" s="474">
        <v>20</v>
      </c>
      <c r="F1319" s="477"/>
      <c r="G1319" s="489"/>
      <c r="H1319" s="489"/>
      <c r="I1319" s="474"/>
      <c r="J1319" s="502">
        <v>567.58000000000004</v>
      </c>
      <c r="K1319" s="503">
        <f t="shared" si="49"/>
        <v>11351.6</v>
      </c>
    </row>
    <row r="1320" spans="1:11" ht="28.5">
      <c r="A1320" s="473">
        <v>79</v>
      </c>
      <c r="B1320" s="476"/>
      <c r="C1320" s="518" t="s">
        <v>1152</v>
      </c>
      <c r="D1320" s="519" t="s">
        <v>15</v>
      </c>
      <c r="E1320" s="474">
        <v>45</v>
      </c>
      <c r="F1320" s="477"/>
      <c r="G1320" s="489"/>
      <c r="H1320" s="489"/>
      <c r="I1320" s="474"/>
      <c r="J1320" s="502">
        <v>5894.1</v>
      </c>
      <c r="K1320" s="503">
        <f t="shared" si="49"/>
        <v>265234.5</v>
      </c>
    </row>
    <row r="1321" spans="1:11" ht="28.5">
      <c r="A1321" s="480">
        <v>80</v>
      </c>
      <c r="B1321" s="476" t="s">
        <v>1403</v>
      </c>
      <c r="C1321" s="515" t="s">
        <v>1404</v>
      </c>
      <c r="D1321" s="519" t="s">
        <v>15</v>
      </c>
      <c r="E1321" s="474">
        <v>50</v>
      </c>
      <c r="F1321" s="477"/>
      <c r="G1321" s="489"/>
      <c r="H1321" s="489"/>
      <c r="I1321" s="474"/>
      <c r="J1321" s="502">
        <v>295</v>
      </c>
      <c r="K1321" s="503">
        <f>(J1321*E1321)+(J1321*I1321)</f>
        <v>14750</v>
      </c>
    </row>
    <row r="1322" spans="1:11" ht="31.5">
      <c r="A1322" s="480">
        <v>81</v>
      </c>
      <c r="B1322" s="476"/>
      <c r="C1322" s="520" t="s">
        <v>1405</v>
      </c>
      <c r="D1322" s="474" t="s">
        <v>21</v>
      </c>
      <c r="E1322" s="474">
        <v>4</v>
      </c>
      <c r="F1322" s="477"/>
      <c r="G1322" s="489"/>
      <c r="H1322" s="489"/>
      <c r="I1322" s="474"/>
      <c r="J1322" s="502">
        <v>20388.7</v>
      </c>
      <c r="K1322" s="503">
        <f t="shared" ref="K1322:K1332" si="50">(J1322*E1322)+(J1322*I1322)</f>
        <v>81554.8</v>
      </c>
    </row>
    <row r="1323" spans="1:11" ht="31.5">
      <c r="A1323" s="473">
        <v>82</v>
      </c>
      <c r="B1323" s="476"/>
      <c r="C1323" s="520" t="s">
        <v>1406</v>
      </c>
      <c r="D1323" s="474" t="s">
        <v>21</v>
      </c>
      <c r="E1323" s="474">
        <v>4</v>
      </c>
      <c r="F1323" s="477"/>
      <c r="G1323" s="489"/>
      <c r="H1323" s="489"/>
      <c r="I1323" s="474"/>
      <c r="J1323" s="502">
        <v>20388.7</v>
      </c>
      <c r="K1323" s="503">
        <f t="shared" si="50"/>
        <v>81554.8</v>
      </c>
    </row>
    <row r="1324" spans="1:11" ht="28.5">
      <c r="A1324" s="480">
        <v>83</v>
      </c>
      <c r="B1324" s="476"/>
      <c r="C1324" s="520" t="s">
        <v>1407</v>
      </c>
      <c r="D1324" s="474" t="s">
        <v>21</v>
      </c>
      <c r="E1324" s="474">
        <v>5</v>
      </c>
      <c r="F1324" s="477"/>
      <c r="G1324" s="489"/>
      <c r="H1324" s="489"/>
      <c r="I1324" s="474"/>
      <c r="J1324" s="502">
        <v>6844.94</v>
      </c>
      <c r="K1324" s="503">
        <f t="shared" si="50"/>
        <v>34224.699999999997</v>
      </c>
    </row>
    <row r="1325" spans="1:11" ht="28.5">
      <c r="A1325" s="480">
        <v>84</v>
      </c>
      <c r="B1325" s="476"/>
      <c r="C1325" s="520" t="s">
        <v>1408</v>
      </c>
      <c r="D1325" s="474" t="s">
        <v>21</v>
      </c>
      <c r="E1325" s="474">
        <v>3</v>
      </c>
      <c r="F1325" s="477"/>
      <c r="G1325" s="489"/>
      <c r="H1325" s="489"/>
      <c r="I1325" s="474"/>
      <c r="J1325" s="502">
        <v>4887.62</v>
      </c>
      <c r="K1325" s="503">
        <f t="shared" si="50"/>
        <v>14662.86</v>
      </c>
    </row>
    <row r="1326" spans="1:11" ht="28.5">
      <c r="A1326" s="473">
        <v>85</v>
      </c>
      <c r="B1326" s="476"/>
      <c r="C1326" s="520" t="s">
        <v>1409</v>
      </c>
      <c r="D1326" s="474" t="s">
        <v>21</v>
      </c>
      <c r="E1326" s="474">
        <v>4</v>
      </c>
      <c r="F1326" s="477"/>
      <c r="G1326" s="489"/>
      <c r="H1326" s="489"/>
      <c r="I1326" s="474"/>
      <c r="J1326" s="502">
        <v>2837.29</v>
      </c>
      <c r="K1326" s="503">
        <f t="shared" si="50"/>
        <v>11349.16</v>
      </c>
    </row>
    <row r="1327" spans="1:11" ht="28.5">
      <c r="A1327" s="480">
        <v>87</v>
      </c>
      <c r="B1327" s="476"/>
      <c r="C1327" s="520" t="s">
        <v>1410</v>
      </c>
      <c r="D1327" s="474" t="s">
        <v>21</v>
      </c>
      <c r="E1327" s="474">
        <v>4</v>
      </c>
      <c r="F1327" s="477"/>
      <c r="G1327" s="489"/>
      <c r="H1327" s="489"/>
      <c r="I1327" s="474"/>
      <c r="J1327" s="502">
        <v>2741.15</v>
      </c>
      <c r="K1327" s="503">
        <f t="shared" si="50"/>
        <v>10964.6</v>
      </c>
    </row>
    <row r="1328" spans="1:11" ht="28.5">
      <c r="A1328" s="480">
        <v>88</v>
      </c>
      <c r="B1328" s="476"/>
      <c r="C1328" s="512" t="s">
        <v>1411</v>
      </c>
      <c r="D1328" s="474" t="s">
        <v>21</v>
      </c>
      <c r="E1328" s="474">
        <v>5</v>
      </c>
      <c r="F1328" s="477"/>
      <c r="G1328" s="489"/>
      <c r="H1328" s="489"/>
      <c r="I1328" s="474"/>
      <c r="J1328" s="521">
        <v>8850</v>
      </c>
      <c r="K1328" s="503">
        <f t="shared" si="50"/>
        <v>44250</v>
      </c>
    </row>
    <row r="1329" spans="1:12" ht="28.5">
      <c r="A1329" s="473">
        <v>89</v>
      </c>
      <c r="B1329" s="476"/>
      <c r="C1329" s="515" t="s">
        <v>1412</v>
      </c>
      <c r="D1329" s="474" t="s">
        <v>21</v>
      </c>
      <c r="E1329" s="474">
        <v>5</v>
      </c>
      <c r="F1329" s="477"/>
      <c r="G1329" s="489"/>
      <c r="H1329" s="489"/>
      <c r="I1329" s="474"/>
      <c r="J1329" s="521">
        <v>8850</v>
      </c>
      <c r="K1329" s="503">
        <f t="shared" si="50"/>
        <v>44250</v>
      </c>
    </row>
    <row r="1330" spans="1:12" ht="28.5">
      <c r="A1330" s="480">
        <v>90</v>
      </c>
      <c r="B1330" s="476"/>
      <c r="C1330" s="515" t="s">
        <v>1413</v>
      </c>
      <c r="D1330" s="474" t="s">
        <v>21</v>
      </c>
      <c r="E1330" s="474">
        <v>1</v>
      </c>
      <c r="F1330" s="477"/>
      <c r="G1330" s="489"/>
      <c r="H1330" s="489"/>
      <c r="I1330" s="474"/>
      <c r="J1330" s="521">
        <v>9027</v>
      </c>
      <c r="K1330" s="503">
        <f t="shared" si="50"/>
        <v>9027</v>
      </c>
    </row>
    <row r="1331" spans="1:12" ht="28.5">
      <c r="A1331" s="480">
        <v>91</v>
      </c>
      <c r="B1331" s="476"/>
      <c r="C1331" s="515" t="s">
        <v>1414</v>
      </c>
      <c r="D1331" s="474" t="s">
        <v>21</v>
      </c>
      <c r="E1331" s="474">
        <v>1</v>
      </c>
      <c r="F1331" s="477"/>
      <c r="G1331" s="489"/>
      <c r="H1331" s="489"/>
      <c r="I1331" s="474"/>
      <c r="J1331" s="521">
        <v>9027</v>
      </c>
      <c r="K1331" s="503">
        <f t="shared" si="50"/>
        <v>9027</v>
      </c>
    </row>
    <row r="1332" spans="1:12" ht="28.5">
      <c r="A1332" s="480">
        <v>92</v>
      </c>
      <c r="B1332" s="476"/>
      <c r="C1332" s="515" t="s">
        <v>1415</v>
      </c>
      <c r="D1332" s="474" t="s">
        <v>21</v>
      </c>
      <c r="E1332" s="474">
        <v>1</v>
      </c>
      <c r="F1332" s="477"/>
      <c r="G1332" s="489"/>
      <c r="H1332" s="489"/>
      <c r="I1332" s="474"/>
      <c r="J1332" s="521">
        <v>9145</v>
      </c>
      <c r="K1332" s="503">
        <f t="shared" si="50"/>
        <v>9145</v>
      </c>
    </row>
    <row r="1333" spans="1:12" ht="18.75">
      <c r="A1333" s="477"/>
      <c r="B1333" s="476"/>
      <c r="C1333" s="483"/>
      <c r="D1333" s="477"/>
      <c r="E1333" s="494"/>
      <c r="F1333" s="494"/>
      <c r="G1333" s="494"/>
      <c r="H1333" s="494"/>
      <c r="I1333" s="494"/>
      <c r="J1333" s="476" t="s">
        <v>442</v>
      </c>
      <c r="K1333" s="522">
        <f>SUM(K1255:K1332)</f>
        <v>3957788.1720000003</v>
      </c>
    </row>
    <row r="1334" spans="1:12" ht="28.5">
      <c r="A1334" s="523"/>
      <c r="B1334" s="524"/>
      <c r="C1334" s="525"/>
      <c r="D1334" s="523"/>
      <c r="E1334" s="526"/>
      <c r="F1334" s="526"/>
      <c r="G1334" s="526"/>
      <c r="H1334" s="526"/>
      <c r="I1334" s="526"/>
      <c r="J1334" s="527"/>
      <c r="K1334" s="528"/>
    </row>
    <row r="1335" spans="1:12" ht="28.5">
      <c r="A1335" s="523"/>
      <c r="B1335" s="526"/>
      <c r="C1335" s="525"/>
      <c r="D1335" s="523"/>
      <c r="E1335" s="526"/>
      <c r="F1335" s="526"/>
      <c r="G1335" s="526"/>
      <c r="H1335" s="526"/>
      <c r="I1335" s="526"/>
      <c r="J1335" s="463"/>
      <c r="K1335" s="464"/>
    </row>
    <row r="1336" spans="1:12" ht="28.5">
      <c r="A1336" s="526"/>
      <c r="B1336" s="526"/>
      <c r="C1336" s="525"/>
      <c r="D1336" s="526"/>
      <c r="E1336" s="526"/>
      <c r="F1336" s="526"/>
      <c r="G1336" s="526"/>
      <c r="H1336" s="526"/>
      <c r="I1336" s="526"/>
      <c r="J1336" s="527"/>
      <c r="K1336" s="464"/>
    </row>
    <row r="1337" spans="1:12" ht="28.5">
      <c r="A1337" s="529"/>
      <c r="B1337" s="530" t="s">
        <v>1416</v>
      </c>
      <c r="C1337" s="525"/>
      <c r="D1337" s="529"/>
      <c r="E1337" s="463" t="s">
        <v>1417</v>
      </c>
      <c r="F1337" s="529"/>
      <c r="G1337" s="531"/>
      <c r="H1337" s="531"/>
      <c r="I1337" s="529"/>
      <c r="J1337" s="463" t="s">
        <v>1418</v>
      </c>
      <c r="K1337" s="529"/>
    </row>
    <row r="1342" spans="1:12" ht="15.75">
      <c r="A1342" s="1341" t="s">
        <v>1419</v>
      </c>
      <c r="B1342" s="1341"/>
      <c r="C1342" s="1341"/>
      <c r="D1342" s="1341"/>
      <c r="E1342" s="1341"/>
      <c r="F1342" s="1341"/>
      <c r="G1342" s="1341"/>
      <c r="H1342" s="1341"/>
      <c r="I1342" s="1341"/>
      <c r="J1342" s="1341"/>
      <c r="K1342" s="1341"/>
      <c r="L1342" s="1341"/>
    </row>
    <row r="1343" spans="1:12" ht="15.75">
      <c r="A1343" s="1341" t="s">
        <v>1420</v>
      </c>
      <c r="B1343" s="1341"/>
      <c r="C1343" s="1341"/>
      <c r="D1343" s="1341"/>
      <c r="E1343" s="1341"/>
      <c r="F1343" s="1341"/>
      <c r="G1343" s="1341"/>
      <c r="H1343" s="1341"/>
      <c r="I1343" s="1341"/>
      <c r="J1343" s="1341"/>
      <c r="K1343" s="1341"/>
      <c r="L1343" s="1341"/>
    </row>
    <row r="1344" spans="1:12" ht="15.75">
      <c r="A1344" s="1342" t="s">
        <v>1421</v>
      </c>
      <c r="B1344" s="1342"/>
      <c r="C1344" s="1342"/>
      <c r="D1344" s="1342"/>
      <c r="E1344" s="1342"/>
      <c r="F1344" s="1342"/>
      <c r="G1344" s="1342"/>
      <c r="H1344" s="1342"/>
      <c r="I1344" s="1342"/>
      <c r="J1344" s="1342"/>
      <c r="K1344" s="1342"/>
      <c r="L1344" s="1342"/>
    </row>
    <row r="1345" spans="1:12" ht="15.75">
      <c r="A1345" s="1329" t="s">
        <v>1422</v>
      </c>
      <c r="B1345" s="1331" t="s">
        <v>241</v>
      </c>
      <c r="C1345" s="1332"/>
      <c r="D1345" s="1320" t="s">
        <v>1423</v>
      </c>
      <c r="E1345" s="1320" t="s">
        <v>3</v>
      </c>
      <c r="F1345" s="1335" t="s">
        <v>4</v>
      </c>
      <c r="G1345" s="1336"/>
      <c r="H1345" s="1336"/>
      <c r="I1345" s="1336"/>
      <c r="J1345" s="1337"/>
      <c r="K1345" s="1320" t="s">
        <v>1424</v>
      </c>
      <c r="L1345" s="1320" t="s">
        <v>459</v>
      </c>
    </row>
    <row r="1346" spans="1:12" ht="31.5">
      <c r="A1346" s="1330"/>
      <c r="B1346" s="1333"/>
      <c r="C1346" s="1334"/>
      <c r="D1346" s="1321"/>
      <c r="E1346" s="1321"/>
      <c r="F1346" s="537" t="s">
        <v>5</v>
      </c>
      <c r="G1346" s="538" t="s">
        <v>1425</v>
      </c>
      <c r="H1346" s="537" t="s">
        <v>7</v>
      </c>
      <c r="I1346" s="538" t="s">
        <v>1426</v>
      </c>
      <c r="J1346" s="537" t="s">
        <v>9</v>
      </c>
      <c r="K1346" s="1321"/>
      <c r="L1346" s="1321"/>
    </row>
    <row r="1347" spans="1:12" ht="30">
      <c r="A1347" s="539">
        <v>1</v>
      </c>
      <c r="B1347" s="540" t="s">
        <v>1427</v>
      </c>
      <c r="C1347" s="541" t="s">
        <v>1428</v>
      </c>
      <c r="D1347" s="542" t="s">
        <v>623</v>
      </c>
      <c r="E1347" s="543">
        <v>302</v>
      </c>
      <c r="F1347" s="543">
        <v>302</v>
      </c>
      <c r="G1347" s="544"/>
      <c r="H1347" s="544"/>
      <c r="I1347" s="545"/>
      <c r="J1347" s="544">
        <v>302</v>
      </c>
      <c r="K1347" s="69">
        <v>30</v>
      </c>
      <c r="L1347" s="546">
        <f>+K1347*E1347</f>
        <v>9060</v>
      </c>
    </row>
    <row r="1348" spans="1:12" ht="15.75">
      <c r="A1348" s="547">
        <v>2</v>
      </c>
      <c r="B1348" s="548"/>
      <c r="C1348" s="541" t="s">
        <v>1429</v>
      </c>
      <c r="D1348" s="542" t="s">
        <v>623</v>
      </c>
      <c r="E1348" s="543">
        <v>850</v>
      </c>
      <c r="F1348" s="543"/>
      <c r="G1348" s="544"/>
      <c r="H1348" s="544"/>
      <c r="I1348" s="545"/>
      <c r="J1348" s="544">
        <v>850</v>
      </c>
      <c r="K1348" s="69">
        <v>30</v>
      </c>
      <c r="L1348" s="546">
        <f t="shared" ref="L1348:L1411" si="51">+K1348*E1348</f>
        <v>25500</v>
      </c>
    </row>
    <row r="1349" spans="1:12" ht="15.75">
      <c r="A1349" s="539">
        <v>3</v>
      </c>
      <c r="B1349" s="549"/>
      <c r="C1349" s="541" t="s">
        <v>1430</v>
      </c>
      <c r="D1349" s="542" t="s">
        <v>623</v>
      </c>
      <c r="E1349" s="544">
        <v>1180</v>
      </c>
      <c r="F1349" s="544"/>
      <c r="G1349" s="544"/>
      <c r="H1349" s="544"/>
      <c r="I1349" s="545"/>
      <c r="J1349" s="544">
        <v>1180</v>
      </c>
      <c r="K1349" s="69">
        <v>30</v>
      </c>
      <c r="L1349" s="546">
        <f t="shared" si="51"/>
        <v>35400</v>
      </c>
    </row>
    <row r="1350" spans="1:12">
      <c r="A1350" s="539">
        <v>4</v>
      </c>
      <c r="B1350" s="550"/>
      <c r="C1350" s="541" t="s">
        <v>1431</v>
      </c>
      <c r="D1350" s="544" t="s">
        <v>152</v>
      </c>
      <c r="E1350" s="544">
        <v>300</v>
      </c>
      <c r="F1350" s="544"/>
      <c r="G1350" s="544"/>
      <c r="H1350" s="544"/>
      <c r="I1350" s="544"/>
      <c r="J1350" s="69">
        <v>300</v>
      </c>
      <c r="K1350" s="551">
        <v>30</v>
      </c>
      <c r="L1350" s="546">
        <f t="shared" si="51"/>
        <v>9000</v>
      </c>
    </row>
    <row r="1351" spans="1:12" ht="30">
      <c r="A1351" s="539">
        <v>5</v>
      </c>
      <c r="B1351" s="548"/>
      <c r="C1351" s="541" t="s">
        <v>1432</v>
      </c>
      <c r="D1351" s="542" t="s">
        <v>152</v>
      </c>
      <c r="E1351" s="543">
        <v>50</v>
      </c>
      <c r="F1351" s="543"/>
      <c r="G1351" s="544"/>
      <c r="H1351" s="544"/>
      <c r="I1351" s="545"/>
      <c r="J1351" s="544">
        <v>50</v>
      </c>
      <c r="K1351" s="69">
        <v>300</v>
      </c>
      <c r="L1351" s="546">
        <f t="shared" si="51"/>
        <v>15000</v>
      </c>
    </row>
    <row r="1352" spans="1:12" ht="30">
      <c r="A1352" s="547">
        <v>6</v>
      </c>
      <c r="B1352" s="548"/>
      <c r="C1352" s="541" t="s">
        <v>1433</v>
      </c>
      <c r="D1352" s="542" t="s">
        <v>152</v>
      </c>
      <c r="E1352" s="543">
        <v>20</v>
      </c>
      <c r="F1352" s="543"/>
      <c r="G1352" s="544"/>
      <c r="H1352" s="544"/>
      <c r="I1352" s="545"/>
      <c r="J1352" s="544">
        <v>20</v>
      </c>
      <c r="K1352" s="69">
        <v>300</v>
      </c>
      <c r="L1352" s="546">
        <f t="shared" si="51"/>
        <v>6000</v>
      </c>
    </row>
    <row r="1353" spans="1:12" ht="15.75">
      <c r="A1353" s="539">
        <v>7</v>
      </c>
      <c r="B1353" s="549"/>
      <c r="C1353" s="552" t="s">
        <v>1434</v>
      </c>
      <c r="D1353" s="544" t="s">
        <v>152</v>
      </c>
      <c r="E1353" s="544">
        <v>1</v>
      </c>
      <c r="F1353" s="544">
        <v>1</v>
      </c>
      <c r="G1353" s="544"/>
      <c r="H1353" s="544"/>
      <c r="I1353" s="545"/>
      <c r="J1353" s="544"/>
      <c r="K1353" s="69">
        <v>3000</v>
      </c>
      <c r="L1353" s="546">
        <f t="shared" si="51"/>
        <v>3000</v>
      </c>
    </row>
    <row r="1354" spans="1:12" ht="15.75">
      <c r="A1354" s="539">
        <v>8</v>
      </c>
      <c r="B1354" s="550"/>
      <c r="C1354" s="553" t="s">
        <v>1435</v>
      </c>
      <c r="D1354" s="554" t="s">
        <v>152</v>
      </c>
      <c r="E1354" s="555">
        <v>6</v>
      </c>
      <c r="F1354" s="555">
        <v>6</v>
      </c>
      <c r="G1354" s="555"/>
      <c r="H1354" s="556"/>
      <c r="I1354" s="545"/>
      <c r="J1354" s="555"/>
      <c r="K1354" s="69">
        <v>600</v>
      </c>
      <c r="L1354" s="546">
        <f t="shared" si="51"/>
        <v>3600</v>
      </c>
    </row>
    <row r="1355" spans="1:12" ht="30">
      <c r="A1355" s="539">
        <v>9</v>
      </c>
      <c r="B1355" s="540" t="s">
        <v>1436</v>
      </c>
      <c r="C1355" s="557" t="s">
        <v>1437</v>
      </c>
      <c r="D1355" s="558" t="s">
        <v>152</v>
      </c>
      <c r="E1355" s="558">
        <v>6</v>
      </c>
      <c r="F1355" s="558"/>
      <c r="G1355" s="544"/>
      <c r="H1355" s="544"/>
      <c r="I1355" s="545"/>
      <c r="J1355" s="544">
        <v>6</v>
      </c>
      <c r="K1355" s="69">
        <v>10000</v>
      </c>
      <c r="L1355" s="546">
        <f t="shared" si="51"/>
        <v>60000</v>
      </c>
    </row>
    <row r="1356" spans="1:12" ht="15.75">
      <c r="A1356" s="547">
        <v>10</v>
      </c>
      <c r="B1356" s="540" t="s">
        <v>1388</v>
      </c>
      <c r="C1356" s="557" t="s">
        <v>1438</v>
      </c>
      <c r="D1356" s="559" t="s">
        <v>152</v>
      </c>
      <c r="E1356" s="558">
        <v>5</v>
      </c>
      <c r="F1356" s="558">
        <v>5</v>
      </c>
      <c r="G1356" s="544"/>
      <c r="H1356" s="544"/>
      <c r="I1356" s="545"/>
      <c r="J1356" s="544"/>
      <c r="K1356" s="69">
        <v>15000</v>
      </c>
      <c r="L1356" s="546">
        <f t="shared" si="51"/>
        <v>75000</v>
      </c>
    </row>
    <row r="1357" spans="1:12" ht="30">
      <c r="A1357" s="539">
        <v>11</v>
      </c>
      <c r="B1357" s="560" t="s">
        <v>1356</v>
      </c>
      <c r="C1357" s="541" t="s">
        <v>1439</v>
      </c>
      <c r="D1357" s="69" t="s">
        <v>152</v>
      </c>
      <c r="E1357" s="69">
        <v>11</v>
      </c>
      <c r="F1357" s="69">
        <v>11</v>
      </c>
      <c r="G1357" s="544"/>
      <c r="H1357" s="544"/>
      <c r="I1357" s="545"/>
      <c r="J1357" s="544"/>
      <c r="K1357" s="69">
        <v>100000</v>
      </c>
      <c r="L1357" s="546">
        <f t="shared" si="51"/>
        <v>1100000</v>
      </c>
    </row>
    <row r="1358" spans="1:12" ht="30.75">
      <c r="A1358" s="539">
        <v>12</v>
      </c>
      <c r="B1358" s="561" t="s">
        <v>1440</v>
      </c>
      <c r="C1358" s="562" t="s">
        <v>1441</v>
      </c>
      <c r="D1358" s="69" t="s">
        <v>152</v>
      </c>
      <c r="E1358" s="69">
        <v>18</v>
      </c>
      <c r="F1358" s="69">
        <v>18</v>
      </c>
      <c r="G1358" s="544"/>
      <c r="H1358" s="544"/>
      <c r="I1358" s="545"/>
      <c r="J1358" s="544"/>
      <c r="K1358" s="69">
        <v>100000</v>
      </c>
      <c r="L1358" s="546">
        <f t="shared" si="51"/>
        <v>1800000</v>
      </c>
    </row>
    <row r="1359" spans="1:12" ht="30.75">
      <c r="A1359" s="539">
        <v>13</v>
      </c>
      <c r="B1359" s="561" t="s">
        <v>1442</v>
      </c>
      <c r="C1359" s="562" t="s">
        <v>1443</v>
      </c>
      <c r="D1359" s="555" t="s">
        <v>152</v>
      </c>
      <c r="E1359" s="555">
        <v>9</v>
      </c>
      <c r="F1359" s="555">
        <v>9</v>
      </c>
      <c r="G1359" s="544"/>
      <c r="H1359" s="544"/>
      <c r="I1359" s="545"/>
      <c r="J1359" s="544"/>
      <c r="K1359" s="69">
        <v>100000</v>
      </c>
      <c r="L1359" s="546">
        <f t="shared" si="51"/>
        <v>900000</v>
      </c>
    </row>
    <row r="1360" spans="1:12" ht="15.75">
      <c r="A1360" s="547">
        <v>14</v>
      </c>
      <c r="B1360" s="560" t="s">
        <v>1444</v>
      </c>
      <c r="C1360" s="541" t="s">
        <v>1445</v>
      </c>
      <c r="D1360" s="69" t="s">
        <v>152</v>
      </c>
      <c r="E1360" s="69">
        <v>6</v>
      </c>
      <c r="F1360" s="69">
        <v>6</v>
      </c>
      <c r="G1360" s="544"/>
      <c r="H1360" s="544"/>
      <c r="I1360" s="545"/>
      <c r="J1360" s="544"/>
      <c r="K1360" s="69">
        <v>100000</v>
      </c>
      <c r="L1360" s="546">
        <f t="shared" si="51"/>
        <v>600000</v>
      </c>
    </row>
    <row r="1361" spans="1:12">
      <c r="A1361" s="539">
        <v>15</v>
      </c>
      <c r="B1361" s="550"/>
      <c r="C1361" s="563" t="s">
        <v>1446</v>
      </c>
      <c r="D1361" s="544" t="s">
        <v>152</v>
      </c>
      <c r="E1361" s="544">
        <v>2</v>
      </c>
      <c r="F1361" s="544"/>
      <c r="G1361" s="544"/>
      <c r="H1361" s="544"/>
      <c r="I1361" s="544"/>
      <c r="J1361" s="69">
        <v>2</v>
      </c>
      <c r="K1361" s="546">
        <v>10000</v>
      </c>
      <c r="L1361" s="546">
        <f t="shared" si="51"/>
        <v>20000</v>
      </c>
    </row>
    <row r="1362" spans="1:12" ht="15.75">
      <c r="A1362" s="539">
        <v>16</v>
      </c>
      <c r="B1362" s="550"/>
      <c r="C1362" s="553" t="s">
        <v>1447</v>
      </c>
      <c r="D1362" s="554" t="s">
        <v>152</v>
      </c>
      <c r="E1362" s="555">
        <v>1</v>
      </c>
      <c r="F1362" s="555">
        <v>1</v>
      </c>
      <c r="G1362" s="555"/>
      <c r="H1362" s="556"/>
      <c r="I1362" s="545"/>
      <c r="J1362" s="555"/>
      <c r="K1362" s="69">
        <v>1000</v>
      </c>
      <c r="L1362" s="546">
        <f t="shared" si="51"/>
        <v>1000</v>
      </c>
    </row>
    <row r="1363" spans="1:12" ht="15.75">
      <c r="A1363" s="539">
        <v>17</v>
      </c>
      <c r="B1363" s="550"/>
      <c r="C1363" s="553" t="s">
        <v>1448</v>
      </c>
      <c r="D1363" s="554" t="s">
        <v>152</v>
      </c>
      <c r="E1363" s="555">
        <v>1</v>
      </c>
      <c r="F1363" s="555">
        <v>1</v>
      </c>
      <c r="G1363" s="555"/>
      <c r="H1363" s="556"/>
      <c r="I1363" s="545"/>
      <c r="J1363" s="555"/>
      <c r="K1363" s="69">
        <v>50000</v>
      </c>
      <c r="L1363" s="546">
        <f t="shared" si="51"/>
        <v>50000</v>
      </c>
    </row>
    <row r="1364" spans="1:12" ht="15.75">
      <c r="A1364" s="547">
        <v>18</v>
      </c>
      <c r="B1364" s="564"/>
      <c r="C1364" s="553" t="s">
        <v>1449</v>
      </c>
      <c r="D1364" s="554" t="s">
        <v>152</v>
      </c>
      <c r="E1364" s="555">
        <v>1</v>
      </c>
      <c r="F1364" s="555"/>
      <c r="G1364" s="555"/>
      <c r="H1364" s="556"/>
      <c r="I1364" s="545"/>
      <c r="J1364" s="555">
        <v>1</v>
      </c>
      <c r="K1364" s="69">
        <v>100000</v>
      </c>
      <c r="L1364" s="546">
        <f t="shared" si="51"/>
        <v>100000</v>
      </c>
    </row>
    <row r="1365" spans="1:12" ht="15.75">
      <c r="A1365" s="539">
        <v>19</v>
      </c>
      <c r="B1365" s="550"/>
      <c r="C1365" s="553" t="s">
        <v>1450</v>
      </c>
      <c r="D1365" s="554" t="s">
        <v>152</v>
      </c>
      <c r="E1365" s="555">
        <v>1</v>
      </c>
      <c r="F1365" s="555">
        <v>1</v>
      </c>
      <c r="G1365" s="555"/>
      <c r="H1365" s="556"/>
      <c r="I1365" s="545"/>
      <c r="J1365" s="555"/>
      <c r="K1365" s="69">
        <v>600</v>
      </c>
      <c r="L1365" s="546">
        <f t="shared" si="51"/>
        <v>600</v>
      </c>
    </row>
    <row r="1366" spans="1:12" ht="15.75">
      <c r="A1366" s="539">
        <v>20</v>
      </c>
      <c r="B1366" s="540" t="s">
        <v>1451</v>
      </c>
      <c r="C1366" s="541" t="s">
        <v>1452</v>
      </c>
      <c r="D1366" s="69" t="s">
        <v>623</v>
      </c>
      <c r="E1366" s="69">
        <v>175</v>
      </c>
      <c r="F1366" s="69">
        <v>175</v>
      </c>
      <c r="G1366" s="544"/>
      <c r="H1366" s="544"/>
      <c r="I1366" s="545"/>
      <c r="J1366" s="544"/>
      <c r="K1366" s="69">
        <v>200</v>
      </c>
      <c r="L1366" s="546">
        <f t="shared" si="51"/>
        <v>35000</v>
      </c>
    </row>
    <row r="1367" spans="1:12" ht="30">
      <c r="A1367" s="539">
        <v>21</v>
      </c>
      <c r="B1367" s="560" t="s">
        <v>1453</v>
      </c>
      <c r="C1367" s="541" t="s">
        <v>1454</v>
      </c>
      <c r="D1367" s="542" t="s">
        <v>152</v>
      </c>
      <c r="E1367" s="542">
        <v>55</v>
      </c>
      <c r="F1367" s="542">
        <v>55</v>
      </c>
      <c r="G1367" s="544"/>
      <c r="H1367" s="544"/>
      <c r="I1367" s="545"/>
      <c r="J1367" s="544"/>
      <c r="K1367" s="69">
        <v>600</v>
      </c>
      <c r="L1367" s="546">
        <f t="shared" si="51"/>
        <v>33000</v>
      </c>
    </row>
    <row r="1368" spans="1:12" ht="15.75">
      <c r="A1368" s="547">
        <v>22</v>
      </c>
      <c r="B1368" s="560" t="s">
        <v>1455</v>
      </c>
      <c r="C1368" s="541" t="s">
        <v>1456</v>
      </c>
      <c r="D1368" s="542" t="s">
        <v>152</v>
      </c>
      <c r="E1368" s="542">
        <v>61</v>
      </c>
      <c r="F1368" s="542">
        <v>61</v>
      </c>
      <c r="G1368" s="544"/>
      <c r="H1368" s="544"/>
      <c r="I1368" s="545"/>
      <c r="J1368" s="544"/>
      <c r="K1368" s="69">
        <v>300</v>
      </c>
      <c r="L1368" s="546">
        <f t="shared" si="51"/>
        <v>18300</v>
      </c>
    </row>
    <row r="1369" spans="1:12" ht="30">
      <c r="A1369" s="539">
        <v>23</v>
      </c>
      <c r="B1369" s="540" t="s">
        <v>1457</v>
      </c>
      <c r="C1369" s="541" t="s">
        <v>1458</v>
      </c>
      <c r="D1369" s="555" t="s">
        <v>152</v>
      </c>
      <c r="E1369" s="555">
        <v>10</v>
      </c>
      <c r="F1369" s="555">
        <v>10</v>
      </c>
      <c r="G1369" s="544"/>
      <c r="H1369" s="544"/>
      <c r="I1369" s="545"/>
      <c r="J1369" s="544">
        <v>10</v>
      </c>
      <c r="K1369" s="69">
        <v>1000</v>
      </c>
      <c r="L1369" s="546">
        <f t="shared" si="51"/>
        <v>10000</v>
      </c>
    </row>
    <row r="1370" spans="1:12" ht="30">
      <c r="A1370" s="539">
        <v>24</v>
      </c>
      <c r="B1370" s="540" t="s">
        <v>24</v>
      </c>
      <c r="C1370" s="541" t="s">
        <v>1459</v>
      </c>
      <c r="D1370" s="108" t="s">
        <v>152</v>
      </c>
      <c r="E1370" s="555">
        <v>10</v>
      </c>
      <c r="F1370" s="555">
        <v>10</v>
      </c>
      <c r="G1370" s="544"/>
      <c r="H1370" s="544"/>
      <c r="I1370" s="545"/>
      <c r="J1370" s="544">
        <v>10</v>
      </c>
      <c r="K1370" s="69">
        <v>300</v>
      </c>
      <c r="L1370" s="546">
        <f t="shared" si="51"/>
        <v>3000</v>
      </c>
    </row>
    <row r="1371" spans="1:12" ht="15.75">
      <c r="A1371" s="539">
        <v>25</v>
      </c>
      <c r="B1371" s="540" t="s">
        <v>1457</v>
      </c>
      <c r="C1371" s="541" t="s">
        <v>1460</v>
      </c>
      <c r="D1371" s="555" t="s">
        <v>152</v>
      </c>
      <c r="E1371" s="555">
        <v>2</v>
      </c>
      <c r="F1371" s="555">
        <v>2</v>
      </c>
      <c r="G1371" s="544"/>
      <c r="H1371" s="544"/>
      <c r="I1371" s="545"/>
      <c r="J1371" s="544"/>
      <c r="K1371" s="69">
        <v>94278.6</v>
      </c>
      <c r="L1371" s="546">
        <f t="shared" si="51"/>
        <v>188557.2</v>
      </c>
    </row>
    <row r="1372" spans="1:12">
      <c r="A1372" s="547">
        <v>26</v>
      </c>
      <c r="B1372" s="565" t="s">
        <v>1461</v>
      </c>
      <c r="C1372" s="566" t="s">
        <v>1462</v>
      </c>
      <c r="D1372" s="69" t="s">
        <v>683</v>
      </c>
      <c r="E1372" s="69">
        <v>20</v>
      </c>
      <c r="F1372" s="69">
        <v>20</v>
      </c>
      <c r="G1372" s="544"/>
      <c r="H1372" s="544"/>
      <c r="I1372" s="552"/>
      <c r="J1372" s="544"/>
      <c r="K1372" s="69">
        <v>700</v>
      </c>
      <c r="L1372" s="546">
        <f t="shared" si="51"/>
        <v>14000</v>
      </c>
    </row>
    <row r="1373" spans="1:12" ht="15.75">
      <c r="A1373" s="539">
        <v>27</v>
      </c>
      <c r="B1373" s="548" t="s">
        <v>1463</v>
      </c>
      <c r="C1373" s="541" t="s">
        <v>1464</v>
      </c>
      <c r="D1373" s="559" t="s">
        <v>152</v>
      </c>
      <c r="E1373" s="559">
        <v>94</v>
      </c>
      <c r="F1373" s="559">
        <v>94</v>
      </c>
      <c r="G1373" s="544"/>
      <c r="H1373" s="544"/>
      <c r="I1373" s="545"/>
      <c r="J1373" s="544"/>
      <c r="K1373" s="69">
        <v>300</v>
      </c>
      <c r="L1373" s="546">
        <f t="shared" si="51"/>
        <v>28200</v>
      </c>
    </row>
    <row r="1374" spans="1:12" ht="15.75">
      <c r="A1374" s="539">
        <v>28</v>
      </c>
      <c r="B1374" s="567" t="s">
        <v>1465</v>
      </c>
      <c r="C1374" s="541" t="s">
        <v>1466</v>
      </c>
      <c r="D1374" s="69" t="s">
        <v>152</v>
      </c>
      <c r="E1374" s="69">
        <v>15</v>
      </c>
      <c r="F1374" s="69">
        <v>15</v>
      </c>
      <c r="G1374" s="544"/>
      <c r="H1374" s="544"/>
      <c r="I1374" s="545"/>
      <c r="J1374" s="544"/>
      <c r="K1374" s="69">
        <v>1200</v>
      </c>
      <c r="L1374" s="546">
        <f t="shared" si="51"/>
        <v>18000</v>
      </c>
    </row>
    <row r="1375" spans="1:12" ht="15.75">
      <c r="A1375" s="539">
        <v>29</v>
      </c>
      <c r="B1375" s="567" t="s">
        <v>1467</v>
      </c>
      <c r="C1375" s="541" t="s">
        <v>1468</v>
      </c>
      <c r="D1375" s="69" t="s">
        <v>152</v>
      </c>
      <c r="E1375" s="69">
        <v>9</v>
      </c>
      <c r="F1375" s="69">
        <v>9</v>
      </c>
      <c r="G1375" s="544"/>
      <c r="H1375" s="544"/>
      <c r="I1375" s="545"/>
      <c r="J1375" s="544"/>
      <c r="K1375" s="69">
        <v>1000</v>
      </c>
      <c r="L1375" s="546">
        <f t="shared" si="51"/>
        <v>9000</v>
      </c>
    </row>
    <row r="1376" spans="1:12" ht="15.75">
      <c r="A1376" s="547">
        <v>30</v>
      </c>
      <c r="B1376" s="567" t="s">
        <v>1465</v>
      </c>
      <c r="C1376" s="541" t="s">
        <v>1469</v>
      </c>
      <c r="D1376" s="69" t="s">
        <v>152</v>
      </c>
      <c r="E1376" s="69">
        <v>18</v>
      </c>
      <c r="F1376" s="69">
        <v>18</v>
      </c>
      <c r="G1376" s="544"/>
      <c r="H1376" s="544"/>
      <c r="I1376" s="545"/>
      <c r="J1376" s="544"/>
      <c r="K1376" s="69">
        <v>1000</v>
      </c>
      <c r="L1376" s="546">
        <f t="shared" si="51"/>
        <v>18000</v>
      </c>
    </row>
    <row r="1377" spans="1:12" ht="15.75">
      <c r="A1377" s="539">
        <v>31</v>
      </c>
      <c r="B1377" s="568" t="s">
        <v>1470</v>
      </c>
      <c r="C1377" s="568" t="s">
        <v>1538</v>
      </c>
      <c r="D1377" s="558" t="s">
        <v>798</v>
      </c>
      <c r="E1377" s="558">
        <v>1381</v>
      </c>
      <c r="F1377" s="558">
        <v>1381</v>
      </c>
      <c r="G1377" s="544"/>
      <c r="H1377" s="544"/>
      <c r="I1377" s="545"/>
      <c r="J1377" s="544"/>
      <c r="K1377" s="69">
        <v>40</v>
      </c>
      <c r="L1377" s="546">
        <f t="shared" si="51"/>
        <v>55240</v>
      </c>
    </row>
    <row r="1378" spans="1:12" ht="15.75">
      <c r="A1378" s="539">
        <v>32</v>
      </c>
      <c r="B1378" s="568" t="s">
        <v>1471</v>
      </c>
      <c r="C1378" s="568" t="s">
        <v>1539</v>
      </c>
      <c r="D1378" s="558" t="s">
        <v>798</v>
      </c>
      <c r="E1378" s="558">
        <v>13490</v>
      </c>
      <c r="F1378" s="558">
        <v>13490</v>
      </c>
      <c r="G1378" s="544"/>
      <c r="H1378" s="544"/>
      <c r="I1378" s="545"/>
      <c r="J1378" s="544"/>
      <c r="K1378" s="69">
        <v>40</v>
      </c>
      <c r="L1378" s="546">
        <f t="shared" si="51"/>
        <v>539600</v>
      </c>
    </row>
    <row r="1379" spans="1:12" ht="15.75">
      <c r="A1379" s="539">
        <v>33</v>
      </c>
      <c r="B1379" s="568"/>
      <c r="C1379" s="568" t="s">
        <v>1472</v>
      </c>
      <c r="D1379" s="558" t="s">
        <v>798</v>
      </c>
      <c r="E1379" s="558">
        <v>3466</v>
      </c>
      <c r="F1379" s="558">
        <v>3466</v>
      </c>
      <c r="G1379" s="544"/>
      <c r="H1379" s="544"/>
      <c r="I1379" s="545"/>
      <c r="J1379" s="544"/>
      <c r="K1379" s="69">
        <v>40</v>
      </c>
      <c r="L1379" s="546">
        <f t="shared" si="51"/>
        <v>138640</v>
      </c>
    </row>
    <row r="1380" spans="1:12" ht="15.75">
      <c r="A1380" s="547">
        <v>34</v>
      </c>
      <c r="B1380" s="568" t="s">
        <v>1473</v>
      </c>
      <c r="C1380" s="568" t="s">
        <v>1474</v>
      </c>
      <c r="D1380" s="558" t="s">
        <v>798</v>
      </c>
      <c r="E1380" s="558">
        <v>973.48</v>
      </c>
      <c r="F1380" s="558">
        <v>977.48</v>
      </c>
      <c r="G1380" s="544"/>
      <c r="H1380" s="544"/>
      <c r="I1380" s="545"/>
      <c r="J1380" s="544"/>
      <c r="K1380" s="69">
        <v>40</v>
      </c>
      <c r="L1380" s="546">
        <f t="shared" si="51"/>
        <v>38939.199999999997</v>
      </c>
    </row>
    <row r="1381" spans="1:12" ht="15.75">
      <c r="A1381" s="539">
        <v>35</v>
      </c>
      <c r="B1381" s="568" t="s">
        <v>1475</v>
      </c>
      <c r="C1381" s="569" t="s">
        <v>1476</v>
      </c>
      <c r="D1381" s="558" t="s">
        <v>504</v>
      </c>
      <c r="E1381" s="558">
        <v>2542.2199999999998</v>
      </c>
      <c r="F1381" s="558">
        <v>2542.2199999999998</v>
      </c>
      <c r="G1381" s="544"/>
      <c r="H1381" s="544"/>
      <c r="I1381" s="545"/>
      <c r="J1381" s="544"/>
      <c r="K1381" s="69">
        <v>40</v>
      </c>
      <c r="L1381" s="546">
        <f t="shared" si="51"/>
        <v>101688.79999999999</v>
      </c>
    </row>
    <row r="1382" spans="1:12" ht="15.75">
      <c r="A1382" s="539">
        <v>36</v>
      </c>
      <c r="B1382" s="568" t="s">
        <v>1477</v>
      </c>
      <c r="C1382" s="569" t="s">
        <v>1478</v>
      </c>
      <c r="D1382" s="558" t="s">
        <v>504</v>
      </c>
      <c r="E1382" s="558">
        <v>1831.6</v>
      </c>
      <c r="F1382" s="558">
        <v>1831.6</v>
      </c>
      <c r="G1382" s="544"/>
      <c r="H1382" s="544"/>
      <c r="I1382" s="545"/>
      <c r="J1382" s="544"/>
      <c r="K1382" s="69">
        <v>40</v>
      </c>
      <c r="L1382" s="546">
        <f t="shared" si="51"/>
        <v>73264</v>
      </c>
    </row>
    <row r="1383" spans="1:12" ht="15.75">
      <c r="A1383" s="539">
        <v>37</v>
      </c>
      <c r="B1383" s="568" t="s">
        <v>1479</v>
      </c>
      <c r="C1383" s="569" t="s">
        <v>1480</v>
      </c>
      <c r="D1383" s="558" t="s">
        <v>504</v>
      </c>
      <c r="E1383" s="558">
        <v>3205</v>
      </c>
      <c r="F1383" s="558">
        <v>3205</v>
      </c>
      <c r="G1383" s="544"/>
      <c r="H1383" s="544"/>
      <c r="I1383" s="545"/>
      <c r="J1383" s="544"/>
      <c r="K1383" s="69">
        <v>40</v>
      </c>
      <c r="L1383" s="546">
        <f t="shared" si="51"/>
        <v>128200</v>
      </c>
    </row>
    <row r="1384" spans="1:12" ht="15.75">
      <c r="A1384" s="547">
        <v>38</v>
      </c>
      <c r="B1384" s="568" t="s">
        <v>1481</v>
      </c>
      <c r="C1384" s="569" t="s">
        <v>1482</v>
      </c>
      <c r="D1384" s="558" t="s">
        <v>504</v>
      </c>
      <c r="E1384" s="558">
        <v>2163.23</v>
      </c>
      <c r="F1384" s="558">
        <v>2163.23</v>
      </c>
      <c r="G1384" s="544"/>
      <c r="H1384" s="544"/>
      <c r="I1384" s="545"/>
      <c r="J1384" s="544"/>
      <c r="K1384" s="69">
        <v>40</v>
      </c>
      <c r="L1384" s="546">
        <f t="shared" si="51"/>
        <v>86529.2</v>
      </c>
    </row>
    <row r="1385" spans="1:12" ht="15.75">
      <c r="A1385" s="539">
        <v>39</v>
      </c>
      <c r="B1385" s="568" t="s">
        <v>1483</v>
      </c>
      <c r="C1385" s="569" t="s">
        <v>1484</v>
      </c>
      <c r="D1385" s="558" t="s">
        <v>504</v>
      </c>
      <c r="E1385" s="570">
        <v>2555.17</v>
      </c>
      <c r="F1385" s="570">
        <v>2555.17</v>
      </c>
      <c r="G1385" s="544"/>
      <c r="H1385" s="544"/>
      <c r="I1385" s="545"/>
      <c r="J1385" s="544"/>
      <c r="K1385" s="69">
        <v>40</v>
      </c>
      <c r="L1385" s="546">
        <f t="shared" si="51"/>
        <v>102206.8</v>
      </c>
    </row>
    <row r="1386" spans="1:12" ht="15.75">
      <c r="A1386" s="539">
        <v>40</v>
      </c>
      <c r="B1386" s="568" t="s">
        <v>1485</v>
      </c>
      <c r="C1386" s="569" t="s">
        <v>1486</v>
      </c>
      <c r="D1386" s="558" t="s">
        <v>504</v>
      </c>
      <c r="E1386" s="558">
        <v>2268.4699999999998</v>
      </c>
      <c r="F1386" s="558">
        <v>2268.4699999999998</v>
      </c>
      <c r="G1386" s="544"/>
      <c r="H1386" s="544"/>
      <c r="I1386" s="545"/>
      <c r="J1386" s="544"/>
      <c r="K1386" s="69">
        <v>40</v>
      </c>
      <c r="L1386" s="546">
        <f t="shared" si="51"/>
        <v>90738.799999999988</v>
      </c>
    </row>
    <row r="1387" spans="1:12" ht="15.75">
      <c r="A1387" s="539">
        <v>41</v>
      </c>
      <c r="B1387" s="568" t="s">
        <v>1487</v>
      </c>
      <c r="C1387" s="568" t="s">
        <v>1488</v>
      </c>
      <c r="D1387" s="558" t="s">
        <v>152</v>
      </c>
      <c r="E1387" s="558">
        <v>301</v>
      </c>
      <c r="F1387" s="558">
        <v>301</v>
      </c>
      <c r="G1387" s="544"/>
      <c r="H1387" s="544"/>
      <c r="I1387" s="545"/>
      <c r="J1387" s="544"/>
      <c r="K1387" s="69">
        <v>10</v>
      </c>
      <c r="L1387" s="546">
        <f t="shared" si="51"/>
        <v>3010</v>
      </c>
    </row>
    <row r="1388" spans="1:12" ht="15.75">
      <c r="A1388" s="547">
        <v>42</v>
      </c>
      <c r="B1388" s="568" t="s">
        <v>1489</v>
      </c>
      <c r="C1388" s="568" t="s">
        <v>1490</v>
      </c>
      <c r="D1388" s="558" t="s">
        <v>152</v>
      </c>
      <c r="E1388" s="558">
        <v>1128</v>
      </c>
      <c r="F1388" s="558">
        <v>1128</v>
      </c>
      <c r="G1388" s="544"/>
      <c r="H1388" s="544"/>
      <c r="I1388" s="545"/>
      <c r="J1388" s="544"/>
      <c r="K1388" s="69">
        <v>10</v>
      </c>
      <c r="L1388" s="546">
        <f t="shared" si="51"/>
        <v>11280</v>
      </c>
    </row>
    <row r="1389" spans="1:12" ht="15.75">
      <c r="A1389" s="539">
        <v>43</v>
      </c>
      <c r="B1389" s="549"/>
      <c r="C1389" s="552" t="s">
        <v>1491</v>
      </c>
      <c r="D1389" s="544" t="s">
        <v>152</v>
      </c>
      <c r="E1389" s="544">
        <v>1976</v>
      </c>
      <c r="F1389" s="544">
        <v>1976</v>
      </c>
      <c r="G1389" s="544"/>
      <c r="H1389" s="544"/>
      <c r="I1389" s="545"/>
      <c r="J1389" s="544"/>
      <c r="K1389" s="69">
        <v>30</v>
      </c>
      <c r="L1389" s="546">
        <f t="shared" si="51"/>
        <v>59280</v>
      </c>
    </row>
    <row r="1390" spans="1:12" ht="15.75">
      <c r="A1390" s="539">
        <v>44</v>
      </c>
      <c r="B1390" s="550"/>
      <c r="C1390" s="553" t="s">
        <v>1492</v>
      </c>
      <c r="D1390" s="554" t="s">
        <v>152</v>
      </c>
      <c r="E1390" s="555">
        <v>1</v>
      </c>
      <c r="F1390" s="555">
        <v>1</v>
      </c>
      <c r="G1390" s="555"/>
      <c r="H1390" s="556"/>
      <c r="I1390" s="545"/>
      <c r="J1390" s="555"/>
      <c r="K1390" s="69">
        <v>5000</v>
      </c>
      <c r="L1390" s="546">
        <f t="shared" si="51"/>
        <v>5000</v>
      </c>
    </row>
    <row r="1391" spans="1:12" ht="15.75">
      <c r="A1391" s="539">
        <v>45</v>
      </c>
      <c r="B1391" s="561" t="s">
        <v>1493</v>
      </c>
      <c r="C1391" s="562" t="s">
        <v>1494</v>
      </c>
      <c r="D1391" s="555" t="s">
        <v>152</v>
      </c>
      <c r="E1391" s="555">
        <v>1</v>
      </c>
      <c r="F1391" s="555">
        <v>1</v>
      </c>
      <c r="G1391" s="544"/>
      <c r="H1391" s="544"/>
      <c r="I1391" s="545"/>
      <c r="J1391" s="544"/>
      <c r="K1391" s="69">
        <v>50000</v>
      </c>
      <c r="L1391" s="546">
        <f t="shared" si="51"/>
        <v>50000</v>
      </c>
    </row>
    <row r="1392" spans="1:12" ht="15.75">
      <c r="A1392" s="547">
        <v>46</v>
      </c>
      <c r="B1392" s="561" t="s">
        <v>1495</v>
      </c>
      <c r="C1392" s="562" t="s">
        <v>1496</v>
      </c>
      <c r="D1392" s="555" t="s">
        <v>152</v>
      </c>
      <c r="E1392" s="555">
        <v>1</v>
      </c>
      <c r="F1392" s="555">
        <v>1</v>
      </c>
      <c r="G1392" s="544"/>
      <c r="H1392" s="544"/>
      <c r="I1392" s="545"/>
      <c r="J1392" s="544"/>
      <c r="K1392" s="69">
        <v>150000</v>
      </c>
      <c r="L1392" s="546">
        <f t="shared" si="51"/>
        <v>150000</v>
      </c>
    </row>
    <row r="1393" spans="1:12" ht="15.75">
      <c r="A1393" s="539">
        <v>47</v>
      </c>
      <c r="B1393" s="561" t="s">
        <v>1493</v>
      </c>
      <c r="C1393" s="562" t="s">
        <v>1497</v>
      </c>
      <c r="D1393" s="555" t="s">
        <v>152</v>
      </c>
      <c r="E1393" s="555">
        <v>1</v>
      </c>
      <c r="F1393" s="555">
        <v>1</v>
      </c>
      <c r="G1393" s="544"/>
      <c r="H1393" s="544"/>
      <c r="I1393" s="545"/>
      <c r="J1393" s="544"/>
      <c r="K1393" s="69">
        <v>150000</v>
      </c>
      <c r="L1393" s="546">
        <f t="shared" si="51"/>
        <v>150000</v>
      </c>
    </row>
    <row r="1394" spans="1:12" ht="15.75">
      <c r="A1394" s="539">
        <v>48</v>
      </c>
      <c r="B1394" s="549"/>
      <c r="C1394" s="563" t="s">
        <v>1498</v>
      </c>
      <c r="D1394" s="544" t="s">
        <v>563</v>
      </c>
      <c r="E1394" s="544">
        <v>194</v>
      </c>
      <c r="F1394" s="544">
        <v>194</v>
      </c>
      <c r="G1394" s="544"/>
      <c r="H1394" s="544"/>
      <c r="I1394" s="545"/>
      <c r="J1394" s="544"/>
      <c r="K1394" s="69">
        <v>40</v>
      </c>
      <c r="L1394" s="546">
        <f t="shared" si="51"/>
        <v>7760</v>
      </c>
    </row>
    <row r="1395" spans="1:12" ht="15.75">
      <c r="A1395" s="539">
        <v>49</v>
      </c>
      <c r="B1395" s="549"/>
      <c r="C1395" s="563" t="s">
        <v>1499</v>
      </c>
      <c r="D1395" s="544" t="s">
        <v>504</v>
      </c>
      <c r="E1395" s="544">
        <v>21980</v>
      </c>
      <c r="F1395" s="544">
        <v>21980</v>
      </c>
      <c r="G1395" s="544"/>
      <c r="H1395" s="544"/>
      <c r="I1395" s="545"/>
      <c r="J1395" s="544"/>
      <c r="K1395" s="69">
        <v>20</v>
      </c>
      <c r="L1395" s="546">
        <f t="shared" si="51"/>
        <v>439600</v>
      </c>
    </row>
    <row r="1396" spans="1:12" ht="15.75">
      <c r="A1396" s="547">
        <v>50</v>
      </c>
      <c r="B1396" s="568" t="s">
        <v>1500</v>
      </c>
      <c r="C1396" s="568" t="s">
        <v>1501</v>
      </c>
      <c r="D1396" s="544" t="s">
        <v>504</v>
      </c>
      <c r="E1396" s="571">
        <v>662</v>
      </c>
      <c r="F1396" s="571">
        <v>662</v>
      </c>
      <c r="G1396" s="544"/>
      <c r="H1396" s="544"/>
      <c r="I1396" s="545"/>
      <c r="J1396" s="544"/>
      <c r="K1396" s="69">
        <v>60</v>
      </c>
      <c r="L1396" s="546">
        <f t="shared" si="51"/>
        <v>39720</v>
      </c>
    </row>
    <row r="1397" spans="1:12" ht="15.75">
      <c r="A1397" s="539">
        <v>51</v>
      </c>
      <c r="B1397" s="550"/>
      <c r="C1397" s="553" t="s">
        <v>1502</v>
      </c>
      <c r="D1397" s="554" t="s">
        <v>152</v>
      </c>
      <c r="E1397" s="555">
        <v>11</v>
      </c>
      <c r="F1397" s="555">
        <v>11</v>
      </c>
      <c r="G1397" s="555"/>
      <c r="H1397" s="556"/>
      <c r="I1397" s="545"/>
      <c r="J1397" s="555"/>
      <c r="K1397" s="69">
        <v>300</v>
      </c>
      <c r="L1397" s="546">
        <f t="shared" si="51"/>
        <v>3300</v>
      </c>
    </row>
    <row r="1398" spans="1:12" ht="15.75">
      <c r="A1398" s="539">
        <v>52</v>
      </c>
      <c r="B1398" s="550"/>
      <c r="C1398" s="553" t="s">
        <v>1503</v>
      </c>
      <c r="D1398" s="554" t="s">
        <v>152</v>
      </c>
      <c r="E1398" s="555">
        <v>34</v>
      </c>
      <c r="F1398" s="555">
        <v>34</v>
      </c>
      <c r="G1398" s="555"/>
      <c r="H1398" s="556"/>
      <c r="I1398" s="545"/>
      <c r="J1398" s="555"/>
      <c r="K1398" s="69">
        <v>250</v>
      </c>
      <c r="L1398" s="546">
        <f t="shared" si="51"/>
        <v>8500</v>
      </c>
    </row>
    <row r="1399" spans="1:12" ht="15.75">
      <c r="A1399" s="539">
        <v>53</v>
      </c>
      <c r="B1399" s="568" t="s">
        <v>1504</v>
      </c>
      <c r="C1399" s="568" t="s">
        <v>1505</v>
      </c>
      <c r="D1399" s="558" t="s">
        <v>504</v>
      </c>
      <c r="E1399" s="558">
        <v>127.4</v>
      </c>
      <c r="F1399" s="558">
        <v>127.4</v>
      </c>
      <c r="G1399" s="544"/>
      <c r="H1399" s="544"/>
      <c r="I1399" s="545"/>
      <c r="J1399" s="544"/>
      <c r="K1399" s="69">
        <v>50</v>
      </c>
      <c r="L1399" s="546">
        <f t="shared" si="51"/>
        <v>6370</v>
      </c>
    </row>
    <row r="1400" spans="1:12" ht="15.75">
      <c r="A1400" s="547">
        <v>54</v>
      </c>
      <c r="B1400" s="550"/>
      <c r="C1400" s="553" t="s">
        <v>1506</v>
      </c>
      <c r="D1400" s="554" t="s">
        <v>152</v>
      </c>
      <c r="E1400" s="555">
        <v>17</v>
      </c>
      <c r="F1400" s="555">
        <v>17</v>
      </c>
      <c r="G1400" s="555"/>
      <c r="H1400" s="556"/>
      <c r="I1400" s="545"/>
      <c r="J1400" s="555"/>
      <c r="K1400" s="69">
        <v>700</v>
      </c>
      <c r="L1400" s="546">
        <f t="shared" si="51"/>
        <v>11900</v>
      </c>
    </row>
    <row r="1401" spans="1:12" ht="15.75">
      <c r="A1401" s="539">
        <v>55</v>
      </c>
      <c r="B1401" s="550"/>
      <c r="C1401" s="553" t="s">
        <v>1507</v>
      </c>
      <c r="D1401" s="554" t="s">
        <v>152</v>
      </c>
      <c r="E1401" s="555">
        <v>5</v>
      </c>
      <c r="F1401" s="555">
        <v>5</v>
      </c>
      <c r="G1401" s="555"/>
      <c r="H1401" s="556"/>
      <c r="I1401" s="545"/>
      <c r="J1401" s="555"/>
      <c r="K1401" s="69">
        <v>700</v>
      </c>
      <c r="L1401" s="546">
        <f t="shared" si="51"/>
        <v>3500</v>
      </c>
    </row>
    <row r="1402" spans="1:12" ht="15.75">
      <c r="A1402" s="539">
        <v>56</v>
      </c>
      <c r="B1402" s="550"/>
      <c r="C1402" s="545" t="s">
        <v>1508</v>
      </c>
      <c r="D1402" s="554" t="s">
        <v>152</v>
      </c>
      <c r="E1402" s="572">
        <v>8</v>
      </c>
      <c r="F1402" s="572">
        <v>8</v>
      </c>
      <c r="G1402" s="545"/>
      <c r="H1402" s="545"/>
      <c r="I1402" s="545"/>
      <c r="J1402" s="69"/>
      <c r="K1402" s="546">
        <v>300</v>
      </c>
      <c r="L1402" s="546">
        <f t="shared" si="51"/>
        <v>2400</v>
      </c>
    </row>
    <row r="1403" spans="1:12" ht="30">
      <c r="A1403" s="539">
        <v>57</v>
      </c>
      <c r="B1403" s="540" t="s">
        <v>1390</v>
      </c>
      <c r="C1403" s="541" t="s">
        <v>1509</v>
      </c>
      <c r="D1403" s="108" t="s">
        <v>20</v>
      </c>
      <c r="E1403" s="108">
        <v>2</v>
      </c>
      <c r="F1403" s="108"/>
      <c r="G1403" s="544"/>
      <c r="H1403" s="544"/>
      <c r="I1403" s="545"/>
      <c r="J1403" s="544">
        <v>2</v>
      </c>
      <c r="K1403" s="69">
        <v>5000</v>
      </c>
      <c r="L1403" s="546">
        <f t="shared" si="51"/>
        <v>10000</v>
      </c>
    </row>
    <row r="1404" spans="1:12" ht="30">
      <c r="A1404" s="547">
        <v>58</v>
      </c>
      <c r="B1404" s="548" t="s">
        <v>1510</v>
      </c>
      <c r="C1404" s="573" t="s">
        <v>1511</v>
      </c>
      <c r="D1404" s="559" t="s">
        <v>800</v>
      </c>
      <c r="E1404" s="558">
        <v>1</v>
      </c>
      <c r="F1404" s="558"/>
      <c r="G1404" s="568"/>
      <c r="H1404" s="559"/>
      <c r="I1404" s="545"/>
      <c r="J1404" s="544">
        <v>1</v>
      </c>
      <c r="K1404" s="69">
        <v>7500</v>
      </c>
      <c r="L1404" s="546">
        <f t="shared" si="51"/>
        <v>7500</v>
      </c>
    </row>
    <row r="1405" spans="1:12" ht="15.75">
      <c r="A1405" s="539">
        <v>59</v>
      </c>
      <c r="B1405" s="574" t="s">
        <v>1512</v>
      </c>
      <c r="C1405" s="560" t="s">
        <v>1513</v>
      </c>
      <c r="D1405" s="554" t="s">
        <v>152</v>
      </c>
      <c r="E1405" s="554">
        <v>6</v>
      </c>
      <c r="F1405" s="554">
        <v>6</v>
      </c>
      <c r="G1405" s="559"/>
      <c r="H1405" s="559"/>
      <c r="I1405" s="568"/>
      <c r="J1405" s="559"/>
      <c r="K1405" s="559">
        <v>500</v>
      </c>
      <c r="L1405" s="546">
        <f t="shared" si="51"/>
        <v>3000</v>
      </c>
    </row>
    <row r="1406" spans="1:12">
      <c r="A1406" s="539">
        <v>60</v>
      </c>
      <c r="B1406" s="564"/>
      <c r="C1406" s="553" t="s">
        <v>1514</v>
      </c>
      <c r="D1406" s="554" t="s">
        <v>152</v>
      </c>
      <c r="E1406" s="559">
        <v>1</v>
      </c>
      <c r="F1406" s="559"/>
      <c r="G1406" s="559"/>
      <c r="H1406" s="559"/>
      <c r="I1406" s="559"/>
      <c r="J1406" s="559">
        <v>1</v>
      </c>
      <c r="K1406" s="575">
        <v>5000</v>
      </c>
      <c r="L1406" s="546">
        <f t="shared" si="51"/>
        <v>5000</v>
      </c>
    </row>
    <row r="1407" spans="1:12">
      <c r="A1407" s="539">
        <v>61</v>
      </c>
      <c r="B1407" s="550"/>
      <c r="C1407" s="553" t="s">
        <v>1515</v>
      </c>
      <c r="D1407" s="559" t="s">
        <v>152</v>
      </c>
      <c r="E1407" s="559">
        <v>1</v>
      </c>
      <c r="F1407" s="559"/>
      <c r="G1407" s="559">
        <v>1</v>
      </c>
      <c r="H1407" s="559"/>
      <c r="I1407" s="559"/>
      <c r="J1407" s="559"/>
      <c r="K1407" s="575">
        <v>354000</v>
      </c>
      <c r="L1407" s="546">
        <f t="shared" si="51"/>
        <v>354000</v>
      </c>
    </row>
    <row r="1408" spans="1:12">
      <c r="A1408" s="547">
        <v>62</v>
      </c>
      <c r="B1408" s="550"/>
      <c r="C1408" s="553" t="s">
        <v>1516</v>
      </c>
      <c r="D1408" s="559" t="s">
        <v>152</v>
      </c>
      <c r="E1408" s="559">
        <v>1</v>
      </c>
      <c r="F1408" s="559"/>
      <c r="G1408" s="559">
        <v>1</v>
      </c>
      <c r="H1408" s="559"/>
      <c r="I1408" s="559"/>
      <c r="J1408" s="559"/>
      <c r="K1408" s="575">
        <v>224200</v>
      </c>
      <c r="L1408" s="546">
        <f t="shared" si="51"/>
        <v>224200</v>
      </c>
    </row>
    <row r="1409" spans="1:12">
      <c r="A1409" s="539">
        <v>63</v>
      </c>
      <c r="B1409" s="550"/>
      <c r="C1409" s="553" t="s">
        <v>1517</v>
      </c>
      <c r="D1409" s="559" t="s">
        <v>152</v>
      </c>
      <c r="E1409" s="559">
        <v>2</v>
      </c>
      <c r="F1409" s="559"/>
      <c r="G1409" s="559">
        <v>2</v>
      </c>
      <c r="H1409" s="559"/>
      <c r="I1409" s="559"/>
      <c r="J1409" s="559"/>
      <c r="K1409" s="575">
        <v>212400</v>
      </c>
      <c r="L1409" s="546">
        <f t="shared" si="51"/>
        <v>424800</v>
      </c>
    </row>
    <row r="1410" spans="1:12">
      <c r="A1410" s="539">
        <v>64</v>
      </c>
      <c r="B1410" s="550"/>
      <c r="C1410" s="553" t="s">
        <v>1518</v>
      </c>
      <c r="D1410" s="559" t="s">
        <v>152</v>
      </c>
      <c r="E1410" s="559">
        <v>1</v>
      </c>
      <c r="F1410" s="559"/>
      <c r="G1410" s="559">
        <v>1</v>
      </c>
      <c r="H1410" s="559"/>
      <c r="I1410" s="559"/>
      <c r="J1410" s="559"/>
      <c r="K1410" s="575">
        <v>212400</v>
      </c>
      <c r="L1410" s="546">
        <f t="shared" si="51"/>
        <v>212400</v>
      </c>
    </row>
    <row r="1411" spans="1:12">
      <c r="A1411" s="539">
        <v>65</v>
      </c>
      <c r="B1411" s="550"/>
      <c r="C1411" s="553" t="s">
        <v>1519</v>
      </c>
      <c r="D1411" s="559" t="s">
        <v>152</v>
      </c>
      <c r="E1411" s="559">
        <v>1</v>
      </c>
      <c r="F1411" s="559">
        <v>1</v>
      </c>
      <c r="G1411" s="559"/>
      <c r="H1411" s="559"/>
      <c r="I1411" s="559"/>
      <c r="J1411" s="559"/>
      <c r="K1411" s="575">
        <v>212400</v>
      </c>
      <c r="L1411" s="546">
        <f t="shared" si="51"/>
        <v>212400</v>
      </c>
    </row>
    <row r="1412" spans="1:12">
      <c r="A1412" s="547">
        <v>66</v>
      </c>
      <c r="B1412" s="550"/>
      <c r="C1412" s="553" t="s">
        <v>1520</v>
      </c>
      <c r="D1412" s="559" t="s">
        <v>152</v>
      </c>
      <c r="E1412" s="559">
        <v>1</v>
      </c>
      <c r="F1412" s="559"/>
      <c r="G1412" s="559">
        <v>1</v>
      </c>
      <c r="H1412" s="559"/>
      <c r="I1412" s="559"/>
      <c r="J1412" s="559"/>
      <c r="K1412" s="575">
        <v>5000</v>
      </c>
      <c r="L1412" s="546">
        <f t="shared" ref="L1412:L1428" si="52">+K1412*E1412</f>
        <v>5000</v>
      </c>
    </row>
    <row r="1413" spans="1:12">
      <c r="A1413" s="539">
        <v>67</v>
      </c>
      <c r="B1413" s="550"/>
      <c r="C1413" s="553" t="s">
        <v>1521</v>
      </c>
      <c r="D1413" s="559" t="s">
        <v>152</v>
      </c>
      <c r="E1413" s="559">
        <v>2</v>
      </c>
      <c r="F1413" s="559"/>
      <c r="G1413" s="559">
        <v>2</v>
      </c>
      <c r="H1413" s="559"/>
      <c r="I1413" s="559"/>
      <c r="J1413" s="559"/>
      <c r="K1413" s="575">
        <v>5000</v>
      </c>
      <c r="L1413" s="546">
        <f t="shared" si="52"/>
        <v>10000</v>
      </c>
    </row>
    <row r="1414" spans="1:12">
      <c r="A1414" s="539">
        <v>68</v>
      </c>
      <c r="B1414" s="550"/>
      <c r="C1414" s="553" t="s">
        <v>1522</v>
      </c>
      <c r="D1414" s="559" t="s">
        <v>152</v>
      </c>
      <c r="E1414" s="559">
        <v>200</v>
      </c>
      <c r="F1414" s="559">
        <v>200</v>
      </c>
      <c r="G1414" s="559"/>
      <c r="H1414" s="559"/>
      <c r="I1414" s="559"/>
      <c r="J1414" s="559"/>
      <c r="K1414" s="575">
        <v>1109.2</v>
      </c>
      <c r="L1414" s="546">
        <f t="shared" si="52"/>
        <v>221840</v>
      </c>
    </row>
    <row r="1415" spans="1:12">
      <c r="A1415" s="539">
        <v>69</v>
      </c>
      <c r="B1415" s="550"/>
      <c r="C1415" s="553" t="s">
        <v>1523</v>
      </c>
      <c r="D1415" s="559" t="s">
        <v>152</v>
      </c>
      <c r="E1415" s="559">
        <v>15</v>
      </c>
      <c r="F1415" s="559"/>
      <c r="G1415" s="559">
        <v>15</v>
      </c>
      <c r="H1415" s="559"/>
      <c r="I1415" s="559"/>
      <c r="J1415" s="559"/>
      <c r="K1415" s="575">
        <v>200</v>
      </c>
      <c r="L1415" s="546">
        <f t="shared" si="52"/>
        <v>3000</v>
      </c>
    </row>
    <row r="1416" spans="1:12" ht="30">
      <c r="A1416" s="547">
        <v>70</v>
      </c>
      <c r="B1416" s="550"/>
      <c r="C1416" s="553" t="s">
        <v>1524</v>
      </c>
      <c r="D1416" s="559" t="s">
        <v>20</v>
      </c>
      <c r="E1416" s="559">
        <v>1</v>
      </c>
      <c r="F1416" s="559"/>
      <c r="G1416" s="559">
        <v>1</v>
      </c>
      <c r="H1416" s="559"/>
      <c r="I1416" s="559"/>
      <c r="J1416" s="559"/>
      <c r="K1416" s="575">
        <v>7000</v>
      </c>
      <c r="L1416" s="546">
        <f t="shared" si="52"/>
        <v>7000</v>
      </c>
    </row>
    <row r="1417" spans="1:12">
      <c r="A1417" s="539">
        <v>71</v>
      </c>
      <c r="B1417" s="550"/>
      <c r="C1417" s="553" t="s">
        <v>1525</v>
      </c>
      <c r="D1417" s="559" t="s">
        <v>261</v>
      </c>
      <c r="E1417" s="559">
        <v>28458</v>
      </c>
      <c r="F1417" s="559"/>
      <c r="G1417" s="559">
        <v>28458</v>
      </c>
      <c r="H1417" s="559"/>
      <c r="I1417" s="559"/>
      <c r="J1417" s="559"/>
      <c r="K1417" s="575">
        <v>50</v>
      </c>
      <c r="L1417" s="546">
        <f>+K1417*E1417</f>
        <v>1422900</v>
      </c>
    </row>
    <row r="1418" spans="1:12">
      <c r="A1418" s="539">
        <v>72</v>
      </c>
      <c r="B1418" s="550"/>
      <c r="C1418" s="553" t="s">
        <v>1526</v>
      </c>
      <c r="D1418" s="559" t="s">
        <v>152</v>
      </c>
      <c r="E1418" s="559">
        <v>174</v>
      </c>
      <c r="F1418" s="559"/>
      <c r="G1418" s="559">
        <v>174</v>
      </c>
      <c r="H1418" s="559"/>
      <c r="I1418" s="559"/>
      <c r="J1418" s="559"/>
      <c r="K1418" s="575">
        <v>250</v>
      </c>
      <c r="L1418" s="546">
        <f t="shared" si="52"/>
        <v>43500</v>
      </c>
    </row>
    <row r="1419" spans="1:12" ht="15.75">
      <c r="A1419" s="539">
        <v>73</v>
      </c>
      <c r="B1419" s="550"/>
      <c r="C1419" s="553" t="s">
        <v>1527</v>
      </c>
      <c r="D1419" s="559" t="s">
        <v>152</v>
      </c>
      <c r="E1419" s="559">
        <v>1</v>
      </c>
      <c r="F1419" s="576"/>
      <c r="G1419" s="559">
        <v>1</v>
      </c>
      <c r="H1419" s="559"/>
      <c r="I1419" s="559"/>
      <c r="J1419" s="559"/>
      <c r="K1419" s="559">
        <v>37960.6</v>
      </c>
      <c r="L1419" s="546">
        <f t="shared" si="52"/>
        <v>37960.6</v>
      </c>
    </row>
    <row r="1420" spans="1:12" ht="15.75">
      <c r="A1420" s="547">
        <v>74</v>
      </c>
      <c r="B1420" s="550"/>
      <c r="C1420" s="553" t="s">
        <v>1528</v>
      </c>
      <c r="D1420" s="559" t="s">
        <v>152</v>
      </c>
      <c r="E1420" s="559">
        <v>4</v>
      </c>
      <c r="F1420" s="576"/>
      <c r="G1420" s="559"/>
      <c r="H1420" s="559"/>
      <c r="I1420" s="559"/>
      <c r="J1420" s="559"/>
      <c r="K1420" s="559">
        <v>3360.64</v>
      </c>
      <c r="L1420" s="546">
        <f t="shared" si="52"/>
        <v>13442.56</v>
      </c>
    </row>
    <row r="1421" spans="1:12" ht="15.75">
      <c r="A1421" s="539">
        <v>75</v>
      </c>
      <c r="B1421" s="550"/>
      <c r="C1421" s="553" t="s">
        <v>1529</v>
      </c>
      <c r="D1421" s="559" t="s">
        <v>152</v>
      </c>
      <c r="E1421" s="559">
        <v>2</v>
      </c>
      <c r="F1421" s="576"/>
      <c r="G1421" s="559"/>
      <c r="H1421" s="559"/>
      <c r="I1421" s="559"/>
      <c r="J1421" s="559"/>
      <c r="K1421" s="559">
        <v>7874.14</v>
      </c>
      <c r="L1421" s="546">
        <f t="shared" si="52"/>
        <v>15748.28</v>
      </c>
    </row>
    <row r="1422" spans="1:12" ht="15.75">
      <c r="A1422" s="539">
        <v>76</v>
      </c>
      <c r="B1422" s="550"/>
      <c r="C1422" s="553" t="s">
        <v>1530</v>
      </c>
      <c r="D1422" s="559" t="s">
        <v>152</v>
      </c>
      <c r="E1422" s="559">
        <v>4</v>
      </c>
      <c r="F1422" s="576"/>
      <c r="G1422" s="559"/>
      <c r="H1422" s="559"/>
      <c r="I1422" s="559"/>
      <c r="J1422" s="559"/>
      <c r="K1422" s="559">
        <v>14334.64</v>
      </c>
      <c r="L1422" s="546">
        <f t="shared" si="52"/>
        <v>57338.559999999998</v>
      </c>
    </row>
    <row r="1423" spans="1:12" ht="15.75">
      <c r="A1423" s="539">
        <v>77</v>
      </c>
      <c r="B1423" s="550"/>
      <c r="C1423" s="553" t="s">
        <v>1531</v>
      </c>
      <c r="D1423" s="559" t="s">
        <v>152</v>
      </c>
      <c r="E1423" s="559">
        <v>1</v>
      </c>
      <c r="F1423" s="576"/>
      <c r="G1423" s="559"/>
      <c r="H1423" s="559"/>
      <c r="I1423" s="559"/>
      <c r="J1423" s="559"/>
      <c r="K1423" s="559">
        <v>9296.0400000000009</v>
      </c>
      <c r="L1423" s="546">
        <f t="shared" si="52"/>
        <v>9296.0400000000009</v>
      </c>
    </row>
    <row r="1424" spans="1:12" ht="15.75">
      <c r="A1424" s="547">
        <v>78</v>
      </c>
      <c r="B1424" s="550"/>
      <c r="C1424" s="553" t="s">
        <v>1532</v>
      </c>
      <c r="D1424" s="559" t="s">
        <v>152</v>
      </c>
      <c r="E1424" s="559">
        <v>1</v>
      </c>
      <c r="F1424" s="576"/>
      <c r="G1424" s="559"/>
      <c r="H1424" s="559"/>
      <c r="I1424" s="559"/>
      <c r="J1424" s="559"/>
      <c r="K1424" s="577">
        <v>10578.7</v>
      </c>
      <c r="L1424" s="546">
        <f>+K1425*E1424</f>
        <v>21057.1</v>
      </c>
    </row>
    <row r="1425" spans="1:15" ht="15.75">
      <c r="A1425" s="539">
        <v>79</v>
      </c>
      <c r="B1425" s="550"/>
      <c r="C1425" s="553" t="s">
        <v>1533</v>
      </c>
      <c r="D1425" s="559" t="s">
        <v>152</v>
      </c>
      <c r="E1425" s="559">
        <v>1</v>
      </c>
      <c r="F1425" s="576"/>
      <c r="G1425" s="559"/>
      <c r="H1425" s="559"/>
      <c r="I1425" s="559"/>
      <c r="J1425" s="559"/>
      <c r="K1425" s="559">
        <v>21057.1</v>
      </c>
      <c r="L1425" s="546">
        <f>+K1426*E1425</f>
        <v>3380.7</v>
      </c>
    </row>
    <row r="1426" spans="1:15" ht="15.75">
      <c r="A1426" s="539">
        <v>80</v>
      </c>
      <c r="B1426" s="550"/>
      <c r="C1426" s="553" t="s">
        <v>1534</v>
      </c>
      <c r="D1426" s="559" t="s">
        <v>152</v>
      </c>
      <c r="E1426" s="559">
        <v>2</v>
      </c>
      <c r="F1426" s="576"/>
      <c r="G1426" s="559"/>
      <c r="H1426" s="559"/>
      <c r="I1426" s="559"/>
      <c r="J1426" s="559"/>
      <c r="K1426" s="559">
        <v>3380.7</v>
      </c>
      <c r="L1426" s="546">
        <f t="shared" si="52"/>
        <v>6761.4</v>
      </c>
    </row>
    <row r="1427" spans="1:15" ht="15.75">
      <c r="A1427" s="539">
        <v>81</v>
      </c>
      <c r="B1427" s="550"/>
      <c r="C1427" s="553" t="s">
        <v>1535</v>
      </c>
      <c r="D1427" s="559" t="s">
        <v>152</v>
      </c>
      <c r="E1427" s="559">
        <v>5</v>
      </c>
      <c r="F1427" s="576"/>
      <c r="G1427" s="559"/>
      <c r="H1427" s="559"/>
      <c r="I1427" s="559"/>
      <c r="J1427" s="559"/>
      <c r="K1427" s="559">
        <v>210.04</v>
      </c>
      <c r="L1427" s="546">
        <f t="shared" si="52"/>
        <v>1050.2</v>
      </c>
    </row>
    <row r="1428" spans="1:15" ht="15.75">
      <c r="A1428" s="547">
        <v>82</v>
      </c>
      <c r="B1428" s="550"/>
      <c r="C1428" s="553" t="s">
        <v>1536</v>
      </c>
      <c r="D1428" s="559" t="s">
        <v>152</v>
      </c>
      <c r="E1428" s="559">
        <v>5</v>
      </c>
      <c r="F1428" s="576"/>
      <c r="G1428" s="559"/>
      <c r="H1428" s="559"/>
      <c r="I1428" s="559"/>
      <c r="J1428" s="559"/>
      <c r="K1428" s="559">
        <v>257.24</v>
      </c>
      <c r="L1428" s="546">
        <f t="shared" si="52"/>
        <v>1286.2</v>
      </c>
    </row>
    <row r="1429" spans="1:15" ht="15.75">
      <c r="A1429" s="1322" t="s">
        <v>1537</v>
      </c>
      <c r="B1429" s="1322"/>
      <c r="C1429" s="1322"/>
      <c r="D1429" s="1322"/>
      <c r="E1429" s="1322"/>
      <c r="F1429" s="1322"/>
      <c r="G1429" s="1322"/>
      <c r="H1429" s="1322"/>
      <c r="I1429" s="1322"/>
      <c r="J1429" s="1322"/>
      <c r="K1429" s="1322"/>
      <c r="L1429" s="578">
        <f>SUM(L1347:L1428)</f>
        <v>10828745.639999997</v>
      </c>
    </row>
    <row r="1430" spans="1:15" ht="15.75">
      <c r="A1430" s="579"/>
      <c r="B1430" s="580"/>
      <c r="C1430" s="579"/>
      <c r="D1430" s="579"/>
      <c r="E1430" s="579"/>
      <c r="F1430" s="579"/>
      <c r="G1430" s="579"/>
      <c r="H1430" s="579"/>
      <c r="I1430" s="579"/>
      <c r="J1430" s="579"/>
      <c r="K1430" s="579"/>
      <c r="L1430" s="581"/>
    </row>
    <row r="1431" spans="1:15" ht="15.75">
      <c r="A1431" s="582"/>
      <c r="B1431" s="576"/>
      <c r="C1431" s="582"/>
      <c r="D1431" s="582"/>
      <c r="E1431" s="583"/>
      <c r="F1431" s="582"/>
      <c r="G1431" s="582"/>
      <c r="H1431" s="582"/>
      <c r="I1431" s="582"/>
      <c r="J1431" s="583"/>
      <c r="K1431" s="582"/>
      <c r="L1431" s="583"/>
    </row>
    <row r="1432" spans="1:15" ht="16.5">
      <c r="A1432" s="532"/>
      <c r="B1432" s="533"/>
      <c r="C1432" s="532"/>
      <c r="D1432" s="532"/>
      <c r="E1432" s="534"/>
      <c r="F1432" s="532"/>
      <c r="G1432" s="535"/>
      <c r="H1432" s="532"/>
      <c r="I1432" s="532"/>
      <c r="J1432" s="534"/>
      <c r="K1432" s="532"/>
      <c r="L1432" s="536"/>
    </row>
    <row r="1433" spans="1:15" ht="18.75">
      <c r="A1433" s="1323" t="s">
        <v>1540</v>
      </c>
      <c r="B1433" s="1323"/>
      <c r="C1433" s="1323"/>
      <c r="D1433" s="1323"/>
      <c r="E1433" s="1323"/>
      <c r="F1433" s="1323"/>
      <c r="G1433" s="1323"/>
      <c r="H1433" s="1323"/>
      <c r="I1433" s="1323"/>
      <c r="J1433" s="1323"/>
      <c r="K1433" s="1323"/>
      <c r="L1433" s="1323"/>
      <c r="M1433" s="1323"/>
      <c r="N1433" s="1323"/>
      <c r="O1433" s="1323"/>
    </row>
    <row r="1434" spans="1:15" ht="16.5">
      <c r="A1434" s="584" t="s">
        <v>1541</v>
      </c>
      <c r="B1434" s="584"/>
      <c r="C1434" s="584"/>
      <c r="D1434" s="584"/>
      <c r="E1434" s="584"/>
      <c r="F1434" s="584"/>
      <c r="G1434" s="584"/>
      <c r="H1434" s="584"/>
      <c r="I1434" s="584"/>
      <c r="J1434" s="584"/>
      <c r="K1434" s="584"/>
      <c r="L1434" s="584"/>
      <c r="M1434" s="584"/>
      <c r="N1434" s="532"/>
      <c r="O1434" s="532"/>
    </row>
    <row r="1435" spans="1:15" ht="16.5">
      <c r="A1435" s="584" t="s">
        <v>1542</v>
      </c>
      <c r="B1435" s="584"/>
      <c r="C1435" s="584"/>
      <c r="D1435" s="584"/>
      <c r="E1435" s="584"/>
      <c r="F1435" s="584"/>
      <c r="G1435" s="584"/>
      <c r="H1435" s="584"/>
      <c r="I1435" s="584"/>
      <c r="J1435" s="584"/>
      <c r="K1435" s="584"/>
      <c r="L1435" s="584"/>
      <c r="M1435" s="584"/>
      <c r="N1435" s="532"/>
      <c r="O1435" s="532"/>
    </row>
    <row r="1436" spans="1:15" ht="18">
      <c r="A1436" s="585"/>
      <c r="B1436" s="585"/>
      <c r="C1436" s="585"/>
      <c r="D1436" s="585"/>
      <c r="E1436" s="585"/>
      <c r="F1436" s="585"/>
      <c r="G1436" s="585"/>
      <c r="H1436" s="585"/>
      <c r="I1436" s="585"/>
      <c r="J1436" s="585"/>
      <c r="K1436" s="585"/>
      <c r="L1436" s="585"/>
      <c r="M1436" s="585"/>
      <c r="N1436" s="585"/>
      <c r="O1436" s="585"/>
    </row>
    <row r="1437" spans="1:15">
      <c r="A1437" s="586"/>
      <c r="B1437" s="586"/>
      <c r="C1437" s="586"/>
      <c r="D1437" s="587"/>
      <c r="E1437" s="1324" t="s">
        <v>1543</v>
      </c>
      <c r="F1437" s="1326" t="s">
        <v>1544</v>
      </c>
      <c r="G1437" s="1327"/>
      <c r="H1437" s="1328" t="s">
        <v>1545</v>
      </c>
      <c r="I1437" s="1328"/>
      <c r="J1437" s="1328" t="s">
        <v>1546</v>
      </c>
      <c r="K1437" s="1328"/>
      <c r="L1437" s="1328" t="s">
        <v>1547</v>
      </c>
      <c r="M1437" s="1328"/>
      <c r="N1437" s="1328" t="s">
        <v>1548</v>
      </c>
      <c r="O1437" s="1328"/>
    </row>
    <row r="1438" spans="1:15" ht="45">
      <c r="A1438" s="588" t="s">
        <v>1307</v>
      </c>
      <c r="B1438" s="588" t="s">
        <v>1</v>
      </c>
      <c r="C1438" s="588" t="s">
        <v>1549</v>
      </c>
      <c r="D1438" s="588" t="s">
        <v>1550</v>
      </c>
      <c r="E1438" s="1325"/>
      <c r="F1438" s="588" t="s">
        <v>245</v>
      </c>
      <c r="G1438" s="589" t="s">
        <v>246</v>
      </c>
      <c r="H1438" s="588" t="s">
        <v>245</v>
      </c>
      <c r="I1438" s="589" t="s">
        <v>246</v>
      </c>
      <c r="J1438" s="588" t="s">
        <v>245</v>
      </c>
      <c r="K1438" s="589" t="s">
        <v>246</v>
      </c>
      <c r="L1438" s="588" t="s">
        <v>245</v>
      </c>
      <c r="M1438" s="589" t="s">
        <v>246</v>
      </c>
      <c r="N1438" s="588" t="s">
        <v>245</v>
      </c>
      <c r="O1438" s="589" t="s">
        <v>246</v>
      </c>
    </row>
    <row r="1439" spans="1:15">
      <c r="A1439" s="590">
        <v>1</v>
      </c>
      <c r="B1439" s="590" t="s">
        <v>1551</v>
      </c>
      <c r="C1439" s="591" t="s">
        <v>1552</v>
      </c>
      <c r="D1439" s="590" t="s">
        <v>152</v>
      </c>
      <c r="E1439" s="592">
        <v>300</v>
      </c>
      <c r="F1439" s="590">
        <v>3</v>
      </c>
      <c r="G1439" s="593">
        <f>E1439*F1439</f>
        <v>900</v>
      </c>
      <c r="H1439" s="590" t="s">
        <v>1553</v>
      </c>
      <c r="I1439" s="590" t="s">
        <v>1553</v>
      </c>
      <c r="J1439" s="590" t="s">
        <v>1553</v>
      </c>
      <c r="K1439" s="590" t="s">
        <v>1553</v>
      </c>
      <c r="L1439" s="590" t="s">
        <v>1553</v>
      </c>
      <c r="M1439" s="590" t="s">
        <v>1553</v>
      </c>
      <c r="N1439" s="590" t="s">
        <v>1553</v>
      </c>
      <c r="O1439" s="590" t="s">
        <v>1553</v>
      </c>
    </row>
    <row r="1440" spans="1:15">
      <c r="A1440" s="590">
        <v>2</v>
      </c>
      <c r="B1440" s="590"/>
      <c r="C1440" s="594" t="s">
        <v>1554</v>
      </c>
      <c r="D1440" s="595" t="s">
        <v>21</v>
      </c>
      <c r="E1440" s="596">
        <v>20</v>
      </c>
      <c r="F1440" s="595">
        <v>4420</v>
      </c>
      <c r="G1440" s="597">
        <f t="shared" ref="G1440:G1503" si="53">E1440*F1440</f>
        <v>88400</v>
      </c>
      <c r="H1440" s="590" t="s">
        <v>1553</v>
      </c>
      <c r="I1440" s="590" t="s">
        <v>1553</v>
      </c>
      <c r="J1440" s="590" t="s">
        <v>1553</v>
      </c>
      <c r="K1440" s="590" t="s">
        <v>1553</v>
      </c>
      <c r="L1440" s="590" t="s">
        <v>1553</v>
      </c>
      <c r="M1440" s="590" t="s">
        <v>1553</v>
      </c>
      <c r="N1440" s="590" t="s">
        <v>1553</v>
      </c>
      <c r="O1440" s="590" t="s">
        <v>1553</v>
      </c>
    </row>
    <row r="1441" spans="1:15">
      <c r="A1441" s="590">
        <v>3</v>
      </c>
      <c r="B1441" s="590" t="s">
        <v>483</v>
      </c>
      <c r="C1441" s="591" t="s">
        <v>1555</v>
      </c>
      <c r="D1441" s="590" t="s">
        <v>21</v>
      </c>
      <c r="E1441" s="592">
        <v>200</v>
      </c>
      <c r="F1441" s="590">
        <v>10</v>
      </c>
      <c r="G1441" s="593">
        <f t="shared" si="53"/>
        <v>2000</v>
      </c>
      <c r="H1441" s="590" t="s">
        <v>1553</v>
      </c>
      <c r="I1441" s="590" t="s">
        <v>1553</v>
      </c>
      <c r="J1441" s="590" t="s">
        <v>1553</v>
      </c>
      <c r="K1441" s="590" t="s">
        <v>1553</v>
      </c>
      <c r="L1441" s="590" t="s">
        <v>1553</v>
      </c>
      <c r="M1441" s="590" t="s">
        <v>1553</v>
      </c>
      <c r="N1441" s="590" t="s">
        <v>1553</v>
      </c>
      <c r="O1441" s="590" t="s">
        <v>1553</v>
      </c>
    </row>
    <row r="1442" spans="1:15">
      <c r="A1442" s="590">
        <v>4</v>
      </c>
      <c r="B1442" s="590" t="s">
        <v>469</v>
      </c>
      <c r="C1442" s="598" t="s">
        <v>1556</v>
      </c>
      <c r="D1442" s="590" t="s">
        <v>21</v>
      </c>
      <c r="E1442" s="592">
        <v>700</v>
      </c>
      <c r="F1442" s="590">
        <v>19</v>
      </c>
      <c r="G1442" s="593">
        <f t="shared" si="53"/>
        <v>13300</v>
      </c>
      <c r="H1442" s="590" t="s">
        <v>1553</v>
      </c>
      <c r="I1442" s="590" t="s">
        <v>1553</v>
      </c>
      <c r="J1442" s="590" t="s">
        <v>1553</v>
      </c>
      <c r="K1442" s="590" t="s">
        <v>1553</v>
      </c>
      <c r="L1442" s="590" t="s">
        <v>1553</v>
      </c>
      <c r="M1442" s="590" t="s">
        <v>1553</v>
      </c>
      <c r="N1442" s="590" t="s">
        <v>1553</v>
      </c>
      <c r="O1442" s="590" t="s">
        <v>1553</v>
      </c>
    </row>
    <row r="1443" spans="1:15">
      <c r="A1443" s="590">
        <v>5</v>
      </c>
      <c r="B1443" s="590" t="s">
        <v>1557</v>
      </c>
      <c r="C1443" s="591" t="s">
        <v>1558</v>
      </c>
      <c r="D1443" s="590" t="s">
        <v>21</v>
      </c>
      <c r="E1443" s="592">
        <v>1050</v>
      </c>
      <c r="F1443" s="590">
        <v>4</v>
      </c>
      <c r="G1443" s="593">
        <f t="shared" si="53"/>
        <v>4200</v>
      </c>
      <c r="H1443" s="590" t="s">
        <v>1553</v>
      </c>
      <c r="I1443" s="590" t="s">
        <v>1553</v>
      </c>
      <c r="J1443" s="590" t="s">
        <v>1553</v>
      </c>
      <c r="K1443" s="590" t="s">
        <v>1553</v>
      </c>
      <c r="L1443" s="590" t="s">
        <v>1553</v>
      </c>
      <c r="M1443" s="590" t="s">
        <v>1553</v>
      </c>
      <c r="N1443" s="590" t="s">
        <v>1553</v>
      </c>
      <c r="O1443" s="590" t="s">
        <v>1553</v>
      </c>
    </row>
    <row r="1444" spans="1:15">
      <c r="A1444" s="590">
        <v>6</v>
      </c>
      <c r="B1444" s="590" t="s">
        <v>463</v>
      </c>
      <c r="C1444" s="598" t="s">
        <v>1559</v>
      </c>
      <c r="D1444" s="590" t="s">
        <v>180</v>
      </c>
      <c r="E1444" s="592">
        <v>25000</v>
      </c>
      <c r="F1444" s="590">
        <v>4.2569999999999997</v>
      </c>
      <c r="G1444" s="593">
        <f t="shared" si="53"/>
        <v>106424.99999999999</v>
      </c>
      <c r="H1444" s="590" t="s">
        <v>1553</v>
      </c>
      <c r="I1444" s="590" t="s">
        <v>1553</v>
      </c>
      <c r="J1444" s="590" t="s">
        <v>1553</v>
      </c>
      <c r="K1444" s="590" t="s">
        <v>1553</v>
      </c>
      <c r="L1444" s="590" t="s">
        <v>1553</v>
      </c>
      <c r="M1444" s="590" t="s">
        <v>1553</v>
      </c>
      <c r="N1444" s="590" t="s">
        <v>1553</v>
      </c>
      <c r="O1444" s="590" t="s">
        <v>1553</v>
      </c>
    </row>
    <row r="1445" spans="1:15">
      <c r="A1445" s="590">
        <v>7</v>
      </c>
      <c r="B1445" s="590" t="s">
        <v>1560</v>
      </c>
      <c r="C1445" s="598" t="s">
        <v>1561</v>
      </c>
      <c r="D1445" s="590" t="s">
        <v>330</v>
      </c>
      <c r="E1445" s="592">
        <v>85</v>
      </c>
      <c r="F1445" s="590">
        <v>200</v>
      </c>
      <c r="G1445" s="593">
        <f t="shared" si="53"/>
        <v>17000</v>
      </c>
      <c r="H1445" s="590" t="s">
        <v>1553</v>
      </c>
      <c r="I1445" s="590" t="s">
        <v>1553</v>
      </c>
      <c r="J1445" s="590" t="s">
        <v>1553</v>
      </c>
      <c r="K1445" s="590" t="s">
        <v>1553</v>
      </c>
      <c r="L1445" s="590" t="s">
        <v>1553</v>
      </c>
      <c r="M1445" s="590" t="s">
        <v>1553</v>
      </c>
      <c r="N1445" s="590" t="s">
        <v>1553</v>
      </c>
      <c r="O1445" s="590" t="s">
        <v>1553</v>
      </c>
    </row>
    <row r="1446" spans="1:15">
      <c r="A1446" s="590">
        <v>8</v>
      </c>
      <c r="B1446" s="590"/>
      <c r="C1446" s="598" t="s">
        <v>1562</v>
      </c>
      <c r="D1446" s="590" t="s">
        <v>21</v>
      </c>
      <c r="E1446" s="592">
        <v>6000</v>
      </c>
      <c r="F1446" s="590">
        <v>1</v>
      </c>
      <c r="G1446" s="593">
        <f t="shared" si="53"/>
        <v>6000</v>
      </c>
      <c r="H1446" s="590" t="s">
        <v>1553</v>
      </c>
      <c r="I1446" s="590" t="s">
        <v>1553</v>
      </c>
      <c r="J1446" s="590" t="s">
        <v>1553</v>
      </c>
      <c r="K1446" s="590" t="s">
        <v>1553</v>
      </c>
      <c r="L1446" s="590" t="s">
        <v>1553</v>
      </c>
      <c r="M1446" s="590" t="s">
        <v>1553</v>
      </c>
      <c r="N1446" s="590" t="s">
        <v>1553</v>
      </c>
      <c r="O1446" s="590" t="s">
        <v>1553</v>
      </c>
    </row>
    <row r="1447" spans="1:15">
      <c r="A1447" s="590">
        <v>9</v>
      </c>
      <c r="B1447" s="590" t="s">
        <v>1563</v>
      </c>
      <c r="C1447" s="598" t="s">
        <v>1564</v>
      </c>
      <c r="D1447" s="590" t="s">
        <v>21</v>
      </c>
      <c r="E1447" s="592">
        <v>12000</v>
      </c>
      <c r="F1447" s="590">
        <v>2</v>
      </c>
      <c r="G1447" s="593">
        <f t="shared" si="53"/>
        <v>24000</v>
      </c>
      <c r="H1447" s="590" t="s">
        <v>1553</v>
      </c>
      <c r="I1447" s="590" t="s">
        <v>1553</v>
      </c>
      <c r="J1447" s="590" t="s">
        <v>1553</v>
      </c>
      <c r="K1447" s="590" t="s">
        <v>1553</v>
      </c>
      <c r="L1447" s="590" t="s">
        <v>1553</v>
      </c>
      <c r="M1447" s="590" t="s">
        <v>1553</v>
      </c>
      <c r="N1447" s="590" t="s">
        <v>1553</v>
      </c>
      <c r="O1447" s="590" t="s">
        <v>1553</v>
      </c>
    </row>
    <row r="1448" spans="1:15">
      <c r="A1448" s="590">
        <v>10</v>
      </c>
      <c r="B1448" s="599"/>
      <c r="C1448" s="600" t="s">
        <v>1565</v>
      </c>
      <c r="D1448" s="599" t="s">
        <v>330</v>
      </c>
      <c r="E1448" s="601">
        <v>30</v>
      </c>
      <c r="F1448" s="599">
        <v>200</v>
      </c>
      <c r="G1448" s="593">
        <f t="shared" si="53"/>
        <v>6000</v>
      </c>
      <c r="H1448" s="590" t="s">
        <v>1553</v>
      </c>
      <c r="I1448" s="590" t="s">
        <v>1553</v>
      </c>
      <c r="J1448" s="590" t="s">
        <v>1553</v>
      </c>
      <c r="K1448" s="590" t="s">
        <v>1553</v>
      </c>
      <c r="L1448" s="590" t="s">
        <v>1553</v>
      </c>
      <c r="M1448" s="590" t="s">
        <v>1553</v>
      </c>
      <c r="N1448" s="590" t="s">
        <v>1553</v>
      </c>
      <c r="O1448" s="590" t="s">
        <v>1553</v>
      </c>
    </row>
    <row r="1449" spans="1:15">
      <c r="A1449" s="590">
        <v>11</v>
      </c>
      <c r="B1449" s="590"/>
      <c r="C1449" s="598" t="s">
        <v>1566</v>
      </c>
      <c r="D1449" s="590" t="s">
        <v>21</v>
      </c>
      <c r="E1449" s="592">
        <v>200</v>
      </c>
      <c r="F1449" s="590">
        <v>91</v>
      </c>
      <c r="G1449" s="593">
        <f t="shared" si="53"/>
        <v>18200</v>
      </c>
      <c r="H1449" s="590" t="s">
        <v>1553</v>
      </c>
      <c r="I1449" s="590" t="s">
        <v>1553</v>
      </c>
      <c r="J1449" s="590" t="s">
        <v>1553</v>
      </c>
      <c r="K1449" s="590" t="s">
        <v>1553</v>
      </c>
      <c r="L1449" s="590" t="s">
        <v>1553</v>
      </c>
      <c r="M1449" s="590" t="s">
        <v>1553</v>
      </c>
      <c r="N1449" s="590" t="s">
        <v>1553</v>
      </c>
      <c r="O1449" s="590" t="s">
        <v>1553</v>
      </c>
    </row>
    <row r="1450" spans="1:15">
      <c r="A1450" s="590">
        <v>12</v>
      </c>
      <c r="B1450" s="590"/>
      <c r="C1450" s="598" t="s">
        <v>1567</v>
      </c>
      <c r="D1450" s="590" t="s">
        <v>21</v>
      </c>
      <c r="E1450" s="592">
        <v>250</v>
      </c>
      <c r="F1450" s="590">
        <v>14</v>
      </c>
      <c r="G1450" s="593">
        <f t="shared" si="53"/>
        <v>3500</v>
      </c>
      <c r="H1450" s="590" t="s">
        <v>1553</v>
      </c>
      <c r="I1450" s="590" t="s">
        <v>1553</v>
      </c>
      <c r="J1450" s="590" t="s">
        <v>1553</v>
      </c>
      <c r="K1450" s="590" t="s">
        <v>1553</v>
      </c>
      <c r="L1450" s="590" t="s">
        <v>1553</v>
      </c>
      <c r="M1450" s="590" t="s">
        <v>1553</v>
      </c>
      <c r="N1450" s="590" t="s">
        <v>1553</v>
      </c>
      <c r="O1450" s="590" t="s">
        <v>1553</v>
      </c>
    </row>
    <row r="1451" spans="1:15">
      <c r="A1451" s="590">
        <v>13</v>
      </c>
      <c r="B1451" s="590" t="s">
        <v>1568</v>
      </c>
      <c r="C1451" s="598" t="s">
        <v>1569</v>
      </c>
      <c r="D1451" s="590" t="s">
        <v>21</v>
      </c>
      <c r="E1451" s="592">
        <v>100</v>
      </c>
      <c r="F1451" s="590">
        <v>22</v>
      </c>
      <c r="G1451" s="593">
        <f t="shared" si="53"/>
        <v>2200</v>
      </c>
      <c r="H1451" s="590" t="s">
        <v>1553</v>
      </c>
      <c r="I1451" s="590" t="s">
        <v>1553</v>
      </c>
      <c r="J1451" s="590" t="s">
        <v>1553</v>
      </c>
      <c r="K1451" s="590" t="s">
        <v>1553</v>
      </c>
      <c r="L1451" s="590" t="s">
        <v>1553</v>
      </c>
      <c r="M1451" s="590" t="s">
        <v>1553</v>
      </c>
      <c r="N1451" s="590" t="s">
        <v>1553</v>
      </c>
      <c r="O1451" s="590" t="s">
        <v>1553</v>
      </c>
    </row>
    <row r="1452" spans="1:15">
      <c r="A1452" s="590">
        <v>14</v>
      </c>
      <c r="B1452" s="590"/>
      <c r="C1452" s="598" t="s">
        <v>1570</v>
      </c>
      <c r="D1452" s="590" t="s">
        <v>21</v>
      </c>
      <c r="E1452" s="592">
        <v>120</v>
      </c>
      <c r="F1452" s="590">
        <v>6</v>
      </c>
      <c r="G1452" s="593">
        <f t="shared" si="53"/>
        <v>720</v>
      </c>
      <c r="H1452" s="590" t="s">
        <v>1553</v>
      </c>
      <c r="I1452" s="590" t="s">
        <v>1553</v>
      </c>
      <c r="J1452" s="590" t="s">
        <v>1553</v>
      </c>
      <c r="K1452" s="590" t="s">
        <v>1553</v>
      </c>
      <c r="L1452" s="590" t="s">
        <v>1553</v>
      </c>
      <c r="M1452" s="590" t="s">
        <v>1553</v>
      </c>
      <c r="N1452" s="590" t="s">
        <v>1553</v>
      </c>
      <c r="O1452" s="590" t="s">
        <v>1553</v>
      </c>
    </row>
    <row r="1453" spans="1:15">
      <c r="A1453" s="590">
        <v>15</v>
      </c>
      <c r="B1453" s="590"/>
      <c r="C1453" s="602" t="s">
        <v>1571</v>
      </c>
      <c r="D1453" s="590" t="s">
        <v>21</v>
      </c>
      <c r="E1453" s="592">
        <v>250</v>
      </c>
      <c r="F1453" s="590">
        <v>42</v>
      </c>
      <c r="G1453" s="593">
        <f t="shared" si="53"/>
        <v>10500</v>
      </c>
      <c r="H1453" s="590" t="s">
        <v>1553</v>
      </c>
      <c r="I1453" s="590" t="s">
        <v>1553</v>
      </c>
      <c r="J1453" s="590" t="s">
        <v>1553</v>
      </c>
      <c r="K1453" s="590" t="s">
        <v>1553</v>
      </c>
      <c r="L1453" s="590" t="s">
        <v>1553</v>
      </c>
      <c r="M1453" s="590" t="s">
        <v>1553</v>
      </c>
      <c r="N1453" s="590" t="s">
        <v>1553</v>
      </c>
      <c r="O1453" s="590" t="s">
        <v>1553</v>
      </c>
    </row>
    <row r="1454" spans="1:15">
      <c r="A1454" s="590">
        <v>16</v>
      </c>
      <c r="B1454" s="590" t="s">
        <v>1572</v>
      </c>
      <c r="C1454" s="598" t="s">
        <v>1573</v>
      </c>
      <c r="D1454" s="590" t="s">
        <v>21</v>
      </c>
      <c r="E1454" s="592">
        <v>12600</v>
      </c>
      <c r="F1454" s="590">
        <v>1</v>
      </c>
      <c r="G1454" s="593">
        <f t="shared" si="53"/>
        <v>12600</v>
      </c>
      <c r="H1454" s="590" t="s">
        <v>1553</v>
      </c>
      <c r="I1454" s="590" t="s">
        <v>1553</v>
      </c>
      <c r="J1454" s="590" t="s">
        <v>1553</v>
      </c>
      <c r="K1454" s="590" t="s">
        <v>1553</v>
      </c>
      <c r="L1454" s="590" t="s">
        <v>1553</v>
      </c>
      <c r="M1454" s="590" t="s">
        <v>1553</v>
      </c>
      <c r="N1454" s="590" t="s">
        <v>1553</v>
      </c>
      <c r="O1454" s="590" t="s">
        <v>1553</v>
      </c>
    </row>
    <row r="1455" spans="1:15">
      <c r="A1455" s="590">
        <v>17</v>
      </c>
      <c r="B1455" s="590"/>
      <c r="C1455" s="598" t="s">
        <v>1574</v>
      </c>
      <c r="D1455" s="590" t="s">
        <v>21</v>
      </c>
      <c r="E1455" s="592">
        <v>6090</v>
      </c>
      <c r="F1455" s="590">
        <v>2</v>
      </c>
      <c r="G1455" s="593">
        <f t="shared" si="53"/>
        <v>12180</v>
      </c>
      <c r="H1455" s="590" t="s">
        <v>1553</v>
      </c>
      <c r="I1455" s="590" t="s">
        <v>1553</v>
      </c>
      <c r="J1455" s="590" t="s">
        <v>1553</v>
      </c>
      <c r="K1455" s="590" t="s">
        <v>1553</v>
      </c>
      <c r="L1455" s="590" t="s">
        <v>1553</v>
      </c>
      <c r="M1455" s="590" t="s">
        <v>1553</v>
      </c>
      <c r="N1455" s="590" t="s">
        <v>1553</v>
      </c>
      <c r="O1455" s="590" t="s">
        <v>1553</v>
      </c>
    </row>
    <row r="1456" spans="1:15">
      <c r="A1456" s="590">
        <v>18</v>
      </c>
      <c r="B1456" s="590" t="s">
        <v>1575</v>
      </c>
      <c r="C1456" s="598" t="s">
        <v>1576</v>
      </c>
      <c r="D1456" s="590" t="s">
        <v>21</v>
      </c>
      <c r="E1456" s="592">
        <v>2478</v>
      </c>
      <c r="F1456" s="590">
        <v>1</v>
      </c>
      <c r="G1456" s="593">
        <f t="shared" si="53"/>
        <v>2478</v>
      </c>
      <c r="H1456" s="590" t="s">
        <v>1553</v>
      </c>
      <c r="I1456" s="590" t="s">
        <v>1553</v>
      </c>
      <c r="J1456" s="590" t="s">
        <v>1553</v>
      </c>
      <c r="K1456" s="590" t="s">
        <v>1553</v>
      </c>
      <c r="L1456" s="590" t="s">
        <v>1553</v>
      </c>
      <c r="M1456" s="590" t="s">
        <v>1553</v>
      </c>
      <c r="N1456" s="590" t="s">
        <v>1553</v>
      </c>
      <c r="O1456" s="590" t="s">
        <v>1553</v>
      </c>
    </row>
    <row r="1457" spans="1:15">
      <c r="A1457" s="590">
        <v>19</v>
      </c>
      <c r="B1457" s="590"/>
      <c r="C1457" s="598" t="s">
        <v>1577</v>
      </c>
      <c r="D1457" s="590" t="s">
        <v>21</v>
      </c>
      <c r="E1457" s="592">
        <v>9912</v>
      </c>
      <c r="F1457" s="590">
        <v>1</v>
      </c>
      <c r="G1457" s="593">
        <f t="shared" si="53"/>
        <v>9912</v>
      </c>
      <c r="H1457" s="590" t="s">
        <v>1553</v>
      </c>
      <c r="I1457" s="590" t="s">
        <v>1553</v>
      </c>
      <c r="J1457" s="590" t="s">
        <v>1553</v>
      </c>
      <c r="K1457" s="590" t="s">
        <v>1553</v>
      </c>
      <c r="L1457" s="590" t="s">
        <v>1553</v>
      </c>
      <c r="M1457" s="590" t="s">
        <v>1553</v>
      </c>
      <c r="N1457" s="590" t="s">
        <v>1553</v>
      </c>
      <c r="O1457" s="590" t="s">
        <v>1553</v>
      </c>
    </row>
    <row r="1458" spans="1:15">
      <c r="A1458" s="590">
        <v>20</v>
      </c>
      <c r="B1458" s="599"/>
      <c r="C1458" s="600" t="s">
        <v>1578</v>
      </c>
      <c r="D1458" s="599" t="s">
        <v>21</v>
      </c>
      <c r="E1458" s="601">
        <v>30672</v>
      </c>
      <c r="F1458" s="599">
        <v>1</v>
      </c>
      <c r="G1458" s="593">
        <f t="shared" si="53"/>
        <v>30672</v>
      </c>
      <c r="H1458" s="590" t="s">
        <v>1553</v>
      </c>
      <c r="I1458" s="590" t="s">
        <v>1553</v>
      </c>
      <c r="J1458" s="590" t="s">
        <v>1553</v>
      </c>
      <c r="K1458" s="590" t="s">
        <v>1553</v>
      </c>
      <c r="L1458" s="590" t="s">
        <v>1553</v>
      </c>
      <c r="M1458" s="590" t="s">
        <v>1553</v>
      </c>
      <c r="N1458" s="590" t="s">
        <v>1553</v>
      </c>
      <c r="O1458" s="590" t="s">
        <v>1553</v>
      </c>
    </row>
    <row r="1459" spans="1:15">
      <c r="A1459" s="590">
        <v>21</v>
      </c>
      <c r="B1459" s="590"/>
      <c r="C1459" s="598" t="s">
        <v>1579</v>
      </c>
      <c r="D1459" s="590" t="s">
        <v>21</v>
      </c>
      <c r="E1459" s="592">
        <v>29.8</v>
      </c>
      <c r="F1459" s="590">
        <v>124</v>
      </c>
      <c r="G1459" s="593">
        <f t="shared" si="53"/>
        <v>3695.2000000000003</v>
      </c>
      <c r="H1459" s="590" t="s">
        <v>1553</v>
      </c>
      <c r="I1459" s="590" t="s">
        <v>1553</v>
      </c>
      <c r="J1459" s="590" t="s">
        <v>1553</v>
      </c>
      <c r="K1459" s="590" t="s">
        <v>1553</v>
      </c>
      <c r="L1459" s="590" t="s">
        <v>1553</v>
      </c>
      <c r="M1459" s="590" t="s">
        <v>1553</v>
      </c>
      <c r="N1459" s="590" t="s">
        <v>1553</v>
      </c>
      <c r="O1459" s="590" t="s">
        <v>1553</v>
      </c>
    </row>
    <row r="1460" spans="1:15">
      <c r="A1460" s="590">
        <v>22</v>
      </c>
      <c r="B1460" s="590" t="s">
        <v>1580</v>
      </c>
      <c r="C1460" s="598" t="s">
        <v>1581</v>
      </c>
      <c r="D1460" s="590" t="s">
        <v>21</v>
      </c>
      <c r="E1460" s="592">
        <v>3950</v>
      </c>
      <c r="F1460" s="590">
        <v>5</v>
      </c>
      <c r="G1460" s="593">
        <f t="shared" si="53"/>
        <v>19750</v>
      </c>
      <c r="H1460" s="590" t="s">
        <v>1553</v>
      </c>
      <c r="I1460" s="590" t="s">
        <v>1553</v>
      </c>
      <c r="J1460" s="590" t="s">
        <v>1553</v>
      </c>
      <c r="K1460" s="590" t="s">
        <v>1553</v>
      </c>
      <c r="L1460" s="590" t="s">
        <v>1553</v>
      </c>
      <c r="M1460" s="590" t="s">
        <v>1553</v>
      </c>
      <c r="N1460" s="590" t="s">
        <v>1553</v>
      </c>
      <c r="O1460" s="590" t="s">
        <v>1553</v>
      </c>
    </row>
    <row r="1461" spans="1:15">
      <c r="A1461" s="590">
        <v>23</v>
      </c>
      <c r="B1461" s="590" t="s">
        <v>1582</v>
      </c>
      <c r="C1461" s="598" t="s">
        <v>1583</v>
      </c>
      <c r="D1461" s="590" t="s">
        <v>330</v>
      </c>
      <c r="E1461" s="592">
        <v>65</v>
      </c>
      <c r="F1461" s="590">
        <v>150</v>
      </c>
      <c r="G1461" s="593">
        <f t="shared" si="53"/>
        <v>9750</v>
      </c>
      <c r="H1461" s="590" t="s">
        <v>1553</v>
      </c>
      <c r="I1461" s="590" t="s">
        <v>1553</v>
      </c>
      <c r="J1461" s="590" t="s">
        <v>1553</v>
      </c>
      <c r="K1461" s="590" t="s">
        <v>1553</v>
      </c>
      <c r="L1461" s="590" t="s">
        <v>1553</v>
      </c>
      <c r="M1461" s="590" t="s">
        <v>1553</v>
      </c>
      <c r="N1461" s="590" t="s">
        <v>1553</v>
      </c>
      <c r="O1461" s="590" t="s">
        <v>1553</v>
      </c>
    </row>
    <row r="1462" spans="1:15">
      <c r="A1462" s="590">
        <v>24</v>
      </c>
      <c r="B1462" s="590" t="s">
        <v>1584</v>
      </c>
      <c r="C1462" s="598" t="s">
        <v>1585</v>
      </c>
      <c r="D1462" s="590" t="s">
        <v>330</v>
      </c>
      <c r="E1462" s="592">
        <v>105</v>
      </c>
      <c r="F1462" s="590">
        <v>150</v>
      </c>
      <c r="G1462" s="593">
        <f t="shared" si="53"/>
        <v>15750</v>
      </c>
      <c r="H1462" s="590" t="s">
        <v>1553</v>
      </c>
      <c r="I1462" s="590" t="s">
        <v>1553</v>
      </c>
      <c r="J1462" s="590" t="s">
        <v>1553</v>
      </c>
      <c r="K1462" s="590" t="s">
        <v>1553</v>
      </c>
      <c r="L1462" s="590" t="s">
        <v>1553</v>
      </c>
      <c r="M1462" s="590" t="s">
        <v>1553</v>
      </c>
      <c r="N1462" s="590" t="s">
        <v>1553</v>
      </c>
      <c r="O1462" s="590" t="s">
        <v>1553</v>
      </c>
    </row>
    <row r="1463" spans="1:15">
      <c r="A1463" s="590">
        <v>25</v>
      </c>
      <c r="B1463" s="590"/>
      <c r="C1463" s="598" t="s">
        <v>1586</v>
      </c>
      <c r="D1463" s="590" t="s">
        <v>21</v>
      </c>
      <c r="E1463" s="592">
        <v>1702.5</v>
      </c>
      <c r="F1463" s="590">
        <v>8</v>
      </c>
      <c r="G1463" s="593">
        <f t="shared" si="53"/>
        <v>13620</v>
      </c>
      <c r="H1463" s="590" t="s">
        <v>1553</v>
      </c>
      <c r="I1463" s="590" t="s">
        <v>1553</v>
      </c>
      <c r="J1463" s="590" t="s">
        <v>1553</v>
      </c>
      <c r="K1463" s="590" t="s">
        <v>1553</v>
      </c>
      <c r="L1463" s="590" t="s">
        <v>1553</v>
      </c>
      <c r="M1463" s="590" t="s">
        <v>1553</v>
      </c>
      <c r="N1463" s="590" t="s">
        <v>1553</v>
      </c>
      <c r="O1463" s="590" t="s">
        <v>1553</v>
      </c>
    </row>
    <row r="1464" spans="1:15">
      <c r="A1464" s="590">
        <v>26</v>
      </c>
      <c r="B1464" s="590"/>
      <c r="C1464" s="598" t="s">
        <v>1587</v>
      </c>
      <c r="D1464" s="590" t="s">
        <v>21</v>
      </c>
      <c r="E1464" s="592">
        <v>278</v>
      </c>
      <c r="F1464" s="590">
        <v>12</v>
      </c>
      <c r="G1464" s="593">
        <f t="shared" si="53"/>
        <v>3336</v>
      </c>
      <c r="H1464" s="590" t="s">
        <v>1553</v>
      </c>
      <c r="I1464" s="590" t="s">
        <v>1553</v>
      </c>
      <c r="J1464" s="590" t="s">
        <v>1553</v>
      </c>
      <c r="K1464" s="590" t="s">
        <v>1553</v>
      </c>
      <c r="L1464" s="590" t="s">
        <v>1553</v>
      </c>
      <c r="M1464" s="590" t="s">
        <v>1553</v>
      </c>
      <c r="N1464" s="590" t="s">
        <v>1553</v>
      </c>
      <c r="O1464" s="590" t="s">
        <v>1553</v>
      </c>
    </row>
    <row r="1465" spans="1:15">
      <c r="A1465" s="590">
        <v>27</v>
      </c>
      <c r="B1465" s="599" t="s">
        <v>1329</v>
      </c>
      <c r="C1465" s="602" t="s">
        <v>1588</v>
      </c>
      <c r="D1465" s="603" t="s">
        <v>21</v>
      </c>
      <c r="E1465" s="604">
        <v>818.47</v>
      </c>
      <c r="F1465" s="603">
        <v>6</v>
      </c>
      <c r="G1465" s="597">
        <f t="shared" si="53"/>
        <v>4910.82</v>
      </c>
      <c r="H1465" s="590" t="s">
        <v>1553</v>
      </c>
      <c r="I1465" s="590" t="s">
        <v>1553</v>
      </c>
      <c r="J1465" s="590" t="s">
        <v>1553</v>
      </c>
      <c r="K1465" s="590" t="s">
        <v>1553</v>
      </c>
      <c r="L1465" s="590" t="s">
        <v>1553</v>
      </c>
      <c r="M1465" s="590" t="s">
        <v>1553</v>
      </c>
      <c r="N1465" s="590" t="s">
        <v>1553</v>
      </c>
      <c r="O1465" s="590" t="s">
        <v>1553</v>
      </c>
    </row>
    <row r="1466" spans="1:15">
      <c r="A1466" s="590">
        <v>28</v>
      </c>
      <c r="B1466" s="590"/>
      <c r="C1466" s="598" t="s">
        <v>1589</v>
      </c>
      <c r="D1466" s="590" t="s">
        <v>21</v>
      </c>
      <c r="E1466" s="592">
        <v>6787.3</v>
      </c>
      <c r="F1466" s="590">
        <v>2</v>
      </c>
      <c r="G1466" s="593">
        <f t="shared" si="53"/>
        <v>13574.6</v>
      </c>
      <c r="H1466" s="590" t="s">
        <v>1553</v>
      </c>
      <c r="I1466" s="590" t="s">
        <v>1553</v>
      </c>
      <c r="J1466" s="590" t="s">
        <v>1553</v>
      </c>
      <c r="K1466" s="590" t="s">
        <v>1553</v>
      </c>
      <c r="L1466" s="590" t="s">
        <v>1553</v>
      </c>
      <c r="M1466" s="590" t="s">
        <v>1553</v>
      </c>
      <c r="N1466" s="590" t="s">
        <v>1553</v>
      </c>
      <c r="O1466" s="590" t="s">
        <v>1553</v>
      </c>
    </row>
    <row r="1467" spans="1:15">
      <c r="A1467" s="590">
        <v>29</v>
      </c>
      <c r="B1467" s="590"/>
      <c r="C1467" s="598" t="s">
        <v>1590</v>
      </c>
      <c r="D1467" s="590" t="s">
        <v>21</v>
      </c>
      <c r="E1467" s="592">
        <v>2250</v>
      </c>
      <c r="F1467" s="590">
        <v>5</v>
      </c>
      <c r="G1467" s="593">
        <f t="shared" si="53"/>
        <v>11250</v>
      </c>
      <c r="H1467" s="590" t="s">
        <v>1553</v>
      </c>
      <c r="I1467" s="590" t="s">
        <v>1553</v>
      </c>
      <c r="J1467" s="590" t="s">
        <v>1553</v>
      </c>
      <c r="K1467" s="590" t="s">
        <v>1553</v>
      </c>
      <c r="L1467" s="590" t="s">
        <v>1553</v>
      </c>
      <c r="M1467" s="590" t="s">
        <v>1553</v>
      </c>
      <c r="N1467" s="590" t="s">
        <v>1553</v>
      </c>
      <c r="O1467" s="590" t="s">
        <v>1553</v>
      </c>
    </row>
    <row r="1468" spans="1:15">
      <c r="A1468" s="590">
        <v>30</v>
      </c>
      <c r="B1468" s="590" t="s">
        <v>1591</v>
      </c>
      <c r="C1468" s="598" t="s">
        <v>1592</v>
      </c>
      <c r="D1468" s="590" t="s">
        <v>21</v>
      </c>
      <c r="E1468" s="592">
        <v>1200</v>
      </c>
      <c r="F1468" s="590">
        <v>1</v>
      </c>
      <c r="G1468" s="593">
        <f t="shared" si="53"/>
        <v>1200</v>
      </c>
      <c r="H1468" s="590" t="s">
        <v>1553</v>
      </c>
      <c r="I1468" s="590" t="s">
        <v>1553</v>
      </c>
      <c r="J1468" s="590" t="s">
        <v>1553</v>
      </c>
      <c r="K1468" s="590" t="s">
        <v>1553</v>
      </c>
      <c r="L1468" s="590" t="s">
        <v>1553</v>
      </c>
      <c r="M1468" s="590" t="s">
        <v>1553</v>
      </c>
      <c r="N1468" s="590" t="s">
        <v>1553</v>
      </c>
      <c r="O1468" s="590" t="s">
        <v>1553</v>
      </c>
    </row>
    <row r="1469" spans="1:15">
      <c r="A1469" s="590">
        <v>31</v>
      </c>
      <c r="B1469" s="590" t="s">
        <v>1593</v>
      </c>
      <c r="C1469" s="602" t="s">
        <v>1594</v>
      </c>
      <c r="D1469" s="595" t="s">
        <v>21</v>
      </c>
      <c r="E1469" s="596">
        <v>5000</v>
      </c>
      <c r="F1469" s="595">
        <v>10</v>
      </c>
      <c r="G1469" s="597">
        <f t="shared" si="53"/>
        <v>50000</v>
      </c>
      <c r="H1469" s="590" t="s">
        <v>1553</v>
      </c>
      <c r="I1469" s="590" t="s">
        <v>1553</v>
      </c>
      <c r="J1469" s="590" t="s">
        <v>1553</v>
      </c>
      <c r="K1469" s="590" t="s">
        <v>1553</v>
      </c>
      <c r="L1469" s="590" t="s">
        <v>1553</v>
      </c>
      <c r="M1469" s="590" t="s">
        <v>1553</v>
      </c>
      <c r="N1469" s="590" t="s">
        <v>1553</v>
      </c>
      <c r="O1469" s="590" t="s">
        <v>1553</v>
      </c>
    </row>
    <row r="1470" spans="1:15">
      <c r="A1470" s="590">
        <v>32</v>
      </c>
      <c r="B1470" s="590" t="s">
        <v>1595</v>
      </c>
      <c r="C1470" s="602" t="s">
        <v>1596</v>
      </c>
      <c r="D1470" s="595" t="s">
        <v>21</v>
      </c>
      <c r="E1470" s="596">
        <v>2258.6999999999998</v>
      </c>
      <c r="F1470" s="595">
        <v>28</v>
      </c>
      <c r="G1470" s="597">
        <f t="shared" si="53"/>
        <v>63243.599999999991</v>
      </c>
      <c r="H1470" s="590" t="s">
        <v>1553</v>
      </c>
      <c r="I1470" s="590" t="s">
        <v>1553</v>
      </c>
      <c r="J1470" s="590" t="s">
        <v>1553</v>
      </c>
      <c r="K1470" s="590" t="s">
        <v>1553</v>
      </c>
      <c r="L1470" s="590" t="s">
        <v>1553</v>
      </c>
      <c r="M1470" s="590" t="s">
        <v>1553</v>
      </c>
      <c r="N1470" s="590" t="s">
        <v>1553</v>
      </c>
      <c r="O1470" s="590" t="s">
        <v>1553</v>
      </c>
    </row>
    <row r="1471" spans="1:15">
      <c r="A1471" s="590">
        <v>33</v>
      </c>
      <c r="B1471" s="590" t="s">
        <v>1597</v>
      </c>
      <c r="C1471" s="602" t="s">
        <v>1598</v>
      </c>
      <c r="D1471" s="590" t="s">
        <v>683</v>
      </c>
      <c r="E1471" s="592">
        <v>56.523000000000003</v>
      </c>
      <c r="F1471" s="590">
        <v>24</v>
      </c>
      <c r="G1471" s="593">
        <f t="shared" si="53"/>
        <v>1356.5520000000001</v>
      </c>
      <c r="H1471" s="590" t="s">
        <v>1553</v>
      </c>
      <c r="I1471" s="590" t="s">
        <v>1553</v>
      </c>
      <c r="J1471" s="590" t="s">
        <v>1553</v>
      </c>
      <c r="K1471" s="590" t="s">
        <v>1553</v>
      </c>
      <c r="L1471" s="590" t="s">
        <v>1553</v>
      </c>
      <c r="M1471" s="590" t="s">
        <v>1553</v>
      </c>
      <c r="N1471" s="590" t="s">
        <v>1553</v>
      </c>
      <c r="O1471" s="590" t="s">
        <v>1553</v>
      </c>
    </row>
    <row r="1472" spans="1:15">
      <c r="A1472" s="590">
        <v>34</v>
      </c>
      <c r="B1472" s="590" t="s">
        <v>1599</v>
      </c>
      <c r="C1472" s="602" t="s">
        <v>1600</v>
      </c>
      <c r="D1472" s="590" t="s">
        <v>683</v>
      </c>
      <c r="E1472" s="592">
        <v>56.295999999999999</v>
      </c>
      <c r="F1472" s="590">
        <v>26</v>
      </c>
      <c r="G1472" s="593">
        <f t="shared" si="53"/>
        <v>1463.6959999999999</v>
      </c>
      <c r="H1472" s="590" t="s">
        <v>1553</v>
      </c>
      <c r="I1472" s="590" t="s">
        <v>1553</v>
      </c>
      <c r="J1472" s="590" t="s">
        <v>1553</v>
      </c>
      <c r="K1472" s="590" t="s">
        <v>1553</v>
      </c>
      <c r="L1472" s="590" t="s">
        <v>1553</v>
      </c>
      <c r="M1472" s="590" t="s">
        <v>1553</v>
      </c>
      <c r="N1472" s="590" t="s">
        <v>1553</v>
      </c>
      <c r="O1472" s="590" t="s">
        <v>1553</v>
      </c>
    </row>
    <row r="1473" spans="1:15">
      <c r="A1473" s="590">
        <v>35</v>
      </c>
      <c r="B1473" s="590" t="s">
        <v>463</v>
      </c>
      <c r="C1473" s="598" t="s">
        <v>1601</v>
      </c>
      <c r="D1473" s="590" t="s">
        <v>302</v>
      </c>
      <c r="E1473" s="592">
        <v>40000</v>
      </c>
      <c r="F1473" s="590">
        <v>2.1419999999999999</v>
      </c>
      <c r="G1473" s="593">
        <f t="shared" si="53"/>
        <v>85680</v>
      </c>
      <c r="H1473" s="590" t="s">
        <v>1553</v>
      </c>
      <c r="I1473" s="590" t="s">
        <v>1553</v>
      </c>
      <c r="J1473" s="590" t="s">
        <v>1553</v>
      </c>
      <c r="K1473" s="590" t="s">
        <v>1553</v>
      </c>
      <c r="L1473" s="590" t="s">
        <v>1553</v>
      </c>
      <c r="M1473" s="590" t="s">
        <v>1553</v>
      </c>
      <c r="N1473" s="590" t="s">
        <v>1553</v>
      </c>
      <c r="O1473" s="590" t="s">
        <v>1553</v>
      </c>
    </row>
    <row r="1474" spans="1:15">
      <c r="A1474" s="590">
        <v>36</v>
      </c>
      <c r="B1474" s="590" t="s">
        <v>485</v>
      </c>
      <c r="C1474" s="605" t="s">
        <v>1602</v>
      </c>
      <c r="D1474" s="590" t="s">
        <v>683</v>
      </c>
      <c r="E1474" s="592">
        <v>980</v>
      </c>
      <c r="F1474" s="590">
        <v>3</v>
      </c>
      <c r="G1474" s="593">
        <f t="shared" si="53"/>
        <v>2940</v>
      </c>
      <c r="H1474" s="590" t="s">
        <v>1553</v>
      </c>
      <c r="I1474" s="590" t="s">
        <v>1553</v>
      </c>
      <c r="J1474" s="590" t="s">
        <v>1553</v>
      </c>
      <c r="K1474" s="590" t="s">
        <v>1553</v>
      </c>
      <c r="L1474" s="590" t="s">
        <v>1553</v>
      </c>
      <c r="M1474" s="590" t="s">
        <v>1553</v>
      </c>
      <c r="N1474" s="590" t="s">
        <v>1553</v>
      </c>
      <c r="O1474" s="590" t="s">
        <v>1553</v>
      </c>
    </row>
    <row r="1475" spans="1:15">
      <c r="A1475" s="590">
        <v>37</v>
      </c>
      <c r="B1475" s="590"/>
      <c r="C1475" s="598" t="s">
        <v>1603</v>
      </c>
      <c r="D1475" s="590" t="s">
        <v>683</v>
      </c>
      <c r="E1475" s="592">
        <v>9068.65</v>
      </c>
      <c r="F1475" s="590">
        <v>1</v>
      </c>
      <c r="G1475" s="593">
        <f t="shared" si="53"/>
        <v>9068.65</v>
      </c>
      <c r="H1475" s="590" t="s">
        <v>1553</v>
      </c>
      <c r="I1475" s="590" t="s">
        <v>1553</v>
      </c>
      <c r="J1475" s="590" t="s">
        <v>1553</v>
      </c>
      <c r="K1475" s="590" t="s">
        <v>1553</v>
      </c>
      <c r="L1475" s="590" t="s">
        <v>1553</v>
      </c>
      <c r="M1475" s="590" t="s">
        <v>1553</v>
      </c>
      <c r="N1475" s="590" t="s">
        <v>1553</v>
      </c>
      <c r="O1475" s="590" t="s">
        <v>1553</v>
      </c>
    </row>
    <row r="1476" spans="1:15">
      <c r="A1476" s="590">
        <v>38</v>
      </c>
      <c r="B1476" s="590" t="s">
        <v>1604</v>
      </c>
      <c r="C1476" s="598" t="s">
        <v>1605</v>
      </c>
      <c r="D1476" s="590" t="s">
        <v>683</v>
      </c>
      <c r="E1476" s="592">
        <v>1464.15</v>
      </c>
      <c r="F1476" s="590">
        <v>7</v>
      </c>
      <c r="G1476" s="593">
        <f t="shared" si="53"/>
        <v>10249.050000000001</v>
      </c>
      <c r="H1476" s="590" t="s">
        <v>1553</v>
      </c>
      <c r="I1476" s="590" t="s">
        <v>1553</v>
      </c>
      <c r="J1476" s="590" t="s">
        <v>1553</v>
      </c>
      <c r="K1476" s="590" t="s">
        <v>1553</v>
      </c>
      <c r="L1476" s="590" t="s">
        <v>1553</v>
      </c>
      <c r="M1476" s="590" t="s">
        <v>1553</v>
      </c>
      <c r="N1476" s="590" t="s">
        <v>1553</v>
      </c>
      <c r="O1476" s="590" t="s">
        <v>1553</v>
      </c>
    </row>
    <row r="1477" spans="1:15">
      <c r="A1477" s="590">
        <v>39</v>
      </c>
      <c r="B1477" s="590" t="s">
        <v>1606</v>
      </c>
      <c r="C1477" s="598" t="s">
        <v>1607</v>
      </c>
      <c r="D1477" s="590" t="s">
        <v>683</v>
      </c>
      <c r="E1477" s="592">
        <v>3399.3249999999998</v>
      </c>
      <c r="F1477" s="590">
        <v>6</v>
      </c>
      <c r="G1477" s="593">
        <f t="shared" si="53"/>
        <v>20395.949999999997</v>
      </c>
      <c r="H1477" s="590" t="s">
        <v>1553</v>
      </c>
      <c r="I1477" s="590" t="s">
        <v>1553</v>
      </c>
      <c r="J1477" s="590" t="s">
        <v>1553</v>
      </c>
      <c r="K1477" s="590" t="s">
        <v>1553</v>
      </c>
      <c r="L1477" s="590" t="s">
        <v>1553</v>
      </c>
      <c r="M1477" s="590" t="s">
        <v>1553</v>
      </c>
      <c r="N1477" s="590" t="s">
        <v>1553</v>
      </c>
      <c r="O1477" s="590" t="s">
        <v>1553</v>
      </c>
    </row>
    <row r="1478" spans="1:15">
      <c r="A1478" s="590">
        <v>40</v>
      </c>
      <c r="B1478" s="590" t="s">
        <v>1608</v>
      </c>
      <c r="C1478" s="598" t="s">
        <v>1609</v>
      </c>
      <c r="D1478" s="590" t="s">
        <v>683</v>
      </c>
      <c r="E1478" s="592">
        <v>4534.3249999999998</v>
      </c>
      <c r="F1478" s="590">
        <v>3</v>
      </c>
      <c r="G1478" s="593">
        <f t="shared" si="53"/>
        <v>13602.974999999999</v>
      </c>
      <c r="H1478" s="590" t="s">
        <v>1553</v>
      </c>
      <c r="I1478" s="590" t="s">
        <v>1553</v>
      </c>
      <c r="J1478" s="590" t="s">
        <v>1553</v>
      </c>
      <c r="K1478" s="590" t="s">
        <v>1553</v>
      </c>
      <c r="L1478" s="590" t="s">
        <v>1553</v>
      </c>
      <c r="M1478" s="590" t="s">
        <v>1553</v>
      </c>
      <c r="N1478" s="590" t="s">
        <v>1553</v>
      </c>
      <c r="O1478" s="590" t="s">
        <v>1553</v>
      </c>
    </row>
    <row r="1479" spans="1:15">
      <c r="A1479" s="590">
        <v>41</v>
      </c>
      <c r="B1479" s="590" t="s">
        <v>1451</v>
      </c>
      <c r="C1479" s="598" t="s">
        <v>1610</v>
      </c>
      <c r="D1479" s="590" t="s">
        <v>1611</v>
      </c>
      <c r="E1479" s="592">
        <v>755</v>
      </c>
      <c r="F1479" s="590">
        <v>116</v>
      </c>
      <c r="G1479" s="593">
        <f t="shared" si="53"/>
        <v>87580</v>
      </c>
      <c r="H1479" s="590" t="s">
        <v>1553</v>
      </c>
      <c r="I1479" s="590" t="s">
        <v>1553</v>
      </c>
      <c r="J1479" s="590" t="s">
        <v>1553</v>
      </c>
      <c r="K1479" s="590" t="s">
        <v>1553</v>
      </c>
      <c r="L1479" s="590" t="s">
        <v>1553</v>
      </c>
      <c r="M1479" s="590" t="s">
        <v>1553</v>
      </c>
      <c r="N1479" s="590" t="s">
        <v>1553</v>
      </c>
      <c r="O1479" s="590" t="s">
        <v>1553</v>
      </c>
    </row>
    <row r="1480" spans="1:15">
      <c r="A1480" s="590">
        <v>42</v>
      </c>
      <c r="B1480" s="590" t="s">
        <v>1463</v>
      </c>
      <c r="C1480" s="598" t="s">
        <v>1612</v>
      </c>
      <c r="D1480" s="590" t="s">
        <v>683</v>
      </c>
      <c r="E1480" s="592">
        <v>2860.0185700000002</v>
      </c>
      <c r="F1480" s="590">
        <v>4</v>
      </c>
      <c r="G1480" s="593">
        <f t="shared" si="53"/>
        <v>11440.074280000001</v>
      </c>
      <c r="H1480" s="590" t="s">
        <v>1553</v>
      </c>
      <c r="I1480" s="590" t="s">
        <v>1553</v>
      </c>
      <c r="J1480" s="590" t="s">
        <v>1553</v>
      </c>
      <c r="K1480" s="590" t="s">
        <v>1553</v>
      </c>
      <c r="L1480" s="590" t="s">
        <v>1553</v>
      </c>
      <c r="M1480" s="590" t="s">
        <v>1553</v>
      </c>
      <c r="N1480" s="590" t="s">
        <v>1553</v>
      </c>
      <c r="O1480" s="590" t="s">
        <v>1553</v>
      </c>
    </row>
    <row r="1481" spans="1:15">
      <c r="A1481" s="590">
        <v>43</v>
      </c>
      <c r="B1481" s="590"/>
      <c r="C1481" s="598" t="s">
        <v>1613</v>
      </c>
      <c r="D1481" s="590" t="s">
        <v>302</v>
      </c>
      <c r="E1481" s="592">
        <v>108393.3033</v>
      </c>
      <c r="F1481" s="590">
        <v>8.6999999999999994E-2</v>
      </c>
      <c r="G1481" s="593">
        <f t="shared" si="53"/>
        <v>9430.2173870999995</v>
      </c>
      <c r="H1481" s="590" t="s">
        <v>1553</v>
      </c>
      <c r="I1481" s="590" t="s">
        <v>1553</v>
      </c>
      <c r="J1481" s="590" t="s">
        <v>1553</v>
      </c>
      <c r="K1481" s="590" t="s">
        <v>1553</v>
      </c>
      <c r="L1481" s="590" t="s">
        <v>1553</v>
      </c>
      <c r="M1481" s="590" t="s">
        <v>1553</v>
      </c>
      <c r="N1481" s="590" t="s">
        <v>1553</v>
      </c>
      <c r="O1481" s="590" t="s">
        <v>1553</v>
      </c>
    </row>
    <row r="1482" spans="1:15">
      <c r="A1482" s="590">
        <v>44</v>
      </c>
      <c r="B1482" s="590" t="s">
        <v>366</v>
      </c>
      <c r="C1482" s="602" t="s">
        <v>1614</v>
      </c>
      <c r="D1482" s="595" t="s">
        <v>152</v>
      </c>
      <c r="E1482" s="596">
        <v>5096.1499999999996</v>
      </c>
      <c r="F1482" s="595">
        <v>2</v>
      </c>
      <c r="G1482" s="597">
        <f t="shared" si="53"/>
        <v>10192.299999999999</v>
      </c>
      <c r="H1482" s="590" t="s">
        <v>1553</v>
      </c>
      <c r="I1482" s="590" t="s">
        <v>1553</v>
      </c>
      <c r="J1482" s="590" t="s">
        <v>1553</v>
      </c>
      <c r="K1482" s="590" t="s">
        <v>1553</v>
      </c>
      <c r="L1482" s="590" t="s">
        <v>1553</v>
      </c>
      <c r="M1482" s="590" t="s">
        <v>1553</v>
      </c>
      <c r="N1482" s="590" t="s">
        <v>1553</v>
      </c>
      <c r="O1482" s="590" t="s">
        <v>1553</v>
      </c>
    </row>
    <row r="1483" spans="1:15">
      <c r="A1483" s="590">
        <v>45</v>
      </c>
      <c r="B1483" s="590"/>
      <c r="C1483" s="602" t="s">
        <v>1615</v>
      </c>
      <c r="D1483" s="595" t="s">
        <v>330</v>
      </c>
      <c r="E1483" s="596">
        <v>584</v>
      </c>
      <c r="F1483" s="595">
        <v>19</v>
      </c>
      <c r="G1483" s="597">
        <f t="shared" si="53"/>
        <v>11096</v>
      </c>
      <c r="H1483" s="590" t="s">
        <v>1553</v>
      </c>
      <c r="I1483" s="590" t="s">
        <v>1553</v>
      </c>
      <c r="J1483" s="590" t="s">
        <v>1553</v>
      </c>
      <c r="K1483" s="590" t="s">
        <v>1553</v>
      </c>
      <c r="L1483" s="590" t="s">
        <v>1553</v>
      </c>
      <c r="M1483" s="590" t="s">
        <v>1553</v>
      </c>
      <c r="N1483" s="590" t="s">
        <v>1553</v>
      </c>
      <c r="O1483" s="590" t="s">
        <v>1553</v>
      </c>
    </row>
    <row r="1484" spans="1:15">
      <c r="A1484" s="590">
        <v>46</v>
      </c>
      <c r="B1484" s="590" t="s">
        <v>328</v>
      </c>
      <c r="C1484" s="602" t="s">
        <v>1616</v>
      </c>
      <c r="D1484" s="595" t="s">
        <v>330</v>
      </c>
      <c r="E1484" s="596">
        <v>279.89999999999998</v>
      </c>
      <c r="F1484" s="595">
        <v>70</v>
      </c>
      <c r="G1484" s="597">
        <f t="shared" si="53"/>
        <v>19593</v>
      </c>
      <c r="H1484" s="590" t="s">
        <v>1553</v>
      </c>
      <c r="I1484" s="590" t="s">
        <v>1553</v>
      </c>
      <c r="J1484" s="590" t="s">
        <v>1553</v>
      </c>
      <c r="K1484" s="590" t="s">
        <v>1553</v>
      </c>
      <c r="L1484" s="590" t="s">
        <v>1553</v>
      </c>
      <c r="M1484" s="590" t="s">
        <v>1553</v>
      </c>
      <c r="N1484" s="590" t="s">
        <v>1553</v>
      </c>
      <c r="O1484" s="590" t="s">
        <v>1553</v>
      </c>
    </row>
    <row r="1485" spans="1:15">
      <c r="A1485" s="590">
        <v>47</v>
      </c>
      <c r="B1485" s="590"/>
      <c r="C1485" s="602" t="s">
        <v>1617</v>
      </c>
      <c r="D1485" s="595" t="s">
        <v>330</v>
      </c>
      <c r="E1485" s="596">
        <v>3123.24</v>
      </c>
      <c r="F1485" s="595">
        <v>25</v>
      </c>
      <c r="G1485" s="597">
        <f t="shared" si="53"/>
        <v>78081</v>
      </c>
      <c r="H1485" s="590" t="s">
        <v>1553</v>
      </c>
      <c r="I1485" s="590" t="s">
        <v>1553</v>
      </c>
      <c r="J1485" s="590" t="s">
        <v>1553</v>
      </c>
      <c r="K1485" s="590" t="s">
        <v>1553</v>
      </c>
      <c r="L1485" s="590" t="s">
        <v>1553</v>
      </c>
      <c r="M1485" s="590" t="s">
        <v>1553</v>
      </c>
      <c r="N1485" s="590" t="s">
        <v>1553</v>
      </c>
      <c r="O1485" s="590" t="s">
        <v>1553</v>
      </c>
    </row>
    <row r="1486" spans="1:15">
      <c r="A1486" s="590">
        <v>48</v>
      </c>
      <c r="B1486" s="590" t="s">
        <v>377</v>
      </c>
      <c r="C1486" s="598" t="s">
        <v>1618</v>
      </c>
      <c r="D1486" s="590" t="s">
        <v>152</v>
      </c>
      <c r="E1486" s="592">
        <v>3955.4749999999999</v>
      </c>
      <c r="F1486" s="590">
        <v>3</v>
      </c>
      <c r="G1486" s="593">
        <f t="shared" si="53"/>
        <v>11866.424999999999</v>
      </c>
      <c r="H1486" s="590" t="s">
        <v>1553</v>
      </c>
      <c r="I1486" s="590" t="s">
        <v>1553</v>
      </c>
      <c r="J1486" s="590" t="s">
        <v>1553</v>
      </c>
      <c r="K1486" s="590" t="s">
        <v>1553</v>
      </c>
      <c r="L1486" s="590" t="s">
        <v>1553</v>
      </c>
      <c r="M1486" s="590" t="s">
        <v>1553</v>
      </c>
      <c r="N1486" s="590" t="s">
        <v>1553</v>
      </c>
      <c r="O1486" s="590" t="s">
        <v>1553</v>
      </c>
    </row>
    <row r="1487" spans="1:15">
      <c r="A1487" s="590">
        <v>49</v>
      </c>
      <c r="B1487" s="590" t="s">
        <v>1334</v>
      </c>
      <c r="C1487" s="598" t="s">
        <v>1619</v>
      </c>
      <c r="D1487" s="590" t="s">
        <v>152</v>
      </c>
      <c r="E1487" s="592">
        <v>3961.15</v>
      </c>
      <c r="F1487" s="590">
        <v>4</v>
      </c>
      <c r="G1487" s="593">
        <f t="shared" si="53"/>
        <v>15844.6</v>
      </c>
      <c r="H1487" s="590" t="s">
        <v>1553</v>
      </c>
      <c r="I1487" s="590" t="s">
        <v>1553</v>
      </c>
      <c r="J1487" s="590" t="s">
        <v>1553</v>
      </c>
      <c r="K1487" s="590" t="s">
        <v>1553</v>
      </c>
      <c r="L1487" s="590" t="s">
        <v>1553</v>
      </c>
      <c r="M1487" s="590" t="s">
        <v>1553</v>
      </c>
      <c r="N1487" s="590" t="s">
        <v>1553</v>
      </c>
      <c r="O1487" s="590" t="s">
        <v>1553</v>
      </c>
    </row>
    <row r="1488" spans="1:15">
      <c r="A1488" s="590">
        <v>50</v>
      </c>
      <c r="B1488" s="590" t="s">
        <v>1620</v>
      </c>
      <c r="C1488" s="598" t="s">
        <v>1621</v>
      </c>
      <c r="D1488" s="590" t="s">
        <v>152</v>
      </c>
      <c r="E1488" s="592">
        <v>3389.11</v>
      </c>
      <c r="F1488" s="590">
        <v>5</v>
      </c>
      <c r="G1488" s="593">
        <f t="shared" si="53"/>
        <v>16945.55</v>
      </c>
      <c r="H1488" s="590" t="s">
        <v>1553</v>
      </c>
      <c r="I1488" s="590" t="s">
        <v>1553</v>
      </c>
      <c r="J1488" s="590" t="s">
        <v>1553</v>
      </c>
      <c r="K1488" s="590" t="s">
        <v>1553</v>
      </c>
      <c r="L1488" s="590" t="s">
        <v>1553</v>
      </c>
      <c r="M1488" s="590" t="s">
        <v>1553</v>
      </c>
      <c r="N1488" s="590" t="s">
        <v>1553</v>
      </c>
      <c r="O1488" s="590" t="s">
        <v>1553</v>
      </c>
    </row>
    <row r="1489" spans="1:15">
      <c r="A1489" s="590">
        <v>51</v>
      </c>
      <c r="B1489" s="590"/>
      <c r="C1489" s="598" t="s">
        <v>1622</v>
      </c>
      <c r="D1489" s="590" t="s">
        <v>152</v>
      </c>
      <c r="E1489" s="592">
        <v>2814.8</v>
      </c>
      <c r="F1489" s="590">
        <v>4</v>
      </c>
      <c r="G1489" s="593">
        <f t="shared" si="53"/>
        <v>11259.2</v>
      </c>
      <c r="H1489" s="590" t="s">
        <v>1553</v>
      </c>
      <c r="I1489" s="590" t="s">
        <v>1553</v>
      </c>
      <c r="J1489" s="590" t="s">
        <v>1553</v>
      </c>
      <c r="K1489" s="590" t="s">
        <v>1553</v>
      </c>
      <c r="L1489" s="590" t="s">
        <v>1553</v>
      </c>
      <c r="M1489" s="590" t="s">
        <v>1553</v>
      </c>
      <c r="N1489" s="590" t="s">
        <v>1553</v>
      </c>
      <c r="O1489" s="590" t="s">
        <v>1553</v>
      </c>
    </row>
    <row r="1490" spans="1:15">
      <c r="A1490" s="590">
        <v>52</v>
      </c>
      <c r="B1490" s="590" t="s">
        <v>1623</v>
      </c>
      <c r="C1490" s="602" t="s">
        <v>1624</v>
      </c>
      <c r="D1490" s="595" t="s">
        <v>640</v>
      </c>
      <c r="E1490" s="596">
        <v>6129</v>
      </c>
      <c r="F1490" s="595">
        <v>4</v>
      </c>
      <c r="G1490" s="597">
        <f t="shared" si="53"/>
        <v>24516</v>
      </c>
      <c r="H1490" s="590" t="s">
        <v>1553</v>
      </c>
      <c r="I1490" s="590" t="s">
        <v>1553</v>
      </c>
      <c r="J1490" s="590" t="s">
        <v>1553</v>
      </c>
      <c r="K1490" s="590" t="s">
        <v>1553</v>
      </c>
      <c r="L1490" s="590" t="s">
        <v>1553</v>
      </c>
      <c r="M1490" s="590" t="s">
        <v>1553</v>
      </c>
      <c r="N1490" s="590" t="s">
        <v>1553</v>
      </c>
      <c r="O1490" s="590" t="s">
        <v>1553</v>
      </c>
    </row>
    <row r="1491" spans="1:15">
      <c r="A1491" s="590">
        <v>53</v>
      </c>
      <c r="B1491" s="590"/>
      <c r="C1491" s="602" t="s">
        <v>1625</v>
      </c>
      <c r="D1491" s="595" t="s">
        <v>330</v>
      </c>
      <c r="E1491" s="596">
        <v>5</v>
      </c>
      <c r="F1491" s="595">
        <v>410</v>
      </c>
      <c r="G1491" s="597">
        <f t="shared" si="53"/>
        <v>2050</v>
      </c>
      <c r="H1491" s="590" t="s">
        <v>1553</v>
      </c>
      <c r="I1491" s="590" t="s">
        <v>1553</v>
      </c>
      <c r="J1491" s="590" t="s">
        <v>1553</v>
      </c>
      <c r="K1491" s="590" t="s">
        <v>1553</v>
      </c>
      <c r="L1491" s="590" t="s">
        <v>1553</v>
      </c>
      <c r="M1491" s="590" t="s">
        <v>1553</v>
      </c>
      <c r="N1491" s="590" t="s">
        <v>1553</v>
      </c>
      <c r="O1491" s="590" t="s">
        <v>1553</v>
      </c>
    </row>
    <row r="1492" spans="1:15">
      <c r="A1492" s="590">
        <v>54</v>
      </c>
      <c r="B1492" s="590" t="s">
        <v>473</v>
      </c>
      <c r="C1492" s="602" t="s">
        <v>474</v>
      </c>
      <c r="D1492" s="595" t="s">
        <v>566</v>
      </c>
      <c r="E1492" s="596">
        <v>82500</v>
      </c>
      <c r="F1492" s="595">
        <v>6.9180000000000001</v>
      </c>
      <c r="G1492" s="597">
        <f t="shared" si="53"/>
        <v>570735</v>
      </c>
      <c r="H1492" s="590" t="s">
        <v>1553</v>
      </c>
      <c r="I1492" s="590" t="s">
        <v>1553</v>
      </c>
      <c r="J1492" s="590" t="s">
        <v>1553</v>
      </c>
      <c r="K1492" s="590" t="s">
        <v>1553</v>
      </c>
      <c r="L1492" s="590" t="s">
        <v>1553</v>
      </c>
      <c r="M1492" s="590" t="s">
        <v>1553</v>
      </c>
      <c r="N1492" s="590" t="s">
        <v>1553</v>
      </c>
      <c r="O1492" s="590" t="s">
        <v>1553</v>
      </c>
    </row>
    <row r="1493" spans="1:15">
      <c r="A1493" s="590">
        <v>55</v>
      </c>
      <c r="B1493" s="590" t="s">
        <v>1626</v>
      </c>
      <c r="C1493" s="598" t="s">
        <v>1627</v>
      </c>
      <c r="D1493" s="590" t="s">
        <v>152</v>
      </c>
      <c r="E1493" s="592">
        <v>4000</v>
      </c>
      <c r="F1493" s="590">
        <v>3</v>
      </c>
      <c r="G1493" s="593">
        <f t="shared" si="53"/>
        <v>12000</v>
      </c>
      <c r="H1493" s="590" t="s">
        <v>1553</v>
      </c>
      <c r="I1493" s="590" t="s">
        <v>1553</v>
      </c>
      <c r="J1493" s="590" t="s">
        <v>1553</v>
      </c>
      <c r="K1493" s="590" t="s">
        <v>1553</v>
      </c>
      <c r="L1493" s="590" t="s">
        <v>1553</v>
      </c>
      <c r="M1493" s="590" t="s">
        <v>1553</v>
      </c>
      <c r="N1493" s="590" t="s">
        <v>1553</v>
      </c>
      <c r="O1493" s="590" t="s">
        <v>1553</v>
      </c>
    </row>
    <row r="1494" spans="1:15">
      <c r="A1494" s="590">
        <v>56</v>
      </c>
      <c r="B1494" s="590" t="s">
        <v>469</v>
      </c>
      <c r="C1494" s="598" t="s">
        <v>1556</v>
      </c>
      <c r="D1494" s="590" t="s">
        <v>20</v>
      </c>
      <c r="E1494" s="592">
        <v>4580</v>
      </c>
      <c r="F1494" s="590">
        <v>1</v>
      </c>
      <c r="G1494" s="593">
        <f t="shared" si="53"/>
        <v>4580</v>
      </c>
      <c r="H1494" s="590" t="s">
        <v>1553</v>
      </c>
      <c r="I1494" s="590" t="s">
        <v>1553</v>
      </c>
      <c r="J1494" s="590" t="s">
        <v>1553</v>
      </c>
      <c r="K1494" s="590" t="s">
        <v>1553</v>
      </c>
      <c r="L1494" s="590" t="s">
        <v>1553</v>
      </c>
      <c r="M1494" s="590" t="s">
        <v>1553</v>
      </c>
      <c r="N1494" s="590" t="s">
        <v>1553</v>
      </c>
      <c r="O1494" s="590" t="s">
        <v>1553</v>
      </c>
    </row>
    <row r="1495" spans="1:15">
      <c r="A1495" s="590">
        <v>57</v>
      </c>
      <c r="B1495" s="590" t="s">
        <v>1628</v>
      </c>
      <c r="C1495" s="598" t="s">
        <v>1629</v>
      </c>
      <c r="D1495" s="590" t="s">
        <v>20</v>
      </c>
      <c r="E1495" s="592">
        <v>1259.5</v>
      </c>
      <c r="F1495" s="590">
        <v>6</v>
      </c>
      <c r="G1495" s="593">
        <f t="shared" si="53"/>
        <v>7557</v>
      </c>
      <c r="H1495" s="590" t="s">
        <v>1553</v>
      </c>
      <c r="I1495" s="590" t="s">
        <v>1553</v>
      </c>
      <c r="J1495" s="590" t="s">
        <v>1553</v>
      </c>
      <c r="K1495" s="590" t="s">
        <v>1553</v>
      </c>
      <c r="L1495" s="590" t="s">
        <v>1553</v>
      </c>
      <c r="M1495" s="590" t="s">
        <v>1553</v>
      </c>
      <c r="N1495" s="590" t="s">
        <v>1553</v>
      </c>
      <c r="O1495" s="590" t="s">
        <v>1553</v>
      </c>
    </row>
    <row r="1496" spans="1:15">
      <c r="A1496" s="590">
        <v>58</v>
      </c>
      <c r="B1496" s="590" t="s">
        <v>496</v>
      </c>
      <c r="C1496" s="598" t="s">
        <v>1630</v>
      </c>
      <c r="D1496" s="590" t="s">
        <v>20</v>
      </c>
      <c r="E1496" s="592">
        <v>1374</v>
      </c>
      <c r="F1496" s="590">
        <v>10</v>
      </c>
      <c r="G1496" s="593">
        <f t="shared" si="53"/>
        <v>13740</v>
      </c>
      <c r="H1496" s="590" t="s">
        <v>1553</v>
      </c>
      <c r="I1496" s="590" t="s">
        <v>1553</v>
      </c>
      <c r="J1496" s="590" t="s">
        <v>1553</v>
      </c>
      <c r="K1496" s="590" t="s">
        <v>1553</v>
      </c>
      <c r="L1496" s="590" t="s">
        <v>1553</v>
      </c>
      <c r="M1496" s="590" t="s">
        <v>1553</v>
      </c>
      <c r="N1496" s="590" t="s">
        <v>1553</v>
      </c>
      <c r="O1496" s="590" t="s">
        <v>1553</v>
      </c>
    </row>
    <row r="1497" spans="1:15">
      <c r="A1497" s="590">
        <v>59</v>
      </c>
      <c r="B1497" s="590" t="s">
        <v>1631</v>
      </c>
      <c r="C1497" s="598" t="s">
        <v>1632</v>
      </c>
      <c r="D1497" s="590" t="s">
        <v>20</v>
      </c>
      <c r="E1497" s="592">
        <v>458</v>
      </c>
      <c r="F1497" s="590">
        <v>1</v>
      </c>
      <c r="G1497" s="593">
        <f t="shared" si="53"/>
        <v>458</v>
      </c>
      <c r="H1497" s="590" t="s">
        <v>1553</v>
      </c>
      <c r="I1497" s="590" t="s">
        <v>1553</v>
      </c>
      <c r="J1497" s="590" t="s">
        <v>1553</v>
      </c>
      <c r="K1497" s="590" t="s">
        <v>1553</v>
      </c>
      <c r="L1497" s="590" t="s">
        <v>1553</v>
      </c>
      <c r="M1497" s="590" t="s">
        <v>1553</v>
      </c>
      <c r="N1497" s="590" t="s">
        <v>1553</v>
      </c>
      <c r="O1497" s="590" t="s">
        <v>1553</v>
      </c>
    </row>
    <row r="1498" spans="1:15">
      <c r="A1498" s="590">
        <v>60</v>
      </c>
      <c r="B1498" s="590" t="s">
        <v>1633</v>
      </c>
      <c r="C1498" s="598" t="s">
        <v>1634</v>
      </c>
      <c r="D1498" s="590" t="s">
        <v>152</v>
      </c>
      <c r="E1498" s="592">
        <v>572.5</v>
      </c>
      <c r="F1498" s="590">
        <v>1</v>
      </c>
      <c r="G1498" s="593">
        <f t="shared" si="53"/>
        <v>572.5</v>
      </c>
      <c r="H1498" s="590" t="s">
        <v>1553</v>
      </c>
      <c r="I1498" s="590" t="s">
        <v>1553</v>
      </c>
      <c r="J1498" s="590" t="s">
        <v>1553</v>
      </c>
      <c r="K1498" s="590" t="s">
        <v>1553</v>
      </c>
      <c r="L1498" s="590" t="s">
        <v>1553</v>
      </c>
      <c r="M1498" s="590" t="s">
        <v>1553</v>
      </c>
      <c r="N1498" s="590" t="s">
        <v>1553</v>
      </c>
      <c r="O1498" s="590" t="s">
        <v>1553</v>
      </c>
    </row>
    <row r="1499" spans="1:15">
      <c r="A1499" s="590">
        <v>61</v>
      </c>
      <c r="B1499" s="590" t="s">
        <v>481</v>
      </c>
      <c r="C1499" s="598" t="s">
        <v>1635</v>
      </c>
      <c r="D1499" s="590" t="s">
        <v>152</v>
      </c>
      <c r="E1499" s="592">
        <v>572.5</v>
      </c>
      <c r="F1499" s="590">
        <v>10</v>
      </c>
      <c r="G1499" s="593">
        <f t="shared" si="53"/>
        <v>5725</v>
      </c>
      <c r="H1499" s="590" t="s">
        <v>1553</v>
      </c>
      <c r="I1499" s="590" t="s">
        <v>1553</v>
      </c>
      <c r="J1499" s="590" t="s">
        <v>1553</v>
      </c>
      <c r="K1499" s="590" t="s">
        <v>1553</v>
      </c>
      <c r="L1499" s="590" t="s">
        <v>1553</v>
      </c>
      <c r="M1499" s="590" t="s">
        <v>1553</v>
      </c>
      <c r="N1499" s="590" t="s">
        <v>1553</v>
      </c>
      <c r="O1499" s="590" t="s">
        <v>1553</v>
      </c>
    </row>
    <row r="1500" spans="1:15">
      <c r="A1500" s="590">
        <v>62</v>
      </c>
      <c r="B1500" s="590" t="s">
        <v>499</v>
      </c>
      <c r="C1500" s="598" t="s">
        <v>1636</v>
      </c>
      <c r="D1500" s="590" t="s">
        <v>152</v>
      </c>
      <c r="E1500" s="592">
        <v>572.5</v>
      </c>
      <c r="F1500" s="590">
        <v>8</v>
      </c>
      <c r="G1500" s="593">
        <f t="shared" si="53"/>
        <v>4580</v>
      </c>
      <c r="H1500" s="590" t="s">
        <v>1553</v>
      </c>
      <c r="I1500" s="590" t="s">
        <v>1553</v>
      </c>
      <c r="J1500" s="590" t="s">
        <v>1553</v>
      </c>
      <c r="K1500" s="590" t="s">
        <v>1553</v>
      </c>
      <c r="L1500" s="590" t="s">
        <v>1553</v>
      </c>
      <c r="M1500" s="590" t="s">
        <v>1553</v>
      </c>
      <c r="N1500" s="590" t="s">
        <v>1553</v>
      </c>
      <c r="O1500" s="590" t="s">
        <v>1553</v>
      </c>
    </row>
    <row r="1501" spans="1:15">
      <c r="A1501" s="590">
        <v>63</v>
      </c>
      <c r="B1501" s="590" t="s">
        <v>1637</v>
      </c>
      <c r="C1501" s="598" t="s">
        <v>1638</v>
      </c>
      <c r="D1501" s="590" t="s">
        <v>152</v>
      </c>
      <c r="E1501" s="592">
        <v>572.5</v>
      </c>
      <c r="F1501" s="590">
        <v>1</v>
      </c>
      <c r="G1501" s="593">
        <f t="shared" si="53"/>
        <v>572.5</v>
      </c>
      <c r="H1501" s="590" t="s">
        <v>1553</v>
      </c>
      <c r="I1501" s="590" t="s">
        <v>1553</v>
      </c>
      <c r="J1501" s="590" t="s">
        <v>1553</v>
      </c>
      <c r="K1501" s="590" t="s">
        <v>1553</v>
      </c>
      <c r="L1501" s="590" t="s">
        <v>1553</v>
      </c>
      <c r="M1501" s="590" t="s">
        <v>1553</v>
      </c>
      <c r="N1501" s="590" t="s">
        <v>1553</v>
      </c>
      <c r="O1501" s="590" t="s">
        <v>1553</v>
      </c>
    </row>
    <row r="1502" spans="1:15">
      <c r="A1502" s="590">
        <v>64</v>
      </c>
      <c r="B1502" s="590"/>
      <c r="C1502" s="598" t="s">
        <v>1639</v>
      </c>
      <c r="D1502" s="590" t="s">
        <v>20</v>
      </c>
      <c r="E1502" s="592">
        <v>12595</v>
      </c>
      <c r="F1502" s="590">
        <v>1</v>
      </c>
      <c r="G1502" s="593">
        <f t="shared" si="53"/>
        <v>12595</v>
      </c>
      <c r="H1502" s="590" t="s">
        <v>1553</v>
      </c>
      <c r="I1502" s="590" t="s">
        <v>1553</v>
      </c>
      <c r="J1502" s="590" t="s">
        <v>1553</v>
      </c>
      <c r="K1502" s="590" t="s">
        <v>1553</v>
      </c>
      <c r="L1502" s="590" t="s">
        <v>1553</v>
      </c>
      <c r="M1502" s="590" t="s">
        <v>1553</v>
      </c>
      <c r="N1502" s="590" t="s">
        <v>1553</v>
      </c>
      <c r="O1502" s="590" t="s">
        <v>1553</v>
      </c>
    </row>
    <row r="1503" spans="1:15">
      <c r="A1503" s="590">
        <v>65</v>
      </c>
      <c r="B1503" s="590" t="s">
        <v>1640</v>
      </c>
      <c r="C1503" s="598" t="s">
        <v>1641</v>
      </c>
      <c r="D1503" s="590" t="s">
        <v>20</v>
      </c>
      <c r="E1503" s="592">
        <v>12595</v>
      </c>
      <c r="F1503" s="590">
        <v>1</v>
      </c>
      <c r="G1503" s="593">
        <f t="shared" si="53"/>
        <v>12595</v>
      </c>
      <c r="H1503" s="590" t="s">
        <v>1553</v>
      </c>
      <c r="I1503" s="590" t="s">
        <v>1553</v>
      </c>
      <c r="J1503" s="590" t="s">
        <v>1553</v>
      </c>
      <c r="K1503" s="590" t="s">
        <v>1553</v>
      </c>
      <c r="L1503" s="590" t="s">
        <v>1553</v>
      </c>
      <c r="M1503" s="590" t="s">
        <v>1553</v>
      </c>
      <c r="N1503" s="590" t="s">
        <v>1553</v>
      </c>
      <c r="O1503" s="590" t="s">
        <v>1553</v>
      </c>
    </row>
    <row r="1504" spans="1:15">
      <c r="A1504" s="590">
        <v>66</v>
      </c>
      <c r="B1504" s="590" t="s">
        <v>1642</v>
      </c>
      <c r="C1504" s="598" t="s">
        <v>1643</v>
      </c>
      <c r="D1504" s="590" t="s">
        <v>20</v>
      </c>
      <c r="E1504" s="592">
        <v>572.5</v>
      </c>
      <c r="F1504" s="590">
        <v>1</v>
      </c>
      <c r="G1504" s="593">
        <f t="shared" ref="G1504:G1567" si="54">E1504*F1504</f>
        <v>572.5</v>
      </c>
      <c r="H1504" s="590" t="s">
        <v>1553</v>
      </c>
      <c r="I1504" s="590" t="s">
        <v>1553</v>
      </c>
      <c r="J1504" s="590" t="s">
        <v>1553</v>
      </c>
      <c r="K1504" s="590" t="s">
        <v>1553</v>
      </c>
      <c r="L1504" s="590" t="s">
        <v>1553</v>
      </c>
      <c r="M1504" s="590" t="s">
        <v>1553</v>
      </c>
      <c r="N1504" s="590" t="s">
        <v>1553</v>
      </c>
      <c r="O1504" s="590" t="s">
        <v>1553</v>
      </c>
    </row>
    <row r="1505" spans="1:15">
      <c r="A1505" s="590">
        <v>67</v>
      </c>
      <c r="B1505" s="590"/>
      <c r="C1505" s="606" t="s">
        <v>1644</v>
      </c>
      <c r="D1505" s="607" t="s">
        <v>152</v>
      </c>
      <c r="E1505" s="607">
        <v>5665.92</v>
      </c>
      <c r="F1505" s="607">
        <v>2</v>
      </c>
      <c r="G1505" s="593">
        <f t="shared" si="54"/>
        <v>11331.84</v>
      </c>
      <c r="H1505" s="590" t="s">
        <v>1553</v>
      </c>
      <c r="I1505" s="590" t="s">
        <v>1553</v>
      </c>
      <c r="J1505" s="590" t="s">
        <v>1553</v>
      </c>
      <c r="K1505" s="590" t="s">
        <v>1553</v>
      </c>
      <c r="L1505" s="590" t="s">
        <v>1553</v>
      </c>
      <c r="M1505" s="590" t="s">
        <v>1553</v>
      </c>
      <c r="N1505" s="590" t="s">
        <v>1553</v>
      </c>
      <c r="O1505" s="590" t="s">
        <v>1553</v>
      </c>
    </row>
    <row r="1506" spans="1:15">
      <c r="A1506" s="590">
        <v>68</v>
      </c>
      <c r="B1506" s="590" t="s">
        <v>326</v>
      </c>
      <c r="C1506" s="606" t="s">
        <v>1645</v>
      </c>
      <c r="D1506" s="607" t="s">
        <v>152</v>
      </c>
      <c r="E1506" s="608">
        <v>18892.5</v>
      </c>
      <c r="F1506" s="607">
        <v>1</v>
      </c>
      <c r="G1506" s="593">
        <f t="shared" si="54"/>
        <v>18892.5</v>
      </c>
      <c r="H1506" s="590" t="s">
        <v>1553</v>
      </c>
      <c r="I1506" s="590" t="s">
        <v>1553</v>
      </c>
      <c r="J1506" s="590" t="s">
        <v>1553</v>
      </c>
      <c r="K1506" s="590" t="s">
        <v>1553</v>
      </c>
      <c r="L1506" s="590" t="s">
        <v>1553</v>
      </c>
      <c r="M1506" s="590" t="s">
        <v>1553</v>
      </c>
      <c r="N1506" s="590" t="s">
        <v>1553</v>
      </c>
      <c r="O1506" s="590" t="s">
        <v>1553</v>
      </c>
    </row>
    <row r="1507" spans="1:15">
      <c r="A1507" s="590">
        <v>69</v>
      </c>
      <c r="B1507" s="590"/>
      <c r="C1507" s="598" t="s">
        <v>1646</v>
      </c>
      <c r="D1507" s="607" t="s">
        <v>152</v>
      </c>
      <c r="E1507" s="608">
        <v>2290</v>
      </c>
      <c r="F1507" s="607">
        <v>6</v>
      </c>
      <c r="G1507" s="593">
        <f t="shared" si="54"/>
        <v>13740</v>
      </c>
      <c r="H1507" s="590" t="s">
        <v>1553</v>
      </c>
      <c r="I1507" s="590" t="s">
        <v>1553</v>
      </c>
      <c r="J1507" s="590" t="s">
        <v>1553</v>
      </c>
      <c r="K1507" s="590" t="s">
        <v>1553</v>
      </c>
      <c r="L1507" s="590" t="s">
        <v>1553</v>
      </c>
      <c r="M1507" s="590" t="s">
        <v>1553</v>
      </c>
      <c r="N1507" s="590" t="s">
        <v>1553</v>
      </c>
      <c r="O1507" s="590" t="s">
        <v>1553</v>
      </c>
    </row>
    <row r="1508" spans="1:15">
      <c r="A1508" s="590">
        <v>70</v>
      </c>
      <c r="B1508" s="590"/>
      <c r="C1508" s="606" t="s">
        <v>1647</v>
      </c>
      <c r="D1508" s="607" t="s">
        <v>152</v>
      </c>
      <c r="E1508" s="608">
        <v>1145</v>
      </c>
      <c r="F1508" s="607">
        <v>6</v>
      </c>
      <c r="G1508" s="593">
        <f t="shared" si="54"/>
        <v>6870</v>
      </c>
      <c r="H1508" s="590" t="s">
        <v>1553</v>
      </c>
      <c r="I1508" s="590" t="s">
        <v>1553</v>
      </c>
      <c r="J1508" s="590" t="s">
        <v>1553</v>
      </c>
      <c r="K1508" s="590" t="s">
        <v>1553</v>
      </c>
      <c r="L1508" s="590" t="s">
        <v>1553</v>
      </c>
      <c r="M1508" s="590" t="s">
        <v>1553</v>
      </c>
      <c r="N1508" s="590" t="s">
        <v>1553</v>
      </c>
      <c r="O1508" s="590" t="s">
        <v>1553</v>
      </c>
    </row>
    <row r="1509" spans="1:15">
      <c r="A1509" s="590">
        <v>71</v>
      </c>
      <c r="B1509" s="590"/>
      <c r="C1509" s="606" t="s">
        <v>1648</v>
      </c>
      <c r="D1509" s="607" t="s">
        <v>152</v>
      </c>
      <c r="E1509" s="608">
        <v>1145</v>
      </c>
      <c r="F1509" s="607">
        <v>6</v>
      </c>
      <c r="G1509" s="593">
        <f t="shared" si="54"/>
        <v>6870</v>
      </c>
      <c r="H1509" s="590" t="s">
        <v>1553</v>
      </c>
      <c r="I1509" s="590" t="s">
        <v>1553</v>
      </c>
      <c r="J1509" s="590" t="s">
        <v>1553</v>
      </c>
      <c r="K1509" s="590" t="s">
        <v>1553</v>
      </c>
      <c r="L1509" s="590" t="s">
        <v>1553</v>
      </c>
      <c r="M1509" s="590" t="s">
        <v>1553</v>
      </c>
      <c r="N1509" s="590" t="s">
        <v>1553</v>
      </c>
      <c r="O1509" s="590" t="s">
        <v>1553</v>
      </c>
    </row>
    <row r="1510" spans="1:15">
      <c r="A1510" s="590">
        <v>72</v>
      </c>
      <c r="B1510" s="590"/>
      <c r="C1510" s="606" t="s">
        <v>1649</v>
      </c>
      <c r="D1510" s="607" t="s">
        <v>152</v>
      </c>
      <c r="E1510" s="608">
        <v>1145</v>
      </c>
      <c r="F1510" s="607">
        <v>3</v>
      </c>
      <c r="G1510" s="593">
        <f t="shared" si="54"/>
        <v>3435</v>
      </c>
      <c r="H1510" s="590" t="s">
        <v>1553</v>
      </c>
      <c r="I1510" s="590" t="s">
        <v>1553</v>
      </c>
      <c r="J1510" s="590" t="s">
        <v>1553</v>
      </c>
      <c r="K1510" s="590" t="s">
        <v>1553</v>
      </c>
      <c r="L1510" s="590" t="s">
        <v>1553</v>
      </c>
      <c r="M1510" s="590" t="s">
        <v>1553</v>
      </c>
      <c r="N1510" s="590" t="s">
        <v>1553</v>
      </c>
      <c r="O1510" s="590" t="s">
        <v>1553</v>
      </c>
    </row>
    <row r="1511" spans="1:15">
      <c r="A1511" s="590">
        <v>73</v>
      </c>
      <c r="B1511" s="590"/>
      <c r="C1511" s="606" t="s">
        <v>1650</v>
      </c>
      <c r="D1511" s="607" t="s">
        <v>152</v>
      </c>
      <c r="E1511" s="608">
        <v>1145</v>
      </c>
      <c r="F1511" s="607">
        <v>3</v>
      </c>
      <c r="G1511" s="593">
        <f t="shared" si="54"/>
        <v>3435</v>
      </c>
      <c r="H1511" s="590" t="s">
        <v>1553</v>
      </c>
      <c r="I1511" s="590" t="s">
        <v>1553</v>
      </c>
      <c r="J1511" s="590" t="s">
        <v>1553</v>
      </c>
      <c r="K1511" s="590" t="s">
        <v>1553</v>
      </c>
      <c r="L1511" s="590" t="s">
        <v>1553</v>
      </c>
      <c r="M1511" s="590" t="s">
        <v>1553</v>
      </c>
      <c r="N1511" s="590" t="s">
        <v>1553</v>
      </c>
      <c r="O1511" s="590" t="s">
        <v>1553</v>
      </c>
    </row>
    <row r="1512" spans="1:15">
      <c r="A1512" s="590">
        <v>74</v>
      </c>
      <c r="B1512" s="590"/>
      <c r="C1512" s="606" t="s">
        <v>1651</v>
      </c>
      <c r="D1512" s="607" t="s">
        <v>152</v>
      </c>
      <c r="E1512" s="608">
        <v>1145</v>
      </c>
      <c r="F1512" s="607">
        <v>3</v>
      </c>
      <c r="G1512" s="593">
        <f t="shared" si="54"/>
        <v>3435</v>
      </c>
      <c r="H1512" s="590" t="s">
        <v>1553</v>
      </c>
      <c r="I1512" s="590" t="s">
        <v>1553</v>
      </c>
      <c r="J1512" s="590" t="s">
        <v>1553</v>
      </c>
      <c r="K1512" s="590" t="s">
        <v>1553</v>
      </c>
      <c r="L1512" s="590" t="s">
        <v>1553</v>
      </c>
      <c r="M1512" s="590" t="s">
        <v>1553</v>
      </c>
      <c r="N1512" s="590" t="s">
        <v>1553</v>
      </c>
      <c r="O1512" s="590" t="s">
        <v>1553</v>
      </c>
    </row>
    <row r="1513" spans="1:15">
      <c r="A1513" s="590">
        <v>75</v>
      </c>
      <c r="B1513" s="590"/>
      <c r="C1513" s="606" t="s">
        <v>1652</v>
      </c>
      <c r="D1513" s="607" t="s">
        <v>152</v>
      </c>
      <c r="E1513" s="608">
        <v>1145</v>
      </c>
      <c r="F1513" s="607">
        <v>6</v>
      </c>
      <c r="G1513" s="593">
        <f t="shared" si="54"/>
        <v>6870</v>
      </c>
      <c r="H1513" s="590" t="s">
        <v>1553</v>
      </c>
      <c r="I1513" s="590" t="s">
        <v>1553</v>
      </c>
      <c r="J1513" s="590" t="s">
        <v>1553</v>
      </c>
      <c r="K1513" s="590" t="s">
        <v>1553</v>
      </c>
      <c r="L1513" s="590" t="s">
        <v>1553</v>
      </c>
      <c r="M1513" s="590" t="s">
        <v>1553</v>
      </c>
      <c r="N1513" s="590" t="s">
        <v>1553</v>
      </c>
      <c r="O1513" s="590" t="s">
        <v>1553</v>
      </c>
    </row>
    <row r="1514" spans="1:15">
      <c r="A1514" s="590">
        <v>76</v>
      </c>
      <c r="B1514" s="590"/>
      <c r="C1514" s="598" t="s">
        <v>1653</v>
      </c>
      <c r="D1514" s="607" t="s">
        <v>152</v>
      </c>
      <c r="E1514" s="608">
        <v>2290</v>
      </c>
      <c r="F1514" s="607">
        <v>1</v>
      </c>
      <c r="G1514" s="593">
        <f t="shared" si="54"/>
        <v>2290</v>
      </c>
      <c r="H1514" s="590" t="s">
        <v>1553</v>
      </c>
      <c r="I1514" s="590" t="s">
        <v>1553</v>
      </c>
      <c r="J1514" s="590" t="s">
        <v>1553</v>
      </c>
      <c r="K1514" s="590" t="s">
        <v>1553</v>
      </c>
      <c r="L1514" s="590" t="s">
        <v>1553</v>
      </c>
      <c r="M1514" s="590" t="s">
        <v>1553</v>
      </c>
      <c r="N1514" s="590" t="s">
        <v>1553</v>
      </c>
      <c r="O1514" s="590" t="s">
        <v>1553</v>
      </c>
    </row>
    <row r="1515" spans="1:15">
      <c r="A1515" s="590">
        <v>77</v>
      </c>
      <c r="B1515" s="590"/>
      <c r="C1515" s="598" t="s">
        <v>1654</v>
      </c>
      <c r="D1515" s="607" t="s">
        <v>152</v>
      </c>
      <c r="E1515" s="608">
        <v>2290</v>
      </c>
      <c r="F1515" s="607">
        <v>1</v>
      </c>
      <c r="G1515" s="593">
        <f t="shared" si="54"/>
        <v>2290</v>
      </c>
      <c r="H1515" s="590" t="s">
        <v>1553</v>
      </c>
      <c r="I1515" s="590" t="s">
        <v>1553</v>
      </c>
      <c r="J1515" s="590" t="s">
        <v>1553</v>
      </c>
      <c r="K1515" s="590" t="s">
        <v>1553</v>
      </c>
      <c r="L1515" s="590" t="s">
        <v>1553</v>
      </c>
      <c r="M1515" s="590" t="s">
        <v>1553</v>
      </c>
      <c r="N1515" s="590" t="s">
        <v>1553</v>
      </c>
      <c r="O1515" s="590" t="s">
        <v>1553</v>
      </c>
    </row>
    <row r="1516" spans="1:15">
      <c r="A1516" s="590">
        <v>78</v>
      </c>
      <c r="B1516" s="590" t="s">
        <v>1655</v>
      </c>
      <c r="C1516" s="606" t="s">
        <v>1656</v>
      </c>
      <c r="D1516" s="607" t="s">
        <v>152</v>
      </c>
      <c r="E1516" s="608">
        <v>1030.5</v>
      </c>
      <c r="F1516" s="607">
        <v>20</v>
      </c>
      <c r="G1516" s="593">
        <f t="shared" si="54"/>
        <v>20610</v>
      </c>
      <c r="H1516" s="590" t="s">
        <v>1553</v>
      </c>
      <c r="I1516" s="590" t="s">
        <v>1553</v>
      </c>
      <c r="J1516" s="590" t="s">
        <v>1553</v>
      </c>
      <c r="K1516" s="590" t="s">
        <v>1553</v>
      </c>
      <c r="L1516" s="590" t="s">
        <v>1553</v>
      </c>
      <c r="M1516" s="590" t="s">
        <v>1553</v>
      </c>
      <c r="N1516" s="590" t="s">
        <v>1553</v>
      </c>
      <c r="O1516" s="590" t="s">
        <v>1553</v>
      </c>
    </row>
    <row r="1517" spans="1:15">
      <c r="A1517" s="590">
        <v>79</v>
      </c>
      <c r="B1517" s="590"/>
      <c r="C1517" s="606" t="s">
        <v>1657</v>
      </c>
      <c r="D1517" s="607" t="s">
        <v>152</v>
      </c>
      <c r="E1517" s="608">
        <v>2290</v>
      </c>
      <c r="F1517" s="607">
        <v>2</v>
      </c>
      <c r="G1517" s="593">
        <f t="shared" si="54"/>
        <v>4580</v>
      </c>
      <c r="H1517" s="590" t="s">
        <v>1553</v>
      </c>
      <c r="I1517" s="590" t="s">
        <v>1553</v>
      </c>
      <c r="J1517" s="590" t="s">
        <v>1553</v>
      </c>
      <c r="K1517" s="590" t="s">
        <v>1553</v>
      </c>
      <c r="L1517" s="590" t="s">
        <v>1553</v>
      </c>
      <c r="M1517" s="590" t="s">
        <v>1553</v>
      </c>
      <c r="N1517" s="590" t="s">
        <v>1553</v>
      </c>
      <c r="O1517" s="590" t="s">
        <v>1553</v>
      </c>
    </row>
    <row r="1518" spans="1:15">
      <c r="A1518" s="590">
        <v>80</v>
      </c>
      <c r="B1518" s="590"/>
      <c r="C1518" s="606" t="s">
        <v>1658</v>
      </c>
      <c r="D1518" s="607" t="s">
        <v>152</v>
      </c>
      <c r="E1518" s="608">
        <v>2290</v>
      </c>
      <c r="F1518" s="607">
        <v>1</v>
      </c>
      <c r="G1518" s="593">
        <f t="shared" si="54"/>
        <v>2290</v>
      </c>
      <c r="H1518" s="590" t="s">
        <v>1553</v>
      </c>
      <c r="I1518" s="590" t="s">
        <v>1553</v>
      </c>
      <c r="J1518" s="590" t="s">
        <v>1553</v>
      </c>
      <c r="K1518" s="590" t="s">
        <v>1553</v>
      </c>
      <c r="L1518" s="590" t="s">
        <v>1553</v>
      </c>
      <c r="M1518" s="590" t="s">
        <v>1553</v>
      </c>
      <c r="N1518" s="590" t="s">
        <v>1553</v>
      </c>
      <c r="O1518" s="590" t="s">
        <v>1553</v>
      </c>
    </row>
    <row r="1519" spans="1:15">
      <c r="A1519" s="590">
        <v>81</v>
      </c>
      <c r="B1519" s="590"/>
      <c r="C1519" s="606" t="s">
        <v>1659</v>
      </c>
      <c r="D1519" s="607" t="s">
        <v>152</v>
      </c>
      <c r="E1519" s="608">
        <v>572.5</v>
      </c>
      <c r="F1519" s="607">
        <v>4</v>
      </c>
      <c r="G1519" s="593">
        <f t="shared" si="54"/>
        <v>2290</v>
      </c>
      <c r="H1519" s="590" t="s">
        <v>1553</v>
      </c>
      <c r="I1519" s="590" t="s">
        <v>1553</v>
      </c>
      <c r="J1519" s="590" t="s">
        <v>1553</v>
      </c>
      <c r="K1519" s="590" t="s">
        <v>1553</v>
      </c>
      <c r="L1519" s="590" t="s">
        <v>1553</v>
      </c>
      <c r="M1519" s="590" t="s">
        <v>1553</v>
      </c>
      <c r="N1519" s="590" t="s">
        <v>1553</v>
      </c>
      <c r="O1519" s="590" t="s">
        <v>1553</v>
      </c>
    </row>
    <row r="1520" spans="1:15">
      <c r="A1520" s="590">
        <v>82</v>
      </c>
      <c r="B1520" s="590" t="s">
        <v>1572</v>
      </c>
      <c r="C1520" s="606" t="s">
        <v>1660</v>
      </c>
      <c r="D1520" s="607" t="s">
        <v>559</v>
      </c>
      <c r="E1520" s="609">
        <v>18000</v>
      </c>
      <c r="F1520" s="607">
        <v>11</v>
      </c>
      <c r="G1520" s="593">
        <f t="shared" si="54"/>
        <v>198000</v>
      </c>
      <c r="H1520" s="590" t="s">
        <v>1553</v>
      </c>
      <c r="I1520" s="590" t="s">
        <v>1553</v>
      </c>
      <c r="J1520" s="590" t="s">
        <v>1553</v>
      </c>
      <c r="K1520" s="590" t="s">
        <v>1553</v>
      </c>
      <c r="L1520" s="590" t="s">
        <v>1553</v>
      </c>
      <c r="M1520" s="590" t="s">
        <v>1553</v>
      </c>
      <c r="N1520" s="590" t="s">
        <v>1553</v>
      </c>
      <c r="O1520" s="590" t="s">
        <v>1553</v>
      </c>
    </row>
    <row r="1521" spans="1:15">
      <c r="A1521" s="590">
        <v>83</v>
      </c>
      <c r="B1521" s="590" t="s">
        <v>1356</v>
      </c>
      <c r="C1521" s="606" t="s">
        <v>1661</v>
      </c>
      <c r="D1521" s="607" t="s">
        <v>559</v>
      </c>
      <c r="E1521" s="609">
        <v>20000</v>
      </c>
      <c r="F1521" s="607">
        <v>9</v>
      </c>
      <c r="G1521" s="593">
        <f t="shared" si="54"/>
        <v>180000</v>
      </c>
      <c r="H1521" s="590" t="s">
        <v>1553</v>
      </c>
      <c r="I1521" s="590" t="s">
        <v>1553</v>
      </c>
      <c r="J1521" s="590" t="s">
        <v>1553</v>
      </c>
      <c r="K1521" s="590" t="s">
        <v>1553</v>
      </c>
      <c r="L1521" s="590" t="s">
        <v>1553</v>
      </c>
      <c r="M1521" s="590" t="s">
        <v>1553</v>
      </c>
      <c r="N1521" s="590" t="s">
        <v>1553</v>
      </c>
      <c r="O1521" s="590" t="s">
        <v>1553</v>
      </c>
    </row>
    <row r="1522" spans="1:15">
      <c r="A1522" s="590">
        <v>84</v>
      </c>
      <c r="B1522" s="590" t="s">
        <v>1662</v>
      </c>
      <c r="C1522" s="606" t="s">
        <v>1663</v>
      </c>
      <c r="D1522" s="607" t="s">
        <v>559</v>
      </c>
      <c r="E1522" s="609">
        <v>100000</v>
      </c>
      <c r="F1522" s="607">
        <v>3</v>
      </c>
      <c r="G1522" s="593">
        <f t="shared" si="54"/>
        <v>300000</v>
      </c>
      <c r="H1522" s="590" t="s">
        <v>1553</v>
      </c>
      <c r="I1522" s="590" t="s">
        <v>1553</v>
      </c>
      <c r="J1522" s="590" t="s">
        <v>1553</v>
      </c>
      <c r="K1522" s="590" t="s">
        <v>1553</v>
      </c>
      <c r="L1522" s="590" t="s">
        <v>1553</v>
      </c>
      <c r="M1522" s="590" t="s">
        <v>1553</v>
      </c>
      <c r="N1522" s="590" t="s">
        <v>1553</v>
      </c>
      <c r="O1522" s="590" t="s">
        <v>1553</v>
      </c>
    </row>
    <row r="1523" spans="1:15">
      <c r="A1523" s="590">
        <v>85</v>
      </c>
      <c r="B1523" s="590" t="s">
        <v>1662</v>
      </c>
      <c r="C1523" s="606" t="s">
        <v>278</v>
      </c>
      <c r="D1523" s="607" t="s">
        <v>559</v>
      </c>
      <c r="E1523" s="609">
        <v>20000</v>
      </c>
      <c r="F1523" s="607">
        <v>12</v>
      </c>
      <c r="G1523" s="593">
        <f t="shared" si="54"/>
        <v>240000</v>
      </c>
      <c r="H1523" s="590" t="s">
        <v>1553</v>
      </c>
      <c r="I1523" s="590" t="s">
        <v>1553</v>
      </c>
      <c r="J1523" s="590" t="s">
        <v>1553</v>
      </c>
      <c r="K1523" s="590" t="s">
        <v>1553</v>
      </c>
      <c r="L1523" s="590" t="s">
        <v>1553</v>
      </c>
      <c r="M1523" s="590" t="s">
        <v>1553</v>
      </c>
      <c r="N1523" s="590" t="s">
        <v>1553</v>
      </c>
      <c r="O1523" s="590" t="s">
        <v>1553</v>
      </c>
    </row>
    <row r="1524" spans="1:15">
      <c r="A1524" s="590">
        <v>86</v>
      </c>
      <c r="B1524" s="590" t="s">
        <v>24</v>
      </c>
      <c r="C1524" s="606" t="s">
        <v>1664</v>
      </c>
      <c r="D1524" s="607" t="s">
        <v>559</v>
      </c>
      <c r="E1524" s="609">
        <v>12000</v>
      </c>
      <c r="F1524" s="607">
        <v>3</v>
      </c>
      <c r="G1524" s="593">
        <f t="shared" si="54"/>
        <v>36000</v>
      </c>
      <c r="H1524" s="590" t="s">
        <v>1553</v>
      </c>
      <c r="I1524" s="590" t="s">
        <v>1553</v>
      </c>
      <c r="J1524" s="590" t="s">
        <v>1553</v>
      </c>
      <c r="K1524" s="590" t="s">
        <v>1553</v>
      </c>
      <c r="L1524" s="590" t="s">
        <v>1553</v>
      </c>
      <c r="M1524" s="590" t="s">
        <v>1553</v>
      </c>
      <c r="N1524" s="590" t="s">
        <v>1553</v>
      </c>
      <c r="O1524" s="590" t="s">
        <v>1553</v>
      </c>
    </row>
    <row r="1525" spans="1:15">
      <c r="A1525" s="590">
        <v>87</v>
      </c>
      <c r="B1525" s="590" t="s">
        <v>24</v>
      </c>
      <c r="C1525" s="606" t="s">
        <v>1665</v>
      </c>
      <c r="D1525" s="607" t="s">
        <v>559</v>
      </c>
      <c r="E1525" s="609">
        <v>5000</v>
      </c>
      <c r="F1525" s="607">
        <v>12</v>
      </c>
      <c r="G1525" s="593">
        <f t="shared" si="54"/>
        <v>60000</v>
      </c>
      <c r="H1525" s="590" t="s">
        <v>1553</v>
      </c>
      <c r="I1525" s="590" t="s">
        <v>1553</v>
      </c>
      <c r="J1525" s="590" t="s">
        <v>1553</v>
      </c>
      <c r="K1525" s="590" t="s">
        <v>1553</v>
      </c>
      <c r="L1525" s="590" t="s">
        <v>1553</v>
      </c>
      <c r="M1525" s="590" t="s">
        <v>1553</v>
      </c>
      <c r="N1525" s="590" t="s">
        <v>1553</v>
      </c>
      <c r="O1525" s="590" t="s">
        <v>1553</v>
      </c>
    </row>
    <row r="1526" spans="1:15">
      <c r="A1526" s="590">
        <v>88</v>
      </c>
      <c r="B1526" s="590" t="s">
        <v>326</v>
      </c>
      <c r="C1526" s="606" t="s">
        <v>1666</v>
      </c>
      <c r="D1526" s="607" t="s">
        <v>559</v>
      </c>
      <c r="E1526" s="609">
        <v>2000</v>
      </c>
      <c r="F1526" s="607">
        <v>3</v>
      </c>
      <c r="G1526" s="593">
        <f t="shared" si="54"/>
        <v>6000</v>
      </c>
      <c r="H1526" s="590" t="s">
        <v>1553</v>
      </c>
      <c r="I1526" s="590" t="s">
        <v>1553</v>
      </c>
      <c r="J1526" s="590" t="s">
        <v>1553</v>
      </c>
      <c r="K1526" s="590" t="s">
        <v>1553</v>
      </c>
      <c r="L1526" s="590" t="s">
        <v>1553</v>
      </c>
      <c r="M1526" s="590" t="s">
        <v>1553</v>
      </c>
      <c r="N1526" s="590" t="s">
        <v>1553</v>
      </c>
      <c r="O1526" s="590" t="s">
        <v>1553</v>
      </c>
    </row>
    <row r="1527" spans="1:15">
      <c r="A1527" s="590">
        <v>89</v>
      </c>
      <c r="B1527" s="590"/>
      <c r="C1527" s="598" t="s">
        <v>1667</v>
      </c>
      <c r="D1527" s="607" t="s">
        <v>563</v>
      </c>
      <c r="E1527" s="608">
        <v>68.25</v>
      </c>
      <c r="F1527" s="607">
        <v>2619</v>
      </c>
      <c r="G1527" s="593">
        <f t="shared" si="54"/>
        <v>178746.75</v>
      </c>
      <c r="H1527" s="590" t="s">
        <v>1553</v>
      </c>
      <c r="I1527" s="590" t="s">
        <v>1553</v>
      </c>
      <c r="J1527" s="590" t="s">
        <v>1553</v>
      </c>
      <c r="K1527" s="590" t="s">
        <v>1553</v>
      </c>
      <c r="L1527" s="590" t="s">
        <v>1553</v>
      </c>
      <c r="M1527" s="590" t="s">
        <v>1553</v>
      </c>
      <c r="N1527" s="590" t="s">
        <v>1553</v>
      </c>
      <c r="O1527" s="590" t="s">
        <v>1553</v>
      </c>
    </row>
    <row r="1528" spans="1:15">
      <c r="A1528" s="590">
        <v>90</v>
      </c>
      <c r="B1528" s="590"/>
      <c r="C1528" s="598" t="s">
        <v>1668</v>
      </c>
      <c r="D1528" s="607" t="s">
        <v>563</v>
      </c>
      <c r="E1528" s="608">
        <v>63</v>
      </c>
      <c r="F1528" s="610">
        <v>1874.076</v>
      </c>
      <c r="G1528" s="593">
        <f t="shared" si="54"/>
        <v>118066.788</v>
      </c>
      <c r="H1528" s="590" t="s">
        <v>1553</v>
      </c>
      <c r="I1528" s="590" t="s">
        <v>1553</v>
      </c>
      <c r="J1528" s="590" t="s">
        <v>1553</v>
      </c>
      <c r="K1528" s="590" t="s">
        <v>1553</v>
      </c>
      <c r="L1528" s="590" t="s">
        <v>1553</v>
      </c>
      <c r="M1528" s="590" t="s">
        <v>1553</v>
      </c>
      <c r="N1528" s="590" t="s">
        <v>1553</v>
      </c>
      <c r="O1528" s="590" t="s">
        <v>1553</v>
      </c>
    </row>
    <row r="1529" spans="1:15" ht="28.5">
      <c r="A1529" s="590">
        <v>91</v>
      </c>
      <c r="B1529" s="590"/>
      <c r="C1529" s="598" t="s">
        <v>1669</v>
      </c>
      <c r="D1529" s="607" t="s">
        <v>1670</v>
      </c>
      <c r="E1529" s="608">
        <v>420</v>
      </c>
      <c r="F1529" s="607">
        <v>459</v>
      </c>
      <c r="G1529" s="593">
        <f t="shared" si="54"/>
        <v>192780</v>
      </c>
      <c r="H1529" s="590" t="s">
        <v>1553</v>
      </c>
      <c r="I1529" s="590" t="s">
        <v>1553</v>
      </c>
      <c r="J1529" s="590" t="s">
        <v>1553</v>
      </c>
      <c r="K1529" s="590" t="s">
        <v>1553</v>
      </c>
      <c r="L1529" s="590" t="s">
        <v>1553</v>
      </c>
      <c r="M1529" s="590" t="s">
        <v>1553</v>
      </c>
      <c r="N1529" s="590" t="s">
        <v>1553</v>
      </c>
      <c r="O1529" s="590" t="s">
        <v>1553</v>
      </c>
    </row>
    <row r="1530" spans="1:15">
      <c r="A1530" s="590">
        <v>92</v>
      </c>
      <c r="B1530" s="590"/>
      <c r="C1530" s="598" t="s">
        <v>1671</v>
      </c>
      <c r="D1530" s="607" t="s">
        <v>563</v>
      </c>
      <c r="E1530" s="608">
        <v>84</v>
      </c>
      <c r="F1530" s="607">
        <v>80</v>
      </c>
      <c r="G1530" s="593">
        <f t="shared" si="54"/>
        <v>6720</v>
      </c>
      <c r="H1530" s="590" t="s">
        <v>1553</v>
      </c>
      <c r="I1530" s="590" t="s">
        <v>1553</v>
      </c>
      <c r="J1530" s="590" t="s">
        <v>1553</v>
      </c>
      <c r="K1530" s="590" t="s">
        <v>1553</v>
      </c>
      <c r="L1530" s="590" t="s">
        <v>1553</v>
      </c>
      <c r="M1530" s="590" t="s">
        <v>1553</v>
      </c>
      <c r="N1530" s="590" t="s">
        <v>1553</v>
      </c>
      <c r="O1530" s="590" t="s">
        <v>1553</v>
      </c>
    </row>
    <row r="1531" spans="1:15">
      <c r="A1531" s="590">
        <v>93</v>
      </c>
      <c r="B1531" s="590"/>
      <c r="C1531" s="598" t="s">
        <v>1672</v>
      </c>
      <c r="D1531" s="610" t="s">
        <v>559</v>
      </c>
      <c r="E1531" s="608">
        <v>569.35</v>
      </c>
      <c r="F1531" s="607">
        <v>190</v>
      </c>
      <c r="G1531" s="593">
        <f t="shared" si="54"/>
        <v>108176.5</v>
      </c>
      <c r="H1531" s="590" t="s">
        <v>1553</v>
      </c>
      <c r="I1531" s="590" t="s">
        <v>1553</v>
      </c>
      <c r="J1531" s="590" t="s">
        <v>1553</v>
      </c>
      <c r="K1531" s="590" t="s">
        <v>1553</v>
      </c>
      <c r="L1531" s="590" t="s">
        <v>1553</v>
      </c>
      <c r="M1531" s="590" t="s">
        <v>1553</v>
      </c>
      <c r="N1531" s="590" t="s">
        <v>1553</v>
      </c>
      <c r="O1531" s="590" t="s">
        <v>1553</v>
      </c>
    </row>
    <row r="1532" spans="1:15">
      <c r="A1532" s="590">
        <v>94</v>
      </c>
      <c r="B1532" s="590"/>
      <c r="C1532" s="598" t="s">
        <v>1673</v>
      </c>
      <c r="D1532" s="610" t="s">
        <v>1100</v>
      </c>
      <c r="E1532" s="608">
        <v>584.1</v>
      </c>
      <c r="F1532" s="607">
        <v>15</v>
      </c>
      <c r="G1532" s="593">
        <f t="shared" si="54"/>
        <v>8761.5</v>
      </c>
      <c r="H1532" s="590" t="s">
        <v>1553</v>
      </c>
      <c r="I1532" s="590" t="s">
        <v>1553</v>
      </c>
      <c r="J1532" s="590" t="s">
        <v>1553</v>
      </c>
      <c r="K1532" s="590" t="s">
        <v>1553</v>
      </c>
      <c r="L1532" s="590" t="s">
        <v>1553</v>
      </c>
      <c r="M1532" s="590" t="s">
        <v>1553</v>
      </c>
      <c r="N1532" s="590" t="s">
        <v>1553</v>
      </c>
      <c r="O1532" s="590" t="s">
        <v>1553</v>
      </c>
    </row>
    <row r="1533" spans="1:15" ht="28.5">
      <c r="A1533" s="590">
        <v>95</v>
      </c>
      <c r="B1533" s="590" t="s">
        <v>1674</v>
      </c>
      <c r="C1533" s="598" t="s">
        <v>1675</v>
      </c>
      <c r="D1533" s="610" t="s">
        <v>559</v>
      </c>
      <c r="E1533" s="608">
        <v>3923.5</v>
      </c>
      <c r="F1533" s="607">
        <v>2</v>
      </c>
      <c r="G1533" s="593">
        <f t="shared" si="54"/>
        <v>7847</v>
      </c>
      <c r="H1533" s="590" t="s">
        <v>1553</v>
      </c>
      <c r="I1533" s="590" t="s">
        <v>1553</v>
      </c>
      <c r="J1533" s="590" t="s">
        <v>1553</v>
      </c>
      <c r="K1533" s="590" t="s">
        <v>1553</v>
      </c>
      <c r="L1533" s="590" t="s">
        <v>1553</v>
      </c>
      <c r="M1533" s="590" t="s">
        <v>1553</v>
      </c>
      <c r="N1533" s="590" t="s">
        <v>1553</v>
      </c>
      <c r="O1533" s="590" t="s">
        <v>1553</v>
      </c>
    </row>
    <row r="1534" spans="1:15" ht="28.5">
      <c r="A1534" s="590">
        <v>96</v>
      </c>
      <c r="B1534" s="611"/>
      <c r="C1534" s="598" t="s">
        <v>1676</v>
      </c>
      <c r="D1534" s="610" t="s">
        <v>559</v>
      </c>
      <c r="E1534" s="609">
        <v>5000</v>
      </c>
      <c r="F1534" s="607">
        <v>2</v>
      </c>
      <c r="G1534" s="593">
        <f t="shared" si="54"/>
        <v>10000</v>
      </c>
      <c r="H1534" s="590" t="s">
        <v>1553</v>
      </c>
      <c r="I1534" s="590" t="s">
        <v>1553</v>
      </c>
      <c r="J1534" s="590" t="s">
        <v>1553</v>
      </c>
      <c r="K1534" s="590" t="s">
        <v>1553</v>
      </c>
      <c r="L1534" s="590" t="s">
        <v>1553</v>
      </c>
      <c r="M1534" s="590" t="s">
        <v>1553</v>
      </c>
      <c r="N1534" s="590" t="s">
        <v>1553</v>
      </c>
      <c r="O1534" s="590" t="s">
        <v>1553</v>
      </c>
    </row>
    <row r="1535" spans="1:15" ht="28.5">
      <c r="A1535" s="590">
        <v>97</v>
      </c>
      <c r="B1535" s="611"/>
      <c r="C1535" s="598" t="s">
        <v>1677</v>
      </c>
      <c r="D1535" s="610" t="s">
        <v>559</v>
      </c>
      <c r="E1535" s="609">
        <v>2000</v>
      </c>
      <c r="F1535" s="607">
        <v>1</v>
      </c>
      <c r="G1535" s="593">
        <f t="shared" si="54"/>
        <v>2000</v>
      </c>
      <c r="H1535" s="590" t="s">
        <v>1553</v>
      </c>
      <c r="I1535" s="590" t="s">
        <v>1553</v>
      </c>
      <c r="J1535" s="590" t="s">
        <v>1553</v>
      </c>
      <c r="K1535" s="590" t="s">
        <v>1553</v>
      </c>
      <c r="L1535" s="590" t="s">
        <v>1553</v>
      </c>
      <c r="M1535" s="590" t="s">
        <v>1553</v>
      </c>
      <c r="N1535" s="590" t="s">
        <v>1553</v>
      </c>
      <c r="O1535" s="590" t="s">
        <v>1553</v>
      </c>
    </row>
    <row r="1536" spans="1:15">
      <c r="A1536" s="590">
        <v>98</v>
      </c>
      <c r="B1536" s="611"/>
      <c r="C1536" s="598" t="s">
        <v>1678</v>
      </c>
      <c r="D1536" s="610" t="s">
        <v>559</v>
      </c>
      <c r="E1536" s="609">
        <v>5000</v>
      </c>
      <c r="F1536" s="607">
        <v>3</v>
      </c>
      <c r="G1536" s="593">
        <f t="shared" si="54"/>
        <v>15000</v>
      </c>
      <c r="H1536" s="590" t="s">
        <v>1553</v>
      </c>
      <c r="I1536" s="590" t="s">
        <v>1553</v>
      </c>
      <c r="J1536" s="590" t="s">
        <v>1553</v>
      </c>
      <c r="K1536" s="590" t="s">
        <v>1553</v>
      </c>
      <c r="L1536" s="590" t="s">
        <v>1553</v>
      </c>
      <c r="M1536" s="590" t="s">
        <v>1553</v>
      </c>
      <c r="N1536" s="590" t="s">
        <v>1553</v>
      </c>
      <c r="O1536" s="590" t="s">
        <v>1553</v>
      </c>
    </row>
    <row r="1537" spans="1:15" ht="28.5">
      <c r="A1537" s="590">
        <v>99</v>
      </c>
      <c r="B1537" s="611"/>
      <c r="C1537" s="598" t="s">
        <v>1679</v>
      </c>
      <c r="D1537" s="610" t="s">
        <v>559</v>
      </c>
      <c r="E1537" s="609">
        <v>5000</v>
      </c>
      <c r="F1537" s="607">
        <v>1</v>
      </c>
      <c r="G1537" s="593">
        <f t="shared" si="54"/>
        <v>5000</v>
      </c>
      <c r="H1537" s="590" t="s">
        <v>1553</v>
      </c>
      <c r="I1537" s="590" t="s">
        <v>1553</v>
      </c>
      <c r="J1537" s="590" t="s">
        <v>1553</v>
      </c>
      <c r="K1537" s="590" t="s">
        <v>1553</v>
      </c>
      <c r="L1537" s="590" t="s">
        <v>1553</v>
      </c>
      <c r="M1537" s="590" t="s">
        <v>1553</v>
      </c>
      <c r="N1537" s="590" t="s">
        <v>1553</v>
      </c>
      <c r="O1537" s="590" t="s">
        <v>1553</v>
      </c>
    </row>
    <row r="1538" spans="1:15" ht="28.5">
      <c r="A1538" s="590">
        <v>100</v>
      </c>
      <c r="B1538" s="611"/>
      <c r="C1538" s="598" t="s">
        <v>1680</v>
      </c>
      <c r="D1538" s="610" t="s">
        <v>559</v>
      </c>
      <c r="E1538" s="609">
        <v>25000</v>
      </c>
      <c r="F1538" s="607">
        <v>1</v>
      </c>
      <c r="G1538" s="593">
        <f t="shared" si="54"/>
        <v>25000</v>
      </c>
      <c r="H1538" s="590" t="s">
        <v>1553</v>
      </c>
      <c r="I1538" s="590" t="s">
        <v>1553</v>
      </c>
      <c r="J1538" s="590" t="s">
        <v>1553</v>
      </c>
      <c r="K1538" s="590" t="s">
        <v>1553</v>
      </c>
      <c r="L1538" s="590" t="s">
        <v>1553</v>
      </c>
      <c r="M1538" s="590" t="s">
        <v>1553</v>
      </c>
      <c r="N1538" s="590" t="s">
        <v>1553</v>
      </c>
      <c r="O1538" s="590" t="s">
        <v>1553</v>
      </c>
    </row>
    <row r="1539" spans="1:15" ht="42.75">
      <c r="A1539" s="590">
        <v>101</v>
      </c>
      <c r="B1539" s="611"/>
      <c r="C1539" s="598" t="s">
        <v>1681</v>
      </c>
      <c r="D1539" s="610" t="s">
        <v>559</v>
      </c>
      <c r="E1539" s="608">
        <v>5000</v>
      </c>
      <c r="F1539" s="607">
        <v>1</v>
      </c>
      <c r="G1539" s="593">
        <f t="shared" si="54"/>
        <v>5000</v>
      </c>
      <c r="H1539" s="590" t="s">
        <v>1553</v>
      </c>
      <c r="I1539" s="590" t="s">
        <v>1553</v>
      </c>
      <c r="J1539" s="590" t="s">
        <v>1553</v>
      </c>
      <c r="K1539" s="590" t="s">
        <v>1553</v>
      </c>
      <c r="L1539" s="590" t="s">
        <v>1553</v>
      </c>
      <c r="M1539" s="590" t="s">
        <v>1553</v>
      </c>
      <c r="N1539" s="590" t="s">
        <v>1553</v>
      </c>
      <c r="O1539" s="590" t="s">
        <v>1553</v>
      </c>
    </row>
    <row r="1540" spans="1:15" ht="28.5">
      <c r="A1540" s="590">
        <v>102</v>
      </c>
      <c r="B1540" s="611"/>
      <c r="C1540" s="598" t="s">
        <v>1682</v>
      </c>
      <c r="D1540" s="610" t="s">
        <v>559</v>
      </c>
      <c r="E1540" s="608">
        <v>25000</v>
      </c>
      <c r="F1540" s="607">
        <v>1</v>
      </c>
      <c r="G1540" s="593">
        <f t="shared" si="54"/>
        <v>25000</v>
      </c>
      <c r="H1540" s="590" t="s">
        <v>1553</v>
      </c>
      <c r="I1540" s="590" t="s">
        <v>1553</v>
      </c>
      <c r="J1540" s="590" t="s">
        <v>1553</v>
      </c>
      <c r="K1540" s="590" t="s">
        <v>1553</v>
      </c>
      <c r="L1540" s="590" t="s">
        <v>1553</v>
      </c>
      <c r="M1540" s="590" t="s">
        <v>1553</v>
      </c>
      <c r="N1540" s="590" t="s">
        <v>1553</v>
      </c>
      <c r="O1540" s="590" t="s">
        <v>1553</v>
      </c>
    </row>
    <row r="1541" spans="1:15">
      <c r="A1541" s="590">
        <v>103</v>
      </c>
      <c r="B1541" s="590" t="s">
        <v>473</v>
      </c>
      <c r="C1541" s="598" t="s">
        <v>474</v>
      </c>
      <c r="D1541" s="610" t="s">
        <v>1683</v>
      </c>
      <c r="E1541" s="608">
        <v>115535</v>
      </c>
      <c r="F1541" s="607">
        <v>1.0449999999999999</v>
      </c>
      <c r="G1541" s="612">
        <f t="shared" si="54"/>
        <v>120734.075</v>
      </c>
      <c r="H1541" s="590" t="s">
        <v>1553</v>
      </c>
      <c r="I1541" s="590" t="s">
        <v>1553</v>
      </c>
      <c r="J1541" s="590" t="s">
        <v>1553</v>
      </c>
      <c r="K1541" s="590" t="s">
        <v>1553</v>
      </c>
      <c r="L1541" s="590" t="s">
        <v>1553</v>
      </c>
      <c r="M1541" s="590" t="s">
        <v>1553</v>
      </c>
      <c r="N1541" s="590" t="s">
        <v>1553</v>
      </c>
      <c r="O1541" s="590" t="s">
        <v>1553</v>
      </c>
    </row>
    <row r="1542" spans="1:15" ht="28.5">
      <c r="A1542" s="590">
        <v>104</v>
      </c>
      <c r="B1542" s="590"/>
      <c r="C1542" s="598" t="s">
        <v>1684</v>
      </c>
      <c r="D1542" s="610" t="s">
        <v>180</v>
      </c>
      <c r="E1542" s="608">
        <v>8550</v>
      </c>
      <c r="F1542" s="607">
        <v>7.9</v>
      </c>
      <c r="G1542" s="612">
        <f t="shared" si="54"/>
        <v>67545</v>
      </c>
      <c r="H1542" s="590" t="s">
        <v>1553</v>
      </c>
      <c r="I1542" s="590" t="s">
        <v>1553</v>
      </c>
      <c r="J1542" s="590" t="s">
        <v>1553</v>
      </c>
      <c r="K1542" s="590" t="s">
        <v>1553</v>
      </c>
      <c r="L1542" s="590" t="s">
        <v>1553</v>
      </c>
      <c r="M1542" s="590" t="s">
        <v>1553</v>
      </c>
      <c r="N1542" s="590" t="s">
        <v>1553</v>
      </c>
      <c r="O1542" s="590" t="s">
        <v>1553</v>
      </c>
    </row>
    <row r="1543" spans="1:15" ht="28.5">
      <c r="A1543" s="590">
        <v>105</v>
      </c>
      <c r="B1543" s="590"/>
      <c r="C1543" s="602" t="s">
        <v>1685</v>
      </c>
      <c r="D1543" s="610" t="s">
        <v>559</v>
      </c>
      <c r="E1543" s="608">
        <v>53690</v>
      </c>
      <c r="F1543" s="607">
        <v>1</v>
      </c>
      <c r="G1543" s="612">
        <f t="shared" si="54"/>
        <v>53690</v>
      </c>
      <c r="H1543" s="590" t="s">
        <v>1553</v>
      </c>
      <c r="I1543" s="590" t="s">
        <v>1553</v>
      </c>
      <c r="J1543" s="590" t="s">
        <v>1553</v>
      </c>
      <c r="K1543" s="590" t="s">
        <v>1553</v>
      </c>
      <c r="L1543" s="590" t="s">
        <v>1553</v>
      </c>
      <c r="M1543" s="590" t="s">
        <v>1553</v>
      </c>
      <c r="N1543" s="590" t="s">
        <v>1553</v>
      </c>
      <c r="O1543" s="590" t="s">
        <v>1553</v>
      </c>
    </row>
    <row r="1544" spans="1:15">
      <c r="A1544" s="590">
        <v>106</v>
      </c>
      <c r="B1544" s="590"/>
      <c r="C1544" s="598" t="s">
        <v>1686</v>
      </c>
      <c r="D1544" s="610" t="s">
        <v>559</v>
      </c>
      <c r="E1544" s="608">
        <v>40710</v>
      </c>
      <c r="F1544" s="607">
        <v>1</v>
      </c>
      <c r="G1544" s="612">
        <f t="shared" si="54"/>
        <v>40710</v>
      </c>
      <c r="H1544" s="590" t="s">
        <v>1553</v>
      </c>
      <c r="I1544" s="590" t="s">
        <v>1553</v>
      </c>
      <c r="J1544" s="590" t="s">
        <v>1553</v>
      </c>
      <c r="K1544" s="590" t="s">
        <v>1553</v>
      </c>
      <c r="L1544" s="590" t="s">
        <v>1553</v>
      </c>
      <c r="M1544" s="590" t="s">
        <v>1553</v>
      </c>
      <c r="N1544" s="590" t="s">
        <v>1553</v>
      </c>
      <c r="O1544" s="590" t="s">
        <v>1553</v>
      </c>
    </row>
    <row r="1545" spans="1:15">
      <c r="A1545" s="590">
        <v>107</v>
      </c>
      <c r="B1545" s="590"/>
      <c r="C1545" s="602" t="s">
        <v>1687</v>
      </c>
      <c r="D1545" s="613" t="s">
        <v>559</v>
      </c>
      <c r="E1545" s="614">
        <v>22656</v>
      </c>
      <c r="F1545" s="615">
        <v>2</v>
      </c>
      <c r="G1545" s="612">
        <f t="shared" si="54"/>
        <v>45312</v>
      </c>
      <c r="H1545" s="590" t="s">
        <v>1553</v>
      </c>
      <c r="I1545" s="590" t="s">
        <v>1553</v>
      </c>
      <c r="J1545" s="590" t="s">
        <v>1553</v>
      </c>
      <c r="K1545" s="590" t="s">
        <v>1553</v>
      </c>
      <c r="L1545" s="590" t="s">
        <v>1553</v>
      </c>
      <c r="M1545" s="590" t="s">
        <v>1553</v>
      </c>
      <c r="N1545" s="590" t="s">
        <v>1553</v>
      </c>
      <c r="O1545" s="590" t="s">
        <v>1553</v>
      </c>
    </row>
    <row r="1546" spans="1:15">
      <c r="A1546" s="590">
        <v>108</v>
      </c>
      <c r="B1546" s="590"/>
      <c r="C1546" s="602" t="s">
        <v>1688</v>
      </c>
      <c r="D1546" s="613" t="s">
        <v>559</v>
      </c>
      <c r="E1546" s="614">
        <v>4655.1000000000004</v>
      </c>
      <c r="F1546" s="615">
        <v>4</v>
      </c>
      <c r="G1546" s="616">
        <f t="shared" si="54"/>
        <v>18620.400000000001</v>
      </c>
      <c r="H1546" s="590"/>
      <c r="I1546" s="590"/>
      <c r="J1546" s="590"/>
      <c r="K1546" s="590"/>
      <c r="L1546" s="590"/>
      <c r="M1546" s="590"/>
      <c r="N1546" s="590"/>
      <c r="O1546" s="590"/>
    </row>
    <row r="1547" spans="1:15">
      <c r="A1547" s="590">
        <v>109</v>
      </c>
      <c r="B1547" s="590"/>
      <c r="C1547" s="605" t="s">
        <v>1689</v>
      </c>
      <c r="D1547" s="610" t="s">
        <v>559</v>
      </c>
      <c r="E1547" s="608">
        <v>1469.1</v>
      </c>
      <c r="F1547" s="607">
        <v>6</v>
      </c>
      <c r="G1547" s="612">
        <f t="shared" si="54"/>
        <v>8814.5999999999985</v>
      </c>
      <c r="H1547" s="590"/>
      <c r="I1547" s="590"/>
      <c r="J1547" s="590"/>
      <c r="K1547" s="590"/>
      <c r="L1547" s="590"/>
      <c r="M1547" s="590"/>
      <c r="N1547" s="590" t="s">
        <v>1690</v>
      </c>
      <c r="O1547" s="590"/>
    </row>
    <row r="1548" spans="1:15" ht="28.5">
      <c r="A1548" s="590">
        <v>110</v>
      </c>
      <c r="B1548" s="590"/>
      <c r="C1548" s="617" t="s">
        <v>1691</v>
      </c>
      <c r="D1548" s="610" t="s">
        <v>559</v>
      </c>
      <c r="E1548" s="608">
        <v>5000</v>
      </c>
      <c r="F1548" s="607">
        <v>5</v>
      </c>
      <c r="G1548" s="612">
        <f t="shared" si="54"/>
        <v>25000</v>
      </c>
      <c r="H1548" s="590"/>
      <c r="I1548" s="590"/>
      <c r="J1548" s="590"/>
      <c r="K1548" s="590"/>
      <c r="L1548" s="590"/>
      <c r="M1548" s="590"/>
      <c r="N1548" s="590"/>
      <c r="O1548" s="590"/>
    </row>
    <row r="1549" spans="1:15">
      <c r="A1549" s="590">
        <v>111</v>
      </c>
      <c r="B1549" s="590"/>
      <c r="C1549" s="617" t="s">
        <v>1692</v>
      </c>
      <c r="D1549" s="610" t="s">
        <v>559</v>
      </c>
      <c r="E1549" s="608">
        <v>5000</v>
      </c>
      <c r="F1549" s="607">
        <v>4</v>
      </c>
      <c r="G1549" s="612">
        <f t="shared" si="54"/>
        <v>20000</v>
      </c>
      <c r="H1549" s="590"/>
      <c r="I1549" s="590"/>
      <c r="J1549" s="590"/>
      <c r="K1549" s="590"/>
      <c r="L1549" s="590"/>
      <c r="M1549" s="590"/>
      <c r="N1549" s="590"/>
      <c r="O1549" s="590"/>
    </row>
    <row r="1550" spans="1:15" ht="28.5">
      <c r="A1550" s="590">
        <v>112</v>
      </c>
      <c r="B1550" s="590"/>
      <c r="C1550" s="617" t="s">
        <v>1693</v>
      </c>
      <c r="D1550" s="610" t="s">
        <v>559</v>
      </c>
      <c r="E1550" s="608">
        <v>5000</v>
      </c>
      <c r="F1550" s="607">
        <v>3</v>
      </c>
      <c r="G1550" s="612">
        <f t="shared" si="54"/>
        <v>15000</v>
      </c>
      <c r="H1550" s="590"/>
      <c r="I1550" s="590"/>
      <c r="J1550" s="590"/>
      <c r="K1550" s="590"/>
      <c r="L1550" s="590"/>
      <c r="M1550" s="590"/>
      <c r="N1550" s="590"/>
      <c r="O1550" s="590"/>
    </row>
    <row r="1551" spans="1:15" ht="28.5">
      <c r="A1551" s="590">
        <v>113</v>
      </c>
      <c r="B1551" s="590"/>
      <c r="C1551" s="618" t="s">
        <v>1694</v>
      </c>
      <c r="D1551" s="610" t="s">
        <v>559</v>
      </c>
      <c r="E1551" s="608">
        <v>1563.5</v>
      </c>
      <c r="F1551" s="619">
        <v>10</v>
      </c>
      <c r="G1551" s="612">
        <f t="shared" si="54"/>
        <v>15635</v>
      </c>
      <c r="H1551" s="590"/>
      <c r="I1551" s="590"/>
      <c r="J1551" s="590"/>
      <c r="K1551" s="590"/>
      <c r="L1551" s="590"/>
      <c r="M1551" s="590"/>
      <c r="N1551" s="590"/>
      <c r="O1551" s="590"/>
    </row>
    <row r="1552" spans="1:15" ht="28.5">
      <c r="A1552" s="590">
        <v>114</v>
      </c>
      <c r="B1552" s="590"/>
      <c r="C1552" s="618" t="s">
        <v>1695</v>
      </c>
      <c r="D1552" s="610" t="s">
        <v>559</v>
      </c>
      <c r="E1552" s="608">
        <v>684.4</v>
      </c>
      <c r="F1552" s="619">
        <v>10</v>
      </c>
      <c r="G1552" s="612">
        <f t="shared" si="54"/>
        <v>6844</v>
      </c>
      <c r="H1552" s="590"/>
      <c r="I1552" s="590"/>
      <c r="J1552" s="590"/>
      <c r="K1552" s="590"/>
      <c r="L1552" s="590"/>
      <c r="M1552" s="590"/>
      <c r="N1552" s="590"/>
      <c r="O1552" s="590"/>
    </row>
    <row r="1553" spans="1:15" ht="28.5">
      <c r="A1553" s="590">
        <v>115</v>
      </c>
      <c r="B1553" s="590"/>
      <c r="C1553" s="618" t="s">
        <v>1696</v>
      </c>
      <c r="D1553" s="610" t="s">
        <v>559</v>
      </c>
      <c r="E1553" s="608">
        <v>11800</v>
      </c>
      <c r="F1553" s="619">
        <v>7</v>
      </c>
      <c r="G1553" s="612">
        <f t="shared" si="54"/>
        <v>82600</v>
      </c>
      <c r="H1553" s="590"/>
      <c r="I1553" s="590"/>
      <c r="J1553" s="590"/>
      <c r="K1553" s="590"/>
      <c r="L1553" s="590"/>
      <c r="M1553" s="590"/>
      <c r="N1553" s="590"/>
      <c r="O1553" s="590"/>
    </row>
    <row r="1554" spans="1:15" ht="28.5">
      <c r="A1554" s="590">
        <v>116</v>
      </c>
      <c r="B1554" s="590"/>
      <c r="C1554" s="618" t="s">
        <v>1697</v>
      </c>
      <c r="D1554" s="610" t="s">
        <v>559</v>
      </c>
      <c r="E1554" s="608">
        <v>7139</v>
      </c>
      <c r="F1554" s="619">
        <v>7</v>
      </c>
      <c r="G1554" s="612">
        <f t="shared" si="54"/>
        <v>49973</v>
      </c>
      <c r="H1554" s="590"/>
      <c r="I1554" s="590"/>
      <c r="J1554" s="590"/>
      <c r="K1554" s="590"/>
      <c r="L1554" s="590"/>
      <c r="M1554" s="590"/>
      <c r="N1554" s="590"/>
      <c r="O1554" s="590"/>
    </row>
    <row r="1555" spans="1:15">
      <c r="A1555" s="590">
        <v>117</v>
      </c>
      <c r="B1555" s="590"/>
      <c r="C1555" s="618" t="s">
        <v>1698</v>
      </c>
      <c r="D1555" s="610" t="s">
        <v>559</v>
      </c>
      <c r="E1555" s="608">
        <v>1923.4</v>
      </c>
      <c r="F1555" s="619">
        <v>20</v>
      </c>
      <c r="G1555" s="612">
        <f t="shared" si="54"/>
        <v>38468</v>
      </c>
      <c r="H1555" s="590"/>
      <c r="I1555" s="590"/>
      <c r="J1555" s="590"/>
      <c r="K1555" s="590"/>
      <c r="L1555" s="590"/>
      <c r="M1555" s="590"/>
      <c r="N1555" s="590"/>
      <c r="O1555" s="590"/>
    </row>
    <row r="1556" spans="1:15">
      <c r="A1556" s="590">
        <v>118</v>
      </c>
      <c r="B1556" s="590"/>
      <c r="C1556" s="618" t="s">
        <v>1635</v>
      </c>
      <c r="D1556" s="610" t="s">
        <v>559</v>
      </c>
      <c r="E1556" s="608">
        <v>790.6</v>
      </c>
      <c r="F1556" s="619">
        <v>10</v>
      </c>
      <c r="G1556" s="612">
        <f t="shared" si="54"/>
        <v>7906</v>
      </c>
      <c r="H1556" s="590"/>
      <c r="I1556" s="590"/>
      <c r="J1556" s="590"/>
      <c r="K1556" s="590"/>
      <c r="L1556" s="590"/>
      <c r="M1556" s="590"/>
      <c r="N1556" s="590"/>
      <c r="O1556" s="590"/>
    </row>
    <row r="1557" spans="1:15">
      <c r="A1557" s="590">
        <v>119</v>
      </c>
      <c r="B1557" s="590"/>
      <c r="C1557" s="618" t="s">
        <v>1699</v>
      </c>
      <c r="D1557" s="610" t="s">
        <v>559</v>
      </c>
      <c r="E1557" s="608">
        <v>885</v>
      </c>
      <c r="F1557" s="619">
        <v>10</v>
      </c>
      <c r="G1557" s="612">
        <f t="shared" si="54"/>
        <v>8850</v>
      </c>
      <c r="H1557" s="590"/>
      <c r="I1557" s="590"/>
      <c r="J1557" s="590"/>
      <c r="K1557" s="590"/>
      <c r="L1557" s="590"/>
      <c r="M1557" s="590"/>
      <c r="N1557" s="590"/>
      <c r="O1557" s="590"/>
    </row>
    <row r="1558" spans="1:15" ht="28.5">
      <c r="A1558" s="590">
        <v>120</v>
      </c>
      <c r="B1558" s="590"/>
      <c r="C1558" s="620" t="s">
        <v>1700</v>
      </c>
      <c r="D1558" s="613" t="s">
        <v>559</v>
      </c>
      <c r="E1558" s="614">
        <v>1711</v>
      </c>
      <c r="F1558" s="621">
        <v>11</v>
      </c>
      <c r="G1558" s="612">
        <f t="shared" si="54"/>
        <v>18821</v>
      </c>
      <c r="H1558" s="590"/>
      <c r="I1558" s="590"/>
      <c r="J1558" s="590"/>
      <c r="K1558" s="590"/>
      <c r="L1558" s="590"/>
      <c r="M1558" s="590"/>
      <c r="N1558" s="590"/>
      <c r="O1558" s="590"/>
    </row>
    <row r="1559" spans="1:15" ht="28.5">
      <c r="A1559" s="590">
        <v>121</v>
      </c>
      <c r="B1559" s="590"/>
      <c r="C1559" s="620" t="s">
        <v>1701</v>
      </c>
      <c r="D1559" s="613" t="s">
        <v>559</v>
      </c>
      <c r="E1559" s="614">
        <v>2500</v>
      </c>
      <c r="F1559" s="621">
        <v>2</v>
      </c>
      <c r="G1559" s="612">
        <f t="shared" si="54"/>
        <v>5000</v>
      </c>
      <c r="H1559" s="590"/>
      <c r="I1559" s="590"/>
      <c r="J1559" s="590"/>
      <c r="K1559" s="590"/>
      <c r="L1559" s="590"/>
      <c r="M1559" s="590"/>
      <c r="N1559" s="590"/>
      <c r="O1559" s="590"/>
    </row>
    <row r="1560" spans="1:15">
      <c r="A1560" s="590">
        <v>122</v>
      </c>
      <c r="B1560" s="590" t="s">
        <v>343</v>
      </c>
      <c r="C1560" s="620" t="s">
        <v>1525</v>
      </c>
      <c r="D1560" s="613" t="s">
        <v>1702</v>
      </c>
      <c r="E1560" s="614">
        <v>73.16</v>
      </c>
      <c r="F1560" s="621">
        <v>36</v>
      </c>
      <c r="G1560" s="612">
        <f t="shared" si="54"/>
        <v>2633.7599999999998</v>
      </c>
      <c r="H1560" s="590"/>
      <c r="I1560" s="590"/>
      <c r="J1560" s="590"/>
      <c r="K1560" s="590"/>
      <c r="L1560" s="590"/>
      <c r="M1560" s="590"/>
      <c r="N1560" s="590"/>
      <c r="O1560" s="590"/>
    </row>
    <row r="1561" spans="1:15">
      <c r="A1561" s="590">
        <v>123</v>
      </c>
      <c r="B1561" s="590"/>
      <c r="C1561" s="620" t="s">
        <v>1703</v>
      </c>
      <c r="D1561" s="613" t="s">
        <v>15</v>
      </c>
      <c r="E1561" s="614">
        <v>3915.24</v>
      </c>
      <c r="F1561" s="621">
        <v>20</v>
      </c>
      <c r="G1561" s="612">
        <f t="shared" si="54"/>
        <v>78304.799999999988</v>
      </c>
      <c r="H1561" s="590"/>
      <c r="I1561" s="590"/>
      <c r="J1561" s="590"/>
      <c r="K1561" s="590"/>
      <c r="L1561" s="590"/>
      <c r="M1561" s="590"/>
      <c r="N1561" s="590"/>
      <c r="O1561" s="590"/>
    </row>
    <row r="1562" spans="1:15" ht="28.5">
      <c r="A1562" s="590">
        <v>124</v>
      </c>
      <c r="B1562" s="590"/>
      <c r="C1562" s="620" t="s">
        <v>1704</v>
      </c>
      <c r="D1562" s="613" t="s">
        <v>559</v>
      </c>
      <c r="E1562" s="614">
        <v>2076.8000000000002</v>
      </c>
      <c r="F1562" s="621">
        <v>6</v>
      </c>
      <c r="G1562" s="616">
        <f t="shared" si="54"/>
        <v>12460.800000000001</v>
      </c>
      <c r="H1562" s="590"/>
      <c r="I1562" s="590"/>
      <c r="J1562" s="590"/>
      <c r="K1562" s="590"/>
      <c r="L1562" s="590"/>
      <c r="M1562" s="590"/>
      <c r="N1562" s="590"/>
      <c r="O1562" s="590"/>
    </row>
    <row r="1563" spans="1:15" ht="28.5">
      <c r="A1563" s="590">
        <v>125</v>
      </c>
      <c r="B1563" s="590"/>
      <c r="C1563" s="620" t="s">
        <v>1705</v>
      </c>
      <c r="D1563" s="613" t="s">
        <v>559</v>
      </c>
      <c r="E1563" s="614">
        <v>2076.8000000000002</v>
      </c>
      <c r="F1563" s="621">
        <v>10</v>
      </c>
      <c r="G1563" s="616">
        <f t="shared" si="54"/>
        <v>20768</v>
      </c>
      <c r="H1563" s="590"/>
      <c r="I1563" s="590"/>
      <c r="J1563" s="590"/>
      <c r="K1563" s="590"/>
      <c r="L1563" s="590"/>
      <c r="M1563" s="590"/>
      <c r="N1563" s="590"/>
      <c r="O1563" s="590"/>
    </row>
    <row r="1564" spans="1:15" ht="28.5">
      <c r="A1564" s="590">
        <v>126</v>
      </c>
      <c r="B1564" s="590"/>
      <c r="C1564" s="620" t="s">
        <v>1706</v>
      </c>
      <c r="D1564" s="613" t="s">
        <v>559</v>
      </c>
      <c r="E1564" s="614">
        <v>2076.8000000000002</v>
      </c>
      <c r="F1564" s="621">
        <v>11</v>
      </c>
      <c r="G1564" s="616">
        <f t="shared" si="54"/>
        <v>22844.800000000003</v>
      </c>
      <c r="H1564" s="590"/>
      <c r="I1564" s="590"/>
      <c r="J1564" s="590"/>
      <c r="K1564" s="590"/>
      <c r="L1564" s="590"/>
      <c r="M1564" s="590"/>
      <c r="N1564" s="590"/>
      <c r="O1564" s="590"/>
    </row>
    <row r="1565" spans="1:15" ht="28.5">
      <c r="A1565" s="590">
        <v>127</v>
      </c>
      <c r="B1565" s="590"/>
      <c r="C1565" s="620" t="s">
        <v>1707</v>
      </c>
      <c r="D1565" s="613" t="s">
        <v>15</v>
      </c>
      <c r="E1565" s="614">
        <v>468.46</v>
      </c>
      <c r="F1565" s="621">
        <v>45</v>
      </c>
      <c r="G1565" s="616">
        <f t="shared" si="54"/>
        <v>21080.7</v>
      </c>
      <c r="H1565" s="590"/>
      <c r="I1565" s="590"/>
      <c r="J1565" s="590"/>
      <c r="K1565" s="590"/>
      <c r="L1565" s="590"/>
      <c r="M1565" s="590"/>
      <c r="N1565" s="590"/>
      <c r="O1565" s="590"/>
    </row>
    <row r="1566" spans="1:15">
      <c r="A1566" s="590">
        <v>128</v>
      </c>
      <c r="B1566" s="590"/>
      <c r="C1566" s="620" t="s">
        <v>1708</v>
      </c>
      <c r="D1566" s="613" t="s">
        <v>20</v>
      </c>
      <c r="E1566" s="614">
        <v>14750</v>
      </c>
      <c r="F1566" s="621">
        <v>3</v>
      </c>
      <c r="G1566" s="616">
        <f t="shared" si="54"/>
        <v>44250</v>
      </c>
      <c r="H1566" s="590"/>
      <c r="I1566" s="590"/>
      <c r="J1566" s="590"/>
      <c r="K1566" s="590"/>
      <c r="L1566" s="590"/>
      <c r="M1566" s="590"/>
      <c r="N1566" s="590"/>
      <c r="O1566" s="590"/>
    </row>
    <row r="1567" spans="1:15">
      <c r="A1567" s="590">
        <v>129</v>
      </c>
      <c r="B1567" s="590"/>
      <c r="C1567" s="620" t="s">
        <v>1709</v>
      </c>
      <c r="D1567" s="613" t="s">
        <v>20</v>
      </c>
      <c r="E1567" s="614">
        <v>16697</v>
      </c>
      <c r="F1567" s="621">
        <v>4</v>
      </c>
      <c r="G1567" s="616">
        <f t="shared" si="54"/>
        <v>66788</v>
      </c>
      <c r="H1567" s="590"/>
      <c r="I1567" s="590"/>
      <c r="J1567" s="590"/>
      <c r="K1567" s="590"/>
      <c r="L1567" s="590"/>
      <c r="M1567" s="590"/>
      <c r="N1567" s="590"/>
      <c r="O1567" s="590"/>
    </row>
    <row r="1568" spans="1:15" ht="28.5">
      <c r="A1568" s="590">
        <v>130</v>
      </c>
      <c r="B1568" s="590"/>
      <c r="C1568" s="605" t="s">
        <v>1710</v>
      </c>
      <c r="D1568" s="613" t="s">
        <v>559</v>
      </c>
      <c r="E1568" s="614">
        <v>2111.02</v>
      </c>
      <c r="F1568" s="621">
        <v>10</v>
      </c>
      <c r="G1568" s="616">
        <f t="shared" ref="G1568:G1572" si="55">E1568*F1568</f>
        <v>21110.2</v>
      </c>
      <c r="H1568" s="590"/>
      <c r="I1568" s="590"/>
      <c r="J1568" s="590"/>
      <c r="K1568" s="590"/>
      <c r="L1568" s="590"/>
      <c r="M1568" s="590"/>
      <c r="N1568" s="590"/>
      <c r="O1568" s="590"/>
    </row>
    <row r="1569" spans="1:15" ht="28.5">
      <c r="A1569" s="590">
        <v>131</v>
      </c>
      <c r="B1569" s="590"/>
      <c r="C1569" s="620" t="s">
        <v>1711</v>
      </c>
      <c r="D1569" s="613" t="s">
        <v>559</v>
      </c>
      <c r="E1569" s="614">
        <v>1993.02</v>
      </c>
      <c r="F1569" s="621">
        <v>10</v>
      </c>
      <c r="G1569" s="616">
        <f t="shared" si="55"/>
        <v>19930.2</v>
      </c>
      <c r="H1569" s="590"/>
      <c r="I1569" s="590"/>
      <c r="J1569" s="590"/>
      <c r="K1569" s="590"/>
      <c r="L1569" s="590"/>
      <c r="M1569" s="590"/>
      <c r="N1569" s="590"/>
      <c r="O1569" s="590"/>
    </row>
    <row r="1570" spans="1:15" ht="28.5">
      <c r="A1570" s="590">
        <v>132</v>
      </c>
      <c r="B1570" s="590"/>
      <c r="C1570" s="620" t="s">
        <v>1712</v>
      </c>
      <c r="D1570" s="613" t="s">
        <v>559</v>
      </c>
      <c r="E1570" s="614">
        <v>1994.2</v>
      </c>
      <c r="F1570" s="621">
        <v>15</v>
      </c>
      <c r="G1570" s="616">
        <f t="shared" si="55"/>
        <v>29913</v>
      </c>
      <c r="H1570" s="590"/>
      <c r="I1570" s="590"/>
      <c r="J1570" s="590"/>
      <c r="K1570" s="590"/>
      <c r="L1570" s="590"/>
      <c r="M1570" s="590"/>
      <c r="N1570" s="590"/>
      <c r="O1570" s="590"/>
    </row>
    <row r="1571" spans="1:15" ht="28.5">
      <c r="A1571" s="590">
        <v>133</v>
      </c>
      <c r="B1571" s="590"/>
      <c r="C1571" s="620" t="s">
        <v>1713</v>
      </c>
      <c r="D1571" s="613" t="s">
        <v>559</v>
      </c>
      <c r="E1571" s="614">
        <v>1994.2</v>
      </c>
      <c r="F1571" s="621">
        <v>15</v>
      </c>
      <c r="G1571" s="616">
        <f t="shared" si="55"/>
        <v>29913</v>
      </c>
      <c r="H1571" s="590"/>
      <c r="I1571" s="590"/>
      <c r="J1571" s="590"/>
      <c r="K1571" s="590"/>
      <c r="L1571" s="590"/>
      <c r="M1571" s="590"/>
      <c r="N1571" s="590"/>
      <c r="O1571" s="590"/>
    </row>
    <row r="1572" spans="1:15" ht="28.5">
      <c r="A1572" s="590">
        <v>134</v>
      </c>
      <c r="B1572" s="590"/>
      <c r="C1572" s="620" t="s">
        <v>1714</v>
      </c>
      <c r="D1572" s="613" t="s">
        <v>559</v>
      </c>
      <c r="E1572" s="614">
        <v>1994.2</v>
      </c>
      <c r="F1572" s="621">
        <v>8</v>
      </c>
      <c r="G1572" s="616">
        <f t="shared" si="55"/>
        <v>15953.6</v>
      </c>
      <c r="H1572" s="590"/>
      <c r="I1572" s="590"/>
      <c r="J1572" s="590"/>
      <c r="K1572" s="590"/>
      <c r="L1572" s="590"/>
      <c r="M1572" s="590"/>
      <c r="N1572" s="590"/>
      <c r="O1572" s="590"/>
    </row>
    <row r="1573" spans="1:15">
      <c r="A1573" s="590">
        <v>135</v>
      </c>
      <c r="B1573" s="590" t="s">
        <v>1715</v>
      </c>
      <c r="C1573" s="598" t="s">
        <v>1716</v>
      </c>
      <c r="D1573" s="590" t="s">
        <v>21</v>
      </c>
      <c r="E1573" s="592">
        <v>300</v>
      </c>
      <c r="F1573" s="590" t="s">
        <v>1553</v>
      </c>
      <c r="G1573" s="590"/>
      <c r="H1573" s="590" t="s">
        <v>1553</v>
      </c>
      <c r="I1573" s="590" t="s">
        <v>1553</v>
      </c>
      <c r="J1573" s="590" t="s">
        <v>1553</v>
      </c>
      <c r="K1573" s="590" t="s">
        <v>1553</v>
      </c>
      <c r="L1573" s="590" t="s">
        <v>1553</v>
      </c>
      <c r="M1573" s="590" t="s">
        <v>1553</v>
      </c>
      <c r="N1573" s="590">
        <v>13</v>
      </c>
      <c r="O1573" s="592">
        <f t="shared" ref="O1573:O1579" si="56">E1573*N1573</f>
        <v>3900</v>
      </c>
    </row>
    <row r="1574" spans="1:15">
      <c r="A1574" s="590">
        <v>136</v>
      </c>
      <c r="B1574" s="590"/>
      <c r="C1574" s="598" t="s">
        <v>1717</v>
      </c>
      <c r="D1574" s="590" t="s">
        <v>330</v>
      </c>
      <c r="E1574" s="592">
        <v>350</v>
      </c>
      <c r="F1574" s="590" t="s">
        <v>1553</v>
      </c>
      <c r="G1574" s="590"/>
      <c r="H1574" s="590" t="s">
        <v>1553</v>
      </c>
      <c r="I1574" s="590" t="s">
        <v>1553</v>
      </c>
      <c r="J1574" s="590" t="s">
        <v>1553</v>
      </c>
      <c r="K1574" s="590" t="s">
        <v>1553</v>
      </c>
      <c r="L1574" s="590" t="s">
        <v>1553</v>
      </c>
      <c r="M1574" s="590" t="s">
        <v>1553</v>
      </c>
      <c r="N1574" s="590">
        <v>10</v>
      </c>
      <c r="O1574" s="592">
        <f t="shared" si="56"/>
        <v>3500</v>
      </c>
    </row>
    <row r="1575" spans="1:15">
      <c r="A1575" s="590">
        <v>137</v>
      </c>
      <c r="B1575" s="590" t="s">
        <v>259</v>
      </c>
      <c r="C1575" s="598" t="s">
        <v>1718</v>
      </c>
      <c r="D1575" s="590" t="s">
        <v>1702</v>
      </c>
      <c r="E1575" s="592">
        <v>15</v>
      </c>
      <c r="F1575" s="590" t="s">
        <v>1553</v>
      </c>
      <c r="G1575" s="590"/>
      <c r="H1575" s="590" t="s">
        <v>1553</v>
      </c>
      <c r="I1575" s="590" t="s">
        <v>1553</v>
      </c>
      <c r="J1575" s="590" t="s">
        <v>1553</v>
      </c>
      <c r="K1575" s="590" t="s">
        <v>1553</v>
      </c>
      <c r="L1575" s="590" t="s">
        <v>1553</v>
      </c>
      <c r="M1575" s="590" t="s">
        <v>1553</v>
      </c>
      <c r="N1575" s="590">
        <v>30352</v>
      </c>
      <c r="O1575" s="592">
        <f t="shared" si="56"/>
        <v>455280</v>
      </c>
    </row>
    <row r="1576" spans="1:15">
      <c r="A1576" s="590">
        <v>138</v>
      </c>
      <c r="B1576" s="590" t="s">
        <v>1719</v>
      </c>
      <c r="C1576" s="598" t="s">
        <v>1720</v>
      </c>
      <c r="D1576" s="590" t="s">
        <v>21</v>
      </c>
      <c r="E1576" s="592">
        <v>120</v>
      </c>
      <c r="F1576" s="590" t="s">
        <v>1553</v>
      </c>
      <c r="G1576" s="590"/>
      <c r="H1576" s="590" t="s">
        <v>1553</v>
      </c>
      <c r="I1576" s="590" t="s">
        <v>1553</v>
      </c>
      <c r="J1576" s="590" t="s">
        <v>1553</v>
      </c>
      <c r="K1576" s="590" t="s">
        <v>1553</v>
      </c>
      <c r="L1576" s="590" t="s">
        <v>1553</v>
      </c>
      <c r="M1576" s="590" t="s">
        <v>1553</v>
      </c>
      <c r="N1576" s="590">
        <v>150</v>
      </c>
      <c r="O1576" s="592">
        <f t="shared" si="56"/>
        <v>18000</v>
      </c>
    </row>
    <row r="1577" spans="1:15">
      <c r="A1577" s="590">
        <v>139</v>
      </c>
      <c r="B1577" s="590" t="s">
        <v>1633</v>
      </c>
      <c r="C1577" s="598" t="s">
        <v>1634</v>
      </c>
      <c r="D1577" s="590" t="s">
        <v>21</v>
      </c>
      <c r="E1577" s="592">
        <v>30</v>
      </c>
      <c r="F1577" s="590" t="s">
        <v>1553</v>
      </c>
      <c r="G1577" s="590"/>
      <c r="H1577" s="590" t="s">
        <v>1553</v>
      </c>
      <c r="I1577" s="590" t="s">
        <v>1553</v>
      </c>
      <c r="J1577" s="590" t="s">
        <v>1553</v>
      </c>
      <c r="K1577" s="590" t="s">
        <v>1553</v>
      </c>
      <c r="L1577" s="590" t="s">
        <v>1553</v>
      </c>
      <c r="M1577" s="590" t="s">
        <v>1553</v>
      </c>
      <c r="N1577" s="590">
        <v>110</v>
      </c>
      <c r="O1577" s="592">
        <f t="shared" si="56"/>
        <v>3300</v>
      </c>
    </row>
    <row r="1578" spans="1:15">
      <c r="A1578" s="590">
        <v>140</v>
      </c>
      <c r="B1578" s="590" t="s">
        <v>1377</v>
      </c>
      <c r="C1578" s="598" t="s">
        <v>1721</v>
      </c>
      <c r="D1578" s="590" t="s">
        <v>21</v>
      </c>
      <c r="E1578" s="592">
        <v>10</v>
      </c>
      <c r="F1578" s="590" t="s">
        <v>1553</v>
      </c>
      <c r="G1578" s="590"/>
      <c r="H1578" s="590" t="s">
        <v>1553</v>
      </c>
      <c r="I1578" s="590" t="s">
        <v>1553</v>
      </c>
      <c r="J1578" s="590" t="s">
        <v>1553</v>
      </c>
      <c r="K1578" s="590" t="s">
        <v>1553</v>
      </c>
      <c r="L1578" s="590" t="s">
        <v>1553</v>
      </c>
      <c r="M1578" s="590" t="s">
        <v>1553</v>
      </c>
      <c r="N1578" s="590">
        <v>20</v>
      </c>
      <c r="O1578" s="592">
        <f t="shared" si="56"/>
        <v>200</v>
      </c>
    </row>
    <row r="1579" spans="1:15">
      <c r="A1579" s="590">
        <v>141</v>
      </c>
      <c r="B1579" s="590"/>
      <c r="C1579" s="598" t="s">
        <v>1722</v>
      </c>
      <c r="D1579" s="590" t="s">
        <v>21</v>
      </c>
      <c r="E1579" s="592">
        <v>1400</v>
      </c>
      <c r="F1579" s="590" t="s">
        <v>1553</v>
      </c>
      <c r="G1579" s="590"/>
      <c r="H1579" s="590" t="s">
        <v>1553</v>
      </c>
      <c r="I1579" s="590" t="s">
        <v>1553</v>
      </c>
      <c r="J1579" s="590" t="s">
        <v>1553</v>
      </c>
      <c r="K1579" s="590" t="s">
        <v>1553</v>
      </c>
      <c r="L1579" s="590" t="s">
        <v>1553</v>
      </c>
      <c r="M1579" s="590" t="s">
        <v>1553</v>
      </c>
      <c r="N1579" s="590">
        <v>8</v>
      </c>
      <c r="O1579" s="592">
        <f t="shared" si="56"/>
        <v>11200</v>
      </c>
    </row>
    <row r="1580" spans="1:15">
      <c r="A1580" s="590"/>
      <c r="B1580" s="590"/>
      <c r="C1580" s="598"/>
      <c r="D1580" s="590"/>
      <c r="E1580" s="608"/>
      <c r="F1580" s="590"/>
      <c r="G1580" s="590"/>
      <c r="H1580" s="590"/>
      <c r="I1580" s="590"/>
      <c r="J1580" s="590"/>
      <c r="K1580" s="590"/>
      <c r="L1580" s="590"/>
      <c r="M1580" s="590"/>
      <c r="N1580" s="607"/>
      <c r="O1580" s="592"/>
    </row>
    <row r="1581" spans="1:15" ht="18.75">
      <c r="A1581" s="1314" t="s">
        <v>1723</v>
      </c>
      <c r="B1581" s="1314"/>
      <c r="C1581" s="1314"/>
      <c r="D1581" s="12"/>
      <c r="E1581" s="12"/>
      <c r="F1581" s="12"/>
      <c r="G1581" s="622">
        <f>SUM(G1439:G1580)</f>
        <v>4555002.7726671007</v>
      </c>
      <c r="H1581" s="12"/>
      <c r="I1581" s="12"/>
      <c r="J1581" s="12"/>
      <c r="K1581" s="12"/>
      <c r="L1581" s="12"/>
      <c r="M1581" s="12"/>
      <c r="N1581" s="12"/>
      <c r="O1581" s="622">
        <f>SUM(O1573:O1580)</f>
        <v>495380</v>
      </c>
    </row>
    <row r="1582" spans="1:15">
      <c r="B1582"/>
      <c r="E1582"/>
    </row>
    <row r="1583" spans="1:15">
      <c r="B1583"/>
      <c r="C1583" t="s">
        <v>1724</v>
      </c>
      <c r="E1583"/>
      <c r="G1583" s="623"/>
      <c r="I1583" t="s">
        <v>1725</v>
      </c>
    </row>
    <row r="1584" spans="1:15">
      <c r="B1584"/>
      <c r="E1584"/>
    </row>
    <row r="1585" spans="1:15">
      <c r="B1585"/>
      <c r="E1585"/>
    </row>
    <row r="1586" spans="1:15">
      <c r="B1586"/>
      <c r="E1586"/>
    </row>
    <row r="1587" spans="1:15" ht="22.5">
      <c r="A1587" s="1315" t="s">
        <v>1726</v>
      </c>
      <c r="B1587" s="1315"/>
      <c r="C1587" s="1315"/>
      <c r="D1587" s="1315"/>
      <c r="E1587" s="1315"/>
      <c r="F1587" s="1315"/>
      <c r="G1587" s="1315"/>
      <c r="H1587" s="1315"/>
      <c r="I1587" s="1315"/>
      <c r="J1587" s="1315"/>
      <c r="K1587" s="1315"/>
      <c r="L1587" s="1315"/>
      <c r="M1587" s="1315"/>
      <c r="N1587" s="1315"/>
      <c r="O1587" s="1315"/>
    </row>
    <row r="1588" spans="1:15">
      <c r="A1588" s="624"/>
      <c r="B1588" s="625"/>
      <c r="C1588" s="626"/>
      <c r="D1588" s="626"/>
      <c r="E1588" s="626"/>
      <c r="F1588" s="626"/>
      <c r="G1588" s="626"/>
      <c r="H1588" s="626"/>
      <c r="I1588" s="626"/>
      <c r="J1588" s="626"/>
      <c r="K1588" s="626"/>
      <c r="L1588" s="626"/>
      <c r="M1588" s="626"/>
      <c r="N1588" s="626"/>
      <c r="O1588" s="626"/>
    </row>
    <row r="1589" spans="1:15" ht="15.75">
      <c r="A1589" s="1316" t="s">
        <v>1727</v>
      </c>
      <c r="B1589" s="1317"/>
      <c r="C1589" s="1316"/>
      <c r="D1589" s="627"/>
      <c r="E1589" s="627"/>
      <c r="F1589" s="624"/>
      <c r="G1589" s="624"/>
      <c r="H1589" s="624"/>
      <c r="I1589" s="624"/>
      <c r="J1589" s="624"/>
      <c r="K1589" s="624"/>
      <c r="L1589" s="624"/>
      <c r="M1589" s="624"/>
      <c r="N1589" s="624"/>
      <c r="O1589" s="624"/>
    </row>
    <row r="1590" spans="1:15" ht="15.75">
      <c r="A1590" s="1318" t="s">
        <v>1728</v>
      </c>
      <c r="B1590" s="1319"/>
      <c r="C1590" s="1318"/>
      <c r="D1590" s="628"/>
      <c r="E1590" s="627"/>
      <c r="F1590" s="624"/>
      <c r="G1590" s="624"/>
      <c r="H1590" s="624"/>
      <c r="I1590" s="624"/>
      <c r="J1590" s="629"/>
      <c r="K1590" s="630" t="s">
        <v>1729</v>
      </c>
      <c r="L1590" s="624"/>
      <c r="M1590" s="624"/>
      <c r="N1590" s="624"/>
      <c r="O1590" s="624"/>
    </row>
    <row r="1591" spans="1:15" ht="15.75">
      <c r="A1591" s="631" t="s">
        <v>1730</v>
      </c>
      <c r="B1591" s="632"/>
      <c r="C1591" s="631"/>
      <c r="D1591" s="628"/>
      <c r="E1591" s="627"/>
      <c r="F1591" s="624"/>
      <c r="G1591" s="624"/>
      <c r="H1591" s="624"/>
      <c r="I1591" s="624"/>
      <c r="J1591" s="624"/>
      <c r="K1591" s="633" t="s">
        <v>1731</v>
      </c>
      <c r="L1591" s="624"/>
      <c r="M1591" s="624"/>
      <c r="N1591" s="624"/>
      <c r="O1591" s="624"/>
    </row>
    <row r="1592" spans="1:15" ht="15.75">
      <c r="A1592" s="1256" t="s">
        <v>1307</v>
      </c>
      <c r="B1592" s="1256" t="s">
        <v>1</v>
      </c>
      <c r="C1592" s="1256" t="s">
        <v>2</v>
      </c>
      <c r="D1592" s="1256" t="s">
        <v>3</v>
      </c>
      <c r="E1592" s="1258" t="s">
        <v>1543</v>
      </c>
      <c r="F1592" s="1260" t="s">
        <v>5</v>
      </c>
      <c r="G1592" s="1261"/>
      <c r="H1592" s="1262" t="s">
        <v>1732</v>
      </c>
      <c r="I1592" s="1263"/>
      <c r="J1592" s="1260" t="s">
        <v>7</v>
      </c>
      <c r="K1592" s="1264"/>
      <c r="L1592" s="1265" t="s">
        <v>9</v>
      </c>
      <c r="M1592" s="1266"/>
      <c r="N1592" s="1255" t="s">
        <v>1310</v>
      </c>
      <c r="O1592" s="1255"/>
    </row>
    <row r="1593" spans="1:15" ht="47.25">
      <c r="A1593" s="1257"/>
      <c r="B1593" s="1257"/>
      <c r="C1593" s="1257"/>
      <c r="D1593" s="1257"/>
      <c r="E1593" s="1259"/>
      <c r="F1593" s="634" t="s">
        <v>245</v>
      </c>
      <c r="G1593" s="635" t="s">
        <v>246</v>
      </c>
      <c r="H1593" s="634" t="s">
        <v>245</v>
      </c>
      <c r="I1593" s="635" t="s">
        <v>246</v>
      </c>
      <c r="J1593" s="634" t="s">
        <v>245</v>
      </c>
      <c r="K1593" s="635" t="s">
        <v>246</v>
      </c>
      <c r="L1593" s="634" t="s">
        <v>245</v>
      </c>
      <c r="M1593" s="635" t="s">
        <v>246</v>
      </c>
      <c r="N1593" s="634" t="s">
        <v>245</v>
      </c>
      <c r="O1593" s="635" t="s">
        <v>246</v>
      </c>
    </row>
    <row r="1594" spans="1:15" ht="15.75">
      <c r="A1594" s="636">
        <v>2</v>
      </c>
      <c r="B1594" s="1310" t="s">
        <v>1733</v>
      </c>
      <c r="C1594" s="1311" t="s">
        <v>1734</v>
      </c>
      <c r="D1594" s="476" t="s">
        <v>623</v>
      </c>
      <c r="E1594" s="637">
        <v>300</v>
      </c>
      <c r="F1594" s="476">
        <f>2000-90-15-10-10-20-130-80-10-10-10-100-20-10-100-15-10-15-5-10-200-5-15-5-10-10-10-15-5-120</f>
        <v>935</v>
      </c>
      <c r="G1594" s="476">
        <f>E1594*F1594</f>
        <v>280500</v>
      </c>
      <c r="H1594" s="476"/>
      <c r="I1594" s="476"/>
      <c r="J1594" s="476"/>
      <c r="K1594" s="638"/>
      <c r="L1594" s="638"/>
      <c r="M1594" s="638"/>
      <c r="N1594" s="476"/>
      <c r="O1594" s="476"/>
    </row>
    <row r="1595" spans="1:15" ht="15.75">
      <c r="A1595" s="636"/>
      <c r="B1595" s="1310"/>
      <c r="C1595" s="1311"/>
      <c r="D1595" s="476" t="s">
        <v>623</v>
      </c>
      <c r="E1595" s="637">
        <v>317</v>
      </c>
      <c r="F1595" s="476"/>
      <c r="G1595" s="476"/>
      <c r="H1595" s="476"/>
      <c r="I1595" s="476"/>
      <c r="J1595" s="476"/>
      <c r="K1595" s="638"/>
      <c r="L1595" s="638">
        <v>283.5</v>
      </c>
      <c r="M1595" s="638">
        <f t="shared" ref="M1595:M1600" si="57">E1595*L1595</f>
        <v>89869.5</v>
      </c>
      <c r="N1595" s="476"/>
      <c r="O1595" s="476"/>
    </row>
    <row r="1596" spans="1:15" ht="15.75">
      <c r="A1596" s="636">
        <v>4</v>
      </c>
      <c r="B1596" s="639" t="s">
        <v>328</v>
      </c>
      <c r="C1596" s="1312" t="s">
        <v>791</v>
      </c>
      <c r="D1596" s="476" t="s">
        <v>623</v>
      </c>
      <c r="E1596" s="640">
        <v>233.5</v>
      </c>
      <c r="F1596" s="476"/>
      <c r="G1596" s="476"/>
      <c r="H1596" s="476"/>
      <c r="I1596" s="476"/>
      <c r="J1596" s="476"/>
      <c r="K1596" s="638"/>
      <c r="L1596" s="638">
        <f>100</f>
        <v>100</v>
      </c>
      <c r="M1596" s="638">
        <f t="shared" si="57"/>
        <v>23350</v>
      </c>
      <c r="N1596" s="476"/>
      <c r="O1596" s="476"/>
    </row>
    <row r="1597" spans="1:15" ht="15.75">
      <c r="A1597" s="636"/>
      <c r="B1597" s="639"/>
      <c r="C1597" s="1313"/>
      <c r="D1597" s="476" t="s">
        <v>302</v>
      </c>
      <c r="E1597" s="640">
        <v>25000</v>
      </c>
      <c r="F1597" s="476"/>
      <c r="G1597" s="476"/>
      <c r="H1597" s="476"/>
      <c r="I1597" s="476"/>
      <c r="J1597" s="476"/>
      <c r="K1597" s="638"/>
      <c r="L1597" s="638">
        <v>0.1</v>
      </c>
      <c r="M1597" s="638">
        <f t="shared" si="57"/>
        <v>2500</v>
      </c>
      <c r="N1597" s="476"/>
      <c r="O1597" s="476"/>
    </row>
    <row r="1598" spans="1:15" ht="15.75">
      <c r="A1598" s="636">
        <v>5</v>
      </c>
      <c r="B1598" s="1310" t="s">
        <v>473</v>
      </c>
      <c r="C1598" s="1312" t="s">
        <v>792</v>
      </c>
      <c r="D1598" s="476" t="s">
        <v>623</v>
      </c>
      <c r="E1598" s="640">
        <v>18</v>
      </c>
      <c r="F1598" s="476"/>
      <c r="G1598" s="476"/>
      <c r="H1598" s="476"/>
      <c r="I1598" s="476"/>
      <c r="J1598" s="476"/>
      <c r="K1598" s="638"/>
      <c r="L1598" s="638">
        <f>22520-1400</f>
        <v>21120</v>
      </c>
      <c r="M1598" s="638">
        <f t="shared" si="57"/>
        <v>380160</v>
      </c>
      <c r="N1598" s="476"/>
      <c r="O1598" s="476"/>
    </row>
    <row r="1599" spans="1:15" ht="15.75">
      <c r="A1599" s="636"/>
      <c r="B1599" s="1310"/>
      <c r="C1599" s="1313"/>
      <c r="D1599" s="476" t="s">
        <v>623</v>
      </c>
      <c r="E1599" s="640">
        <v>100</v>
      </c>
      <c r="F1599" s="476"/>
      <c r="G1599" s="476"/>
      <c r="H1599" s="476"/>
      <c r="I1599" s="476"/>
      <c r="J1599" s="476"/>
      <c r="K1599" s="638"/>
      <c r="L1599" s="638">
        <f>1285-100-100</f>
        <v>1085</v>
      </c>
      <c r="M1599" s="638">
        <f t="shared" si="57"/>
        <v>108500</v>
      </c>
      <c r="N1599" s="476"/>
      <c r="O1599" s="476"/>
    </row>
    <row r="1600" spans="1:15" ht="15.75">
      <c r="A1600" s="636">
        <v>14</v>
      </c>
      <c r="B1600" s="639" t="s">
        <v>1735</v>
      </c>
      <c r="C1600" s="641" t="s">
        <v>793</v>
      </c>
      <c r="D1600" s="476" t="s">
        <v>623</v>
      </c>
      <c r="E1600" s="640">
        <v>34.5</v>
      </c>
      <c r="F1600" s="476"/>
      <c r="G1600" s="476"/>
      <c r="H1600" s="476"/>
      <c r="I1600" s="476"/>
      <c r="J1600" s="476"/>
      <c r="K1600" s="638"/>
      <c r="L1600" s="638">
        <v>127</v>
      </c>
      <c r="M1600" s="638">
        <f t="shared" si="57"/>
        <v>4381.5</v>
      </c>
      <c r="N1600" s="476"/>
      <c r="O1600" s="476"/>
    </row>
    <row r="1601" spans="1:15" ht="15.75">
      <c r="A1601" s="636">
        <v>26</v>
      </c>
      <c r="B1601" s="639" t="s">
        <v>1736</v>
      </c>
      <c r="C1601" s="641" t="s">
        <v>794</v>
      </c>
      <c r="D1601" s="636" t="s">
        <v>623</v>
      </c>
      <c r="E1601" s="636">
        <v>1623.2</v>
      </c>
      <c r="F1601" s="642">
        <f>166.7-30</f>
        <v>136.69999999999999</v>
      </c>
      <c r="G1601" s="476">
        <f t="shared" ref="G1601:G1603" si="58">E1601*F1601</f>
        <v>221891.43999999997</v>
      </c>
      <c r="H1601" s="643"/>
      <c r="I1601" s="643"/>
      <c r="J1601" s="643"/>
      <c r="K1601" s="643"/>
      <c r="L1601" s="643"/>
      <c r="M1601" s="641"/>
      <c r="N1601" s="641"/>
      <c r="O1601" s="641"/>
    </row>
    <row r="1602" spans="1:15" ht="15.75">
      <c r="A1602" s="636"/>
      <c r="B1602" s="639"/>
      <c r="C1602" s="641" t="s">
        <v>1737</v>
      </c>
      <c r="D1602" s="644" t="s">
        <v>504</v>
      </c>
      <c r="E1602" s="645">
        <v>10</v>
      </c>
      <c r="F1602" s="636">
        <f>27540-2210-50</f>
        <v>25280</v>
      </c>
      <c r="G1602" s="476">
        <f t="shared" si="58"/>
        <v>252800</v>
      </c>
      <c r="H1602" s="641"/>
      <c r="I1602" s="641"/>
      <c r="J1602" s="641"/>
      <c r="K1602" s="641"/>
      <c r="L1602" s="641"/>
      <c r="M1602" s="641"/>
      <c r="N1602" s="636"/>
      <c r="O1602" s="636"/>
    </row>
    <row r="1603" spans="1:15" ht="15.75">
      <c r="A1603" s="636"/>
      <c r="B1603" s="639"/>
      <c r="C1603" s="641" t="s">
        <v>1738</v>
      </c>
      <c r="D1603" s="636" t="s">
        <v>21</v>
      </c>
      <c r="E1603" s="645">
        <v>100</v>
      </c>
      <c r="F1603" s="636">
        <v>19</v>
      </c>
      <c r="G1603" s="476">
        <f t="shared" si="58"/>
        <v>1900</v>
      </c>
      <c r="H1603" s="641"/>
      <c r="I1603" s="641"/>
      <c r="J1603" s="641"/>
      <c r="K1603" s="641"/>
      <c r="L1603" s="636"/>
      <c r="M1603" s="636"/>
      <c r="N1603" s="636"/>
      <c r="O1603" s="636"/>
    </row>
    <row r="1604" spans="1:15" ht="15.75">
      <c r="A1604" s="636"/>
      <c r="B1604" s="641"/>
      <c r="C1604" s="641"/>
      <c r="D1604" s="636"/>
      <c r="E1604" s="645"/>
      <c r="F1604" s="636"/>
      <c r="G1604" s="636"/>
      <c r="H1604" s="641"/>
      <c r="I1604" s="641"/>
      <c r="J1604" s="641"/>
      <c r="K1604" s="646"/>
      <c r="L1604" s="644"/>
      <c r="M1604" s="644"/>
      <c r="N1604" s="636"/>
      <c r="O1604" s="636"/>
    </row>
    <row r="1605" spans="1:15" ht="15.75">
      <c r="A1605" s="636">
        <v>5</v>
      </c>
      <c r="B1605" s="1301" t="s">
        <v>1739</v>
      </c>
      <c r="C1605" s="1304" t="s">
        <v>1740</v>
      </c>
      <c r="D1605" s="636" t="s">
        <v>21</v>
      </c>
      <c r="E1605" s="647">
        <v>85261.75</v>
      </c>
      <c r="F1605" s="476">
        <f>12-1-2-1-2</f>
        <v>6</v>
      </c>
      <c r="G1605" s="476">
        <f t="shared" ref="G1605:G1618" si="59">E1605*F1605</f>
        <v>511570.5</v>
      </c>
      <c r="H1605" s="636"/>
      <c r="I1605" s="636"/>
      <c r="J1605" s="636"/>
      <c r="K1605" s="644"/>
      <c r="L1605" s="644"/>
      <c r="M1605" s="644"/>
      <c r="N1605" s="636"/>
      <c r="O1605" s="636"/>
    </row>
    <row r="1606" spans="1:15" ht="15.75">
      <c r="A1606" s="636"/>
      <c r="B1606" s="1302"/>
      <c r="C1606" s="1305"/>
      <c r="D1606" s="636" t="s">
        <v>21</v>
      </c>
      <c r="E1606" s="647">
        <v>100</v>
      </c>
      <c r="F1606" s="476"/>
      <c r="G1606" s="476"/>
      <c r="H1606" s="636"/>
      <c r="I1606" s="636"/>
      <c r="J1606" s="636"/>
      <c r="K1606" s="644"/>
      <c r="L1606" s="644">
        <v>4</v>
      </c>
      <c r="M1606" s="638">
        <f>E1606*L1606</f>
        <v>400</v>
      </c>
      <c r="N1606" s="636"/>
      <c r="O1606" s="636"/>
    </row>
    <row r="1607" spans="1:15" ht="15.75">
      <c r="A1607" s="636"/>
      <c r="B1607" s="1302"/>
      <c r="C1607" s="1306"/>
      <c r="D1607" s="636" t="s">
        <v>21</v>
      </c>
      <c r="E1607" s="647">
        <v>500</v>
      </c>
      <c r="F1607" s="476"/>
      <c r="G1607" s="476"/>
      <c r="H1607" s="636"/>
      <c r="I1607" s="636"/>
      <c r="J1607" s="636"/>
      <c r="K1607" s="644"/>
      <c r="L1607" s="644">
        <f>5+1+1+2+1+2+1+2</f>
        <v>15</v>
      </c>
      <c r="M1607" s="638">
        <f>E1607*L1607</f>
        <v>7500</v>
      </c>
      <c r="N1607" s="636"/>
      <c r="O1607" s="636"/>
    </row>
    <row r="1608" spans="1:15" ht="15.75">
      <c r="A1608" s="636"/>
      <c r="B1608" s="1303"/>
      <c r="C1608" s="648" t="s">
        <v>1740</v>
      </c>
      <c r="D1608" s="636" t="s">
        <v>21</v>
      </c>
      <c r="E1608" s="647">
        <v>0</v>
      </c>
      <c r="F1608" s="476">
        <v>0</v>
      </c>
      <c r="G1608" s="476">
        <f t="shared" si="59"/>
        <v>0</v>
      </c>
      <c r="H1608" s="636"/>
      <c r="I1608" s="636"/>
      <c r="J1608" s="636"/>
      <c r="K1608" s="636"/>
      <c r="L1608" s="636"/>
      <c r="M1608" s="636"/>
      <c r="N1608" s="636"/>
      <c r="O1608" s="636"/>
    </row>
    <row r="1609" spans="1:15" ht="15.75">
      <c r="A1609" s="636"/>
      <c r="B1609" s="649"/>
      <c r="C1609" s="648"/>
      <c r="D1609" s="636"/>
      <c r="E1609" s="647"/>
      <c r="F1609" s="476"/>
      <c r="G1609" s="476"/>
      <c r="H1609" s="636"/>
      <c r="I1609" s="636"/>
      <c r="J1609" s="636"/>
      <c r="K1609" s="644"/>
      <c r="L1609" s="644"/>
      <c r="M1609" s="644"/>
      <c r="N1609" s="636"/>
      <c r="O1609" s="636"/>
    </row>
    <row r="1610" spans="1:15" ht="31.5">
      <c r="A1610" s="650">
        <v>12</v>
      </c>
      <c r="B1610" s="651" t="s">
        <v>1584</v>
      </c>
      <c r="C1610" s="652" t="s">
        <v>1741</v>
      </c>
      <c r="D1610" s="476" t="s">
        <v>330</v>
      </c>
      <c r="E1610" s="647">
        <v>185.15991</v>
      </c>
      <c r="F1610" s="476">
        <f>891-326-240-200-15</f>
        <v>110</v>
      </c>
      <c r="G1610" s="653">
        <f t="shared" si="59"/>
        <v>20367.590100000001</v>
      </c>
      <c r="H1610" s="650"/>
      <c r="I1610" s="650"/>
      <c r="J1610" s="650"/>
      <c r="K1610" s="654"/>
      <c r="L1610" s="654"/>
      <c r="M1610" s="654"/>
      <c r="N1610" s="650"/>
      <c r="O1610" s="650"/>
    </row>
    <row r="1611" spans="1:15" ht="15.75">
      <c r="A1611" s="650">
        <v>15</v>
      </c>
      <c r="B1611" s="1307" t="s">
        <v>1582</v>
      </c>
      <c r="C1611" s="1281" t="s">
        <v>1742</v>
      </c>
      <c r="D1611" s="476" t="s">
        <v>330</v>
      </c>
      <c r="E1611" s="647">
        <v>153.22499999999999</v>
      </c>
      <c r="F1611" s="476">
        <f>221-30-65-50-76</f>
        <v>0</v>
      </c>
      <c r="G1611" s="653">
        <f t="shared" si="59"/>
        <v>0</v>
      </c>
      <c r="H1611" s="650"/>
      <c r="I1611" s="650"/>
      <c r="J1611" s="650"/>
      <c r="K1611" s="654"/>
      <c r="L1611" s="654"/>
      <c r="M1611" s="654"/>
      <c r="N1611" s="650"/>
      <c r="O1611" s="650"/>
    </row>
    <row r="1612" spans="1:15" ht="15.75">
      <c r="A1612" s="650"/>
      <c r="B1612" s="1308"/>
      <c r="C1612" s="1282"/>
      <c r="D1612" s="476" t="s">
        <v>330</v>
      </c>
      <c r="E1612" s="647">
        <v>0</v>
      </c>
      <c r="F1612" s="476">
        <v>0</v>
      </c>
      <c r="G1612" s="653">
        <f t="shared" si="59"/>
        <v>0</v>
      </c>
      <c r="H1612" s="650"/>
      <c r="I1612" s="650"/>
      <c r="J1612" s="650"/>
      <c r="K1612" s="654"/>
      <c r="L1612" s="654"/>
      <c r="M1612" s="654"/>
      <c r="N1612" s="650"/>
      <c r="O1612" s="650"/>
    </row>
    <row r="1613" spans="1:15" ht="15.75">
      <c r="A1613" s="650">
        <v>17</v>
      </c>
      <c r="B1613" s="655" t="s">
        <v>1427</v>
      </c>
      <c r="C1613" s="656" t="s">
        <v>1743</v>
      </c>
      <c r="D1613" s="476" t="s">
        <v>330</v>
      </c>
      <c r="E1613" s="647">
        <v>146.91</v>
      </c>
      <c r="F1613" s="476">
        <v>290</v>
      </c>
      <c r="G1613" s="476">
        <f t="shared" si="59"/>
        <v>42603.9</v>
      </c>
      <c r="H1613" s="650"/>
      <c r="I1613" s="650"/>
      <c r="J1613" s="650"/>
      <c r="K1613" s="654"/>
      <c r="L1613" s="654"/>
      <c r="M1613" s="654"/>
      <c r="N1613" s="650"/>
      <c r="O1613" s="650"/>
    </row>
    <row r="1614" spans="1:15" ht="15.75">
      <c r="A1614" s="650">
        <v>43</v>
      </c>
      <c r="B1614" s="1307" t="s">
        <v>1744</v>
      </c>
      <c r="C1614" s="1281" t="s">
        <v>1745</v>
      </c>
      <c r="D1614" s="476" t="s">
        <v>330</v>
      </c>
      <c r="E1614" s="647">
        <v>219</v>
      </c>
      <c r="F1614" s="476">
        <f>1029-120-50-440-100-100</f>
        <v>219</v>
      </c>
      <c r="G1614" s="476">
        <f t="shared" si="59"/>
        <v>47961</v>
      </c>
      <c r="H1614" s="650"/>
      <c r="I1614" s="650"/>
      <c r="J1614" s="650"/>
      <c r="K1614" s="654"/>
      <c r="L1614" s="654"/>
      <c r="M1614" s="654"/>
      <c r="N1614" s="650"/>
      <c r="O1614" s="650"/>
    </row>
    <row r="1615" spans="1:15" ht="15.75">
      <c r="A1615" s="650"/>
      <c r="B1615" s="1309"/>
      <c r="C1615" s="1286"/>
      <c r="D1615" s="476" t="s">
        <v>330</v>
      </c>
      <c r="E1615" s="647">
        <v>186.08600000000001</v>
      </c>
      <c r="F1615" s="476">
        <f>600-300</f>
        <v>300</v>
      </c>
      <c r="G1615" s="476">
        <f t="shared" si="59"/>
        <v>55825.8</v>
      </c>
      <c r="H1615" s="650"/>
      <c r="I1615" s="650"/>
      <c r="J1615" s="650"/>
      <c r="K1615" s="654"/>
      <c r="L1615" s="654"/>
      <c r="M1615" s="654"/>
      <c r="N1615" s="650"/>
      <c r="O1615" s="650"/>
    </row>
    <row r="1616" spans="1:15" ht="15.75">
      <c r="A1616" s="650"/>
      <c r="B1616" s="1309"/>
      <c r="C1616" s="1286"/>
      <c r="D1616" s="476" t="s">
        <v>330</v>
      </c>
      <c r="E1616" s="647">
        <v>153.00299999999999</v>
      </c>
      <c r="F1616" s="476">
        <v>1758</v>
      </c>
      <c r="G1616" s="476">
        <f t="shared" si="59"/>
        <v>268979.27399999998</v>
      </c>
      <c r="H1616" s="650"/>
      <c r="I1616" s="650"/>
      <c r="J1616" s="650"/>
      <c r="K1616" s="654"/>
      <c r="L1616" s="654"/>
      <c r="M1616" s="654"/>
      <c r="N1616" s="650"/>
      <c r="O1616" s="650"/>
    </row>
    <row r="1617" spans="1:15" ht="15.75">
      <c r="A1617" s="650"/>
      <c r="B1617" s="1308"/>
      <c r="C1617" s="1282"/>
      <c r="D1617" s="476" t="s">
        <v>330</v>
      </c>
      <c r="E1617" s="647">
        <v>333</v>
      </c>
      <c r="F1617" s="476">
        <v>700</v>
      </c>
      <c r="G1617" s="476">
        <f t="shared" si="59"/>
        <v>233100</v>
      </c>
      <c r="H1617" s="650"/>
      <c r="I1617" s="650"/>
      <c r="J1617" s="650"/>
      <c r="K1617" s="654"/>
      <c r="L1617" s="654"/>
      <c r="M1617" s="654"/>
      <c r="N1617" s="650"/>
      <c r="O1617" s="650"/>
    </row>
    <row r="1618" spans="1:15" ht="15.75">
      <c r="A1618" s="650">
        <v>83</v>
      </c>
      <c r="B1618" s="657" t="s">
        <v>1321</v>
      </c>
      <c r="C1618" s="656" t="s">
        <v>1322</v>
      </c>
      <c r="D1618" s="476" t="s">
        <v>330</v>
      </c>
      <c r="E1618" s="647">
        <v>235.75200000000001</v>
      </c>
      <c r="F1618" s="476">
        <v>555</v>
      </c>
      <c r="G1618" s="476">
        <f t="shared" si="59"/>
        <v>130842.36</v>
      </c>
      <c r="H1618" s="650"/>
      <c r="I1618" s="650"/>
      <c r="J1618" s="650"/>
      <c r="K1618" s="654"/>
      <c r="L1618" s="654"/>
      <c r="M1618" s="654"/>
      <c r="N1618" s="650"/>
      <c r="O1618" s="650"/>
    </row>
    <row r="1619" spans="1:15" ht="15.75">
      <c r="A1619" s="650"/>
      <c r="B1619" s="658"/>
      <c r="C1619" s="656"/>
      <c r="D1619" s="476"/>
      <c r="E1619" s="647"/>
      <c r="F1619" s="476"/>
      <c r="G1619" s="476"/>
      <c r="H1619" s="650"/>
      <c r="I1619" s="650"/>
      <c r="J1619" s="650"/>
      <c r="K1619" s="654"/>
      <c r="L1619" s="654"/>
      <c r="M1619" s="654"/>
      <c r="N1619" s="650"/>
      <c r="O1619" s="650"/>
    </row>
    <row r="1620" spans="1:15" ht="15.75">
      <c r="A1620" s="650">
        <v>229</v>
      </c>
      <c r="B1620" s="659" t="s">
        <v>1746</v>
      </c>
      <c r="C1620" s="660" t="s">
        <v>1747</v>
      </c>
      <c r="D1620" s="476" t="s">
        <v>302</v>
      </c>
      <c r="E1620" s="640">
        <v>61000</v>
      </c>
      <c r="F1620" s="476">
        <v>0.39900000000000002</v>
      </c>
      <c r="G1620" s="476">
        <f t="shared" ref="G1620:G1626" si="60">E1620*F1620</f>
        <v>24339</v>
      </c>
      <c r="H1620" s="476"/>
      <c r="I1620" s="476"/>
      <c r="J1620" s="476"/>
      <c r="K1620" s="638"/>
      <c r="L1620" s="638"/>
      <c r="M1620" s="638"/>
      <c r="N1620" s="476"/>
      <c r="O1620" s="476"/>
    </row>
    <row r="1621" spans="1:15" ht="15.75">
      <c r="A1621" s="650">
        <v>260</v>
      </c>
      <c r="B1621" s="659" t="s">
        <v>1748</v>
      </c>
      <c r="C1621" s="660" t="s">
        <v>1749</v>
      </c>
      <c r="D1621" s="476" t="s">
        <v>302</v>
      </c>
      <c r="E1621" s="640">
        <v>61000</v>
      </c>
      <c r="F1621" s="437"/>
      <c r="G1621" s="437"/>
      <c r="H1621" s="660"/>
      <c r="I1621" s="660"/>
      <c r="J1621" s="660"/>
      <c r="K1621" s="661"/>
      <c r="L1621" s="638">
        <v>10.34</v>
      </c>
      <c r="M1621" s="638">
        <f>E1621*L1621</f>
        <v>630740</v>
      </c>
      <c r="N1621" s="476"/>
      <c r="O1621" s="476"/>
    </row>
    <row r="1622" spans="1:15" ht="15.75">
      <c r="A1622" s="650">
        <v>284</v>
      </c>
      <c r="B1622" s="659" t="s">
        <v>1750</v>
      </c>
      <c r="C1622" s="660" t="s">
        <v>1751</v>
      </c>
      <c r="D1622" s="476" t="s">
        <v>302</v>
      </c>
      <c r="E1622" s="640">
        <v>0</v>
      </c>
      <c r="F1622" s="476"/>
      <c r="G1622" s="476"/>
      <c r="H1622" s="476"/>
      <c r="I1622" s="476"/>
      <c r="J1622" s="476"/>
      <c r="K1622" s="638"/>
      <c r="L1622" s="638">
        <v>0</v>
      </c>
      <c r="M1622" s="662">
        <f>E1622*L1622</f>
        <v>0</v>
      </c>
      <c r="N1622" s="476"/>
      <c r="O1622" s="476"/>
    </row>
    <row r="1623" spans="1:15" ht="15.75">
      <c r="A1623" s="650">
        <v>287</v>
      </c>
      <c r="B1623" s="659" t="s">
        <v>1752</v>
      </c>
      <c r="C1623" s="660" t="s">
        <v>1753</v>
      </c>
      <c r="D1623" s="476" t="s">
        <v>302</v>
      </c>
      <c r="E1623" s="640">
        <v>74000</v>
      </c>
      <c r="F1623" s="476">
        <f>1.05-0.41</f>
        <v>0.64000000000000012</v>
      </c>
      <c r="G1623" s="476">
        <f t="shared" si="60"/>
        <v>47360.000000000007</v>
      </c>
      <c r="H1623" s="476"/>
      <c r="I1623" s="476"/>
      <c r="J1623" s="476"/>
      <c r="K1623" s="638"/>
      <c r="L1623" s="638"/>
      <c r="M1623" s="638"/>
      <c r="N1623" s="476"/>
      <c r="O1623" s="476"/>
    </row>
    <row r="1624" spans="1:15" ht="15.75">
      <c r="A1624" s="650">
        <v>313</v>
      </c>
      <c r="B1624" s="659" t="s">
        <v>312</v>
      </c>
      <c r="C1624" s="660" t="s">
        <v>1754</v>
      </c>
      <c r="D1624" s="476" t="s">
        <v>302</v>
      </c>
      <c r="E1624" s="640">
        <v>56996</v>
      </c>
      <c r="F1624" s="476">
        <v>5.1120000000000001</v>
      </c>
      <c r="G1624" s="476">
        <f t="shared" si="60"/>
        <v>291363.55200000003</v>
      </c>
      <c r="H1624" s="476"/>
      <c r="I1624" s="476"/>
      <c r="J1624" s="476"/>
      <c r="K1624" s="638"/>
      <c r="L1624" s="638"/>
      <c r="M1624" s="638"/>
      <c r="N1624" s="476"/>
      <c r="O1624" s="476"/>
    </row>
    <row r="1625" spans="1:15" ht="15.75">
      <c r="A1625" s="650">
        <v>314</v>
      </c>
      <c r="B1625" s="659" t="s">
        <v>1755</v>
      </c>
      <c r="C1625" s="660" t="s">
        <v>1756</v>
      </c>
      <c r="D1625" s="476" t="s">
        <v>302</v>
      </c>
      <c r="E1625" s="640">
        <v>53115</v>
      </c>
      <c r="F1625" s="476">
        <v>7.8129999999999997</v>
      </c>
      <c r="G1625" s="476">
        <f t="shared" si="60"/>
        <v>414987.495</v>
      </c>
      <c r="H1625" s="476"/>
      <c r="I1625" s="476"/>
      <c r="J1625" s="476"/>
      <c r="K1625" s="638"/>
      <c r="L1625" s="638"/>
      <c r="M1625" s="638"/>
      <c r="N1625" s="476"/>
      <c r="O1625" s="476"/>
    </row>
    <row r="1626" spans="1:15" ht="15.75">
      <c r="A1626" s="650">
        <v>327</v>
      </c>
      <c r="B1626" s="659" t="s">
        <v>1593</v>
      </c>
      <c r="C1626" s="660" t="s">
        <v>1757</v>
      </c>
      <c r="D1626" s="650" t="s">
        <v>302</v>
      </c>
      <c r="E1626" s="663">
        <v>74000</v>
      </c>
      <c r="F1626" s="650">
        <v>0.78100000000000003</v>
      </c>
      <c r="G1626" s="476">
        <f t="shared" si="60"/>
        <v>57794</v>
      </c>
      <c r="H1626" s="650"/>
      <c r="I1626" s="650"/>
      <c r="J1626" s="650"/>
      <c r="K1626" s="650"/>
      <c r="L1626" s="650"/>
      <c r="M1626" s="650"/>
      <c r="N1626" s="650"/>
      <c r="O1626" s="650"/>
    </row>
    <row r="1627" spans="1:15" ht="15.75">
      <c r="A1627" s="650">
        <v>329</v>
      </c>
      <c r="B1627" s="1297" t="s">
        <v>463</v>
      </c>
      <c r="C1627" s="1298" t="s">
        <v>797</v>
      </c>
      <c r="D1627" s="476" t="s">
        <v>302</v>
      </c>
      <c r="E1627" s="640">
        <v>28491.41</v>
      </c>
      <c r="F1627" s="476"/>
      <c r="G1627" s="653"/>
      <c r="H1627" s="476"/>
      <c r="I1627" s="476"/>
      <c r="J1627" s="476"/>
      <c r="K1627" s="638"/>
      <c r="L1627" s="476">
        <f>18.557-0.571-0.13</f>
        <v>17.855999999999998</v>
      </c>
      <c r="M1627" s="662">
        <f>E1627*L1627</f>
        <v>508742.61695999996</v>
      </c>
      <c r="N1627" s="476"/>
      <c r="O1627" s="476"/>
    </row>
    <row r="1628" spans="1:15" ht="15.75">
      <c r="A1628" s="650"/>
      <c r="B1628" s="1297"/>
      <c r="C1628" s="1298"/>
      <c r="D1628" s="476" t="s">
        <v>302</v>
      </c>
      <c r="E1628" s="640">
        <v>25000</v>
      </c>
      <c r="F1628" s="476"/>
      <c r="G1628" s="476"/>
      <c r="H1628" s="476"/>
      <c r="I1628" s="476"/>
      <c r="J1628" s="476"/>
      <c r="K1628" s="638"/>
      <c r="L1628" s="476">
        <f>0.6-0.2-0.15</f>
        <v>0.24999999999999997</v>
      </c>
      <c r="M1628" s="662">
        <f>E1628*L1628</f>
        <v>6249.9999999999991</v>
      </c>
      <c r="N1628" s="476"/>
      <c r="O1628" s="476"/>
    </row>
    <row r="1629" spans="1:15" ht="15.75">
      <c r="A1629" s="650">
        <v>333</v>
      </c>
      <c r="B1629" s="659" t="s">
        <v>1758</v>
      </c>
      <c r="C1629" s="660" t="s">
        <v>1759</v>
      </c>
      <c r="D1629" s="476" t="s">
        <v>563</v>
      </c>
      <c r="E1629" s="640">
        <v>0</v>
      </c>
      <c r="F1629" s="476">
        <v>0</v>
      </c>
      <c r="G1629" s="476">
        <f t="shared" ref="G1629:G1632" si="61">E1629*F1629</f>
        <v>0</v>
      </c>
      <c r="H1629" s="476"/>
      <c r="I1629" s="476"/>
      <c r="J1629" s="476"/>
      <c r="K1629" s="638"/>
      <c r="L1629" s="638"/>
      <c r="M1629" s="638"/>
      <c r="N1629" s="476"/>
      <c r="O1629" s="476"/>
    </row>
    <row r="1630" spans="1:15" ht="15.75">
      <c r="A1630" s="650">
        <v>346</v>
      </c>
      <c r="B1630" s="659" t="s">
        <v>1760</v>
      </c>
      <c r="C1630" s="660" t="s">
        <v>1761</v>
      </c>
      <c r="D1630" s="650" t="s">
        <v>21</v>
      </c>
      <c r="E1630" s="650"/>
      <c r="F1630" s="650"/>
      <c r="G1630" s="650"/>
      <c r="H1630" s="650"/>
      <c r="I1630" s="650"/>
      <c r="J1630" s="650"/>
      <c r="K1630" s="650"/>
      <c r="L1630" s="650"/>
      <c r="M1630" s="650"/>
      <c r="N1630" s="650"/>
      <c r="O1630" s="650"/>
    </row>
    <row r="1631" spans="1:15" ht="15.75">
      <c r="A1631" s="650"/>
      <c r="B1631" s="659"/>
      <c r="C1631" s="660" t="s">
        <v>1762</v>
      </c>
      <c r="D1631" s="650" t="s">
        <v>504</v>
      </c>
      <c r="E1631" s="650">
        <v>293.82</v>
      </c>
      <c r="F1631" s="650">
        <f>30-20</f>
        <v>10</v>
      </c>
      <c r="G1631" s="476">
        <f t="shared" si="61"/>
        <v>2938.2</v>
      </c>
      <c r="H1631" s="650"/>
      <c r="I1631" s="650"/>
      <c r="J1631" s="650"/>
      <c r="K1631" s="650"/>
      <c r="L1631" s="650"/>
      <c r="M1631" s="650"/>
      <c r="N1631" s="650"/>
      <c r="O1631" s="650"/>
    </row>
    <row r="1632" spans="1:15" ht="15.75">
      <c r="A1632" s="650">
        <v>375</v>
      </c>
      <c r="B1632" s="659" t="s">
        <v>1763</v>
      </c>
      <c r="C1632" s="660" t="s">
        <v>1764</v>
      </c>
      <c r="D1632" s="650" t="s">
        <v>504</v>
      </c>
      <c r="E1632" s="650">
        <v>293.82</v>
      </c>
      <c r="F1632" s="650">
        <f>30-20</f>
        <v>10</v>
      </c>
      <c r="G1632" s="476">
        <f t="shared" si="61"/>
        <v>2938.2</v>
      </c>
      <c r="H1632" s="650"/>
      <c r="I1632" s="650"/>
      <c r="J1632" s="650"/>
      <c r="K1632" s="650"/>
      <c r="L1632" s="650"/>
      <c r="M1632" s="650"/>
      <c r="N1632" s="650"/>
      <c r="O1632" s="650"/>
    </row>
    <row r="1633" spans="1:15" ht="15.75">
      <c r="A1633" s="650">
        <v>381</v>
      </c>
      <c r="B1633" s="659" t="s">
        <v>1765</v>
      </c>
      <c r="C1633" s="660" t="s">
        <v>1766</v>
      </c>
      <c r="D1633" s="650" t="s">
        <v>21</v>
      </c>
      <c r="E1633" s="650"/>
      <c r="F1633" s="650"/>
      <c r="G1633" s="650"/>
      <c r="H1633" s="650"/>
      <c r="I1633" s="650"/>
      <c r="J1633" s="650"/>
      <c r="K1633" s="650"/>
      <c r="L1633" s="650"/>
      <c r="M1633" s="650"/>
      <c r="N1633" s="650"/>
      <c r="O1633" s="650"/>
    </row>
    <row r="1634" spans="1:15" ht="15.75">
      <c r="A1634" s="664"/>
      <c r="B1634" s="665"/>
      <c r="C1634" s="666" t="s">
        <v>1767</v>
      </c>
      <c r="D1634" s="650" t="s">
        <v>504</v>
      </c>
      <c r="E1634" s="650">
        <v>293.82</v>
      </c>
      <c r="F1634" s="650">
        <f>20-15</f>
        <v>5</v>
      </c>
      <c r="G1634" s="476">
        <f t="shared" ref="G1634:G1640" si="62">E1634*F1634</f>
        <v>1469.1</v>
      </c>
      <c r="H1634" s="650"/>
      <c r="I1634" s="650"/>
      <c r="J1634" s="650"/>
      <c r="K1634" s="654"/>
      <c r="L1634" s="654"/>
      <c r="M1634" s="654"/>
      <c r="N1634" s="650"/>
      <c r="O1634" s="650"/>
    </row>
    <row r="1635" spans="1:15" ht="15.75">
      <c r="A1635" s="664">
        <v>384</v>
      </c>
      <c r="B1635" s="665" t="s">
        <v>1768</v>
      </c>
      <c r="C1635" s="1299" t="s">
        <v>1769</v>
      </c>
      <c r="D1635" s="650" t="s">
        <v>504</v>
      </c>
      <c r="E1635" s="650"/>
      <c r="F1635" s="650">
        <v>0</v>
      </c>
      <c r="G1635" s="476">
        <f t="shared" si="62"/>
        <v>0</v>
      </c>
      <c r="H1635" s="650"/>
      <c r="I1635" s="650"/>
      <c r="J1635" s="650"/>
      <c r="K1635" s="654"/>
      <c r="L1635" s="654"/>
      <c r="M1635" s="654"/>
      <c r="N1635" s="650"/>
      <c r="O1635" s="650"/>
    </row>
    <row r="1636" spans="1:15" ht="15.75">
      <c r="A1636" s="664"/>
      <c r="B1636" s="665"/>
      <c r="C1636" s="1300"/>
      <c r="D1636" s="650" t="s">
        <v>504</v>
      </c>
      <c r="E1636" s="650"/>
      <c r="F1636" s="650">
        <v>0</v>
      </c>
      <c r="G1636" s="476">
        <f t="shared" si="62"/>
        <v>0</v>
      </c>
      <c r="H1636" s="650"/>
      <c r="I1636" s="650"/>
      <c r="J1636" s="650"/>
      <c r="K1636" s="654"/>
      <c r="L1636" s="654"/>
      <c r="M1636" s="654"/>
      <c r="N1636" s="650"/>
      <c r="O1636" s="650"/>
    </row>
    <row r="1637" spans="1:15" ht="15.75">
      <c r="A1637" s="664">
        <v>385</v>
      </c>
      <c r="B1637" s="665" t="s">
        <v>1770</v>
      </c>
      <c r="C1637" s="667" t="s">
        <v>1771</v>
      </c>
      <c r="D1637" s="650" t="s">
        <v>504</v>
      </c>
      <c r="E1637" s="650">
        <v>293.82</v>
      </c>
      <c r="F1637" s="650">
        <f>20-15</f>
        <v>5</v>
      </c>
      <c r="G1637" s="476">
        <f t="shared" si="62"/>
        <v>1469.1</v>
      </c>
      <c r="H1637" s="650"/>
      <c r="I1637" s="650"/>
      <c r="J1637" s="650"/>
      <c r="K1637" s="654"/>
      <c r="L1637" s="654"/>
      <c r="M1637" s="654"/>
      <c r="N1637" s="650"/>
      <c r="O1637" s="650"/>
    </row>
    <row r="1638" spans="1:15" ht="15.75">
      <c r="A1638" s="650">
        <v>424</v>
      </c>
      <c r="B1638" s="659" t="s">
        <v>1487</v>
      </c>
      <c r="C1638" s="656" t="s">
        <v>1772</v>
      </c>
      <c r="D1638" s="476" t="s">
        <v>21</v>
      </c>
      <c r="E1638" s="640">
        <v>10</v>
      </c>
      <c r="F1638" s="476">
        <v>615</v>
      </c>
      <c r="G1638" s="476">
        <f t="shared" si="62"/>
        <v>6150</v>
      </c>
      <c r="H1638" s="476"/>
      <c r="I1638" s="476"/>
      <c r="J1638" s="476"/>
      <c r="K1638" s="638"/>
      <c r="L1638" s="638"/>
      <c r="M1638" s="638"/>
      <c r="N1638" s="476"/>
      <c r="O1638" s="476"/>
    </row>
    <row r="1639" spans="1:15" ht="15.75">
      <c r="A1639" s="650">
        <v>426</v>
      </c>
      <c r="B1639" s="659" t="s">
        <v>1773</v>
      </c>
      <c r="C1639" s="660" t="s">
        <v>1774</v>
      </c>
      <c r="D1639" s="476" t="s">
        <v>21</v>
      </c>
      <c r="E1639" s="640">
        <v>10</v>
      </c>
      <c r="F1639" s="476">
        <v>650</v>
      </c>
      <c r="G1639" s="476">
        <f t="shared" si="62"/>
        <v>6500</v>
      </c>
      <c r="H1639" s="476"/>
      <c r="I1639" s="476"/>
      <c r="J1639" s="476"/>
      <c r="K1639" s="638"/>
      <c r="L1639" s="638"/>
      <c r="M1639" s="638"/>
      <c r="N1639" s="476"/>
      <c r="O1639" s="476"/>
    </row>
    <row r="1640" spans="1:15" ht="15.75">
      <c r="A1640" s="650">
        <v>581</v>
      </c>
      <c r="B1640" s="659" t="s">
        <v>1775</v>
      </c>
      <c r="C1640" s="660" t="s">
        <v>1776</v>
      </c>
      <c r="D1640" s="476" t="s">
        <v>152</v>
      </c>
      <c r="E1640" s="640">
        <v>0</v>
      </c>
      <c r="F1640" s="476">
        <v>0</v>
      </c>
      <c r="G1640" s="476">
        <f t="shared" si="62"/>
        <v>0</v>
      </c>
      <c r="H1640" s="476"/>
      <c r="I1640" s="476"/>
      <c r="J1640" s="476"/>
      <c r="K1640" s="638"/>
      <c r="L1640" s="638"/>
      <c r="M1640" s="638"/>
      <c r="N1640" s="476"/>
      <c r="O1640" s="476"/>
    </row>
    <row r="1641" spans="1:15" ht="15.75">
      <c r="A1641" s="650"/>
      <c r="B1641" s="659"/>
      <c r="C1641" s="660" t="s">
        <v>1777</v>
      </c>
      <c r="D1641" s="476" t="s">
        <v>302</v>
      </c>
      <c r="E1641" s="640">
        <v>10000</v>
      </c>
      <c r="F1641" s="476"/>
      <c r="G1641" s="476"/>
      <c r="H1641" s="476"/>
      <c r="I1641" s="476"/>
      <c r="J1641" s="476"/>
      <c r="K1641" s="476"/>
      <c r="L1641" s="476">
        <v>1.6</v>
      </c>
      <c r="M1641" s="662">
        <f>E1641*L1641</f>
        <v>16000</v>
      </c>
      <c r="N1641" s="476"/>
      <c r="O1641" s="476"/>
    </row>
    <row r="1642" spans="1:15" ht="15.75">
      <c r="A1642" s="650"/>
      <c r="B1642" s="660"/>
      <c r="C1642" s="660"/>
      <c r="D1642" s="476"/>
      <c r="E1642" s="640"/>
      <c r="F1642" s="476"/>
      <c r="G1642" s="476"/>
      <c r="H1642" s="476"/>
      <c r="I1642" s="476"/>
      <c r="J1642" s="476"/>
      <c r="K1642" s="476"/>
      <c r="L1642" s="476"/>
      <c r="M1642" s="476"/>
      <c r="N1642" s="476"/>
      <c r="O1642" s="476"/>
    </row>
    <row r="1643" spans="1:15" ht="15.75">
      <c r="A1643" s="668">
        <v>1</v>
      </c>
      <c r="B1643" s="669" t="s">
        <v>1778</v>
      </c>
      <c r="C1643" s="670" t="s">
        <v>1779</v>
      </c>
      <c r="D1643" s="671" t="s">
        <v>504</v>
      </c>
      <c r="E1643" s="640">
        <v>765.82</v>
      </c>
      <c r="F1643" s="668">
        <v>12</v>
      </c>
      <c r="G1643" s="672">
        <f t="shared" ref="G1643:G1645" si="63">E1643*F1643</f>
        <v>9189.84</v>
      </c>
      <c r="H1643" s="673"/>
      <c r="I1643" s="673"/>
      <c r="J1643" s="673"/>
      <c r="K1643" s="673"/>
      <c r="L1643" s="673"/>
      <c r="M1643" s="673"/>
      <c r="N1643" s="673"/>
      <c r="O1643" s="673"/>
    </row>
    <row r="1644" spans="1:15" ht="28.5">
      <c r="A1644" s="668">
        <v>3</v>
      </c>
      <c r="B1644" s="669" t="s">
        <v>1780</v>
      </c>
      <c r="C1644" s="670" t="s">
        <v>1781</v>
      </c>
      <c r="D1644" s="671" t="s">
        <v>21</v>
      </c>
      <c r="E1644" s="640">
        <v>824.82</v>
      </c>
      <c r="F1644" s="668">
        <v>14</v>
      </c>
      <c r="G1644" s="672">
        <f t="shared" si="63"/>
        <v>11547.480000000001</v>
      </c>
      <c r="H1644" s="673"/>
      <c r="I1644" s="673"/>
      <c r="J1644" s="673"/>
      <c r="K1644" s="673"/>
      <c r="L1644" s="673"/>
      <c r="M1644" s="673"/>
      <c r="N1644" s="673"/>
      <c r="O1644" s="673"/>
    </row>
    <row r="1645" spans="1:15" ht="15.75">
      <c r="A1645" s="668">
        <v>7</v>
      </c>
      <c r="B1645" s="669" t="s">
        <v>1782</v>
      </c>
      <c r="C1645" s="670" t="s">
        <v>1783</v>
      </c>
      <c r="D1645" s="671" t="s">
        <v>504</v>
      </c>
      <c r="E1645" s="640">
        <v>2122.8200000000002</v>
      </c>
      <c r="F1645" s="668">
        <v>4</v>
      </c>
      <c r="G1645" s="672">
        <f t="shared" si="63"/>
        <v>8491.2800000000007</v>
      </c>
      <c r="H1645" s="673"/>
      <c r="I1645" s="673"/>
      <c r="J1645" s="673"/>
      <c r="K1645" s="673"/>
      <c r="L1645" s="673"/>
      <c r="M1645" s="673"/>
      <c r="N1645" s="673"/>
      <c r="O1645" s="673"/>
    </row>
    <row r="1646" spans="1:15" ht="15.75">
      <c r="A1646" s="650"/>
      <c r="B1646" s="674"/>
      <c r="C1646" s="656"/>
      <c r="D1646" s="675"/>
      <c r="E1646" s="640"/>
      <c r="F1646" s="437"/>
      <c r="G1646" s="437"/>
      <c r="H1646" s="437"/>
      <c r="I1646" s="437"/>
      <c r="J1646" s="437"/>
      <c r="K1646" s="437"/>
      <c r="L1646" s="437"/>
      <c r="M1646" s="437"/>
      <c r="N1646" s="437"/>
      <c r="O1646" s="437"/>
    </row>
    <row r="1647" spans="1:15" ht="15.75">
      <c r="A1647" s="476"/>
      <c r="B1647" s="676"/>
      <c r="C1647" s="513" t="s">
        <v>1784</v>
      </c>
      <c r="D1647" s="476" t="s">
        <v>21</v>
      </c>
      <c r="E1647" s="640">
        <v>70210</v>
      </c>
      <c r="F1647" s="476">
        <v>1</v>
      </c>
      <c r="G1647" s="476">
        <f t="shared" ref="G1647:G1650" si="64">E1647*F1647</f>
        <v>70210</v>
      </c>
      <c r="H1647" s="476"/>
      <c r="I1647" s="476"/>
      <c r="J1647" s="476"/>
      <c r="K1647" s="476"/>
      <c r="L1647" s="476"/>
      <c r="M1647" s="476"/>
      <c r="N1647" s="476"/>
      <c r="O1647" s="476"/>
    </row>
    <row r="1648" spans="1:15" ht="15.75">
      <c r="A1648" s="476"/>
      <c r="B1648" s="676"/>
      <c r="C1648" s="513"/>
      <c r="D1648" s="476" t="s">
        <v>21</v>
      </c>
      <c r="E1648" s="640">
        <v>41300</v>
      </c>
      <c r="F1648" s="476">
        <v>2</v>
      </c>
      <c r="G1648" s="476">
        <f t="shared" si="64"/>
        <v>82600</v>
      </c>
      <c r="H1648" s="476"/>
      <c r="I1648" s="476"/>
      <c r="J1648" s="476"/>
      <c r="K1648" s="476"/>
      <c r="L1648" s="476"/>
      <c r="M1648" s="476"/>
      <c r="N1648" s="476"/>
      <c r="O1648" s="476"/>
    </row>
    <row r="1649" spans="1:15" ht="15.75">
      <c r="A1649" s="476"/>
      <c r="B1649" s="676"/>
      <c r="C1649" s="513" t="s">
        <v>1785</v>
      </c>
      <c r="D1649" s="476" t="s">
        <v>21</v>
      </c>
      <c r="E1649" s="640">
        <v>82364</v>
      </c>
      <c r="F1649" s="476">
        <v>2</v>
      </c>
      <c r="G1649" s="476">
        <f t="shared" si="64"/>
        <v>164728</v>
      </c>
      <c r="H1649" s="476"/>
      <c r="I1649" s="476"/>
      <c r="J1649" s="476"/>
      <c r="K1649" s="476"/>
      <c r="L1649" s="476"/>
      <c r="M1649" s="476"/>
      <c r="N1649" s="476"/>
      <c r="O1649" s="476"/>
    </row>
    <row r="1650" spans="1:15" ht="15.75">
      <c r="A1650" s="476"/>
      <c r="B1650" s="676"/>
      <c r="C1650" s="513"/>
      <c r="D1650" s="476" t="s">
        <v>21</v>
      </c>
      <c r="E1650" s="640">
        <v>47200</v>
      </c>
      <c r="F1650" s="476">
        <f>4-1</f>
        <v>3</v>
      </c>
      <c r="G1650" s="476">
        <f t="shared" si="64"/>
        <v>141600</v>
      </c>
      <c r="H1650" s="476"/>
      <c r="I1650" s="476"/>
      <c r="J1650" s="476"/>
      <c r="K1650" s="638"/>
      <c r="L1650" s="638"/>
      <c r="M1650" s="638"/>
      <c r="N1650" s="476"/>
      <c r="O1650" s="476"/>
    </row>
    <row r="1651" spans="1:15" ht="15.75">
      <c r="A1651" s="476"/>
      <c r="B1651" s="676"/>
      <c r="C1651" s="513" t="s">
        <v>1786</v>
      </c>
      <c r="D1651" s="476" t="s">
        <v>21</v>
      </c>
      <c r="E1651" s="640">
        <v>5000</v>
      </c>
      <c r="F1651" s="476"/>
      <c r="G1651" s="476"/>
      <c r="H1651" s="476"/>
      <c r="I1651" s="476"/>
      <c r="J1651" s="476"/>
      <c r="K1651" s="638"/>
      <c r="L1651" s="638">
        <v>1</v>
      </c>
      <c r="M1651" s="662">
        <f>E1651*L1651</f>
        <v>5000</v>
      </c>
      <c r="N1651" s="476"/>
      <c r="O1651" s="476"/>
    </row>
    <row r="1652" spans="1:15" ht="15.75">
      <c r="A1652" s="476">
        <v>3</v>
      </c>
      <c r="B1652" s="676" t="s">
        <v>1787</v>
      </c>
      <c r="C1652" s="513" t="s">
        <v>1788</v>
      </c>
      <c r="D1652" s="476" t="s">
        <v>21</v>
      </c>
      <c r="E1652" s="640">
        <v>0</v>
      </c>
      <c r="F1652" s="476">
        <v>0</v>
      </c>
      <c r="G1652" s="476">
        <f t="shared" ref="G1652:G1678" si="65">E1652*F1652</f>
        <v>0</v>
      </c>
      <c r="H1652" s="476"/>
      <c r="I1652" s="476"/>
      <c r="J1652" s="476"/>
      <c r="K1652" s="638"/>
      <c r="L1652" s="638"/>
      <c r="M1652" s="638"/>
      <c r="N1652" s="476"/>
      <c r="O1652" s="476"/>
    </row>
    <row r="1653" spans="1:15" ht="31.5">
      <c r="A1653" s="476">
        <v>10</v>
      </c>
      <c r="B1653" s="676" t="s">
        <v>1789</v>
      </c>
      <c r="C1653" s="513" t="s">
        <v>1790</v>
      </c>
      <c r="D1653" s="476" t="s">
        <v>152</v>
      </c>
      <c r="E1653" s="640">
        <v>0</v>
      </c>
      <c r="F1653" s="476">
        <v>0</v>
      </c>
      <c r="G1653" s="476">
        <f t="shared" si="65"/>
        <v>0</v>
      </c>
      <c r="H1653" s="476"/>
      <c r="I1653" s="476"/>
      <c r="J1653" s="476"/>
      <c r="K1653" s="638"/>
      <c r="L1653" s="638"/>
      <c r="M1653" s="638"/>
      <c r="N1653" s="476"/>
      <c r="O1653" s="476"/>
    </row>
    <row r="1654" spans="1:15" ht="31.5">
      <c r="A1654" s="476">
        <v>10</v>
      </c>
      <c r="B1654" s="676" t="s">
        <v>1789</v>
      </c>
      <c r="C1654" s="513" t="s">
        <v>1791</v>
      </c>
      <c r="D1654" s="476" t="s">
        <v>152</v>
      </c>
      <c r="E1654" s="640">
        <v>101598</v>
      </c>
      <c r="F1654" s="476">
        <f>2-1</f>
        <v>1</v>
      </c>
      <c r="G1654" s="476">
        <f t="shared" si="65"/>
        <v>101598</v>
      </c>
      <c r="H1654" s="476"/>
      <c r="I1654" s="476"/>
      <c r="J1654" s="476"/>
      <c r="K1654" s="638"/>
      <c r="L1654" s="638"/>
      <c r="M1654" s="638"/>
      <c r="N1654" s="476"/>
      <c r="O1654" s="476"/>
    </row>
    <row r="1655" spans="1:15" ht="15.75">
      <c r="A1655" s="476">
        <v>63</v>
      </c>
      <c r="B1655" s="676" t="s">
        <v>1792</v>
      </c>
      <c r="C1655" s="513" t="s">
        <v>805</v>
      </c>
      <c r="D1655" s="476" t="s">
        <v>21</v>
      </c>
      <c r="E1655" s="640">
        <v>8501</v>
      </c>
      <c r="F1655" s="476">
        <v>1</v>
      </c>
      <c r="G1655" s="476">
        <f t="shared" si="65"/>
        <v>8501</v>
      </c>
      <c r="H1655" s="476"/>
      <c r="I1655" s="476"/>
      <c r="J1655" s="476"/>
      <c r="K1655" s="638"/>
      <c r="L1655" s="638"/>
      <c r="M1655" s="638"/>
      <c r="N1655" s="476"/>
      <c r="O1655" s="476"/>
    </row>
    <row r="1656" spans="1:15" ht="15.75">
      <c r="A1656" s="476">
        <v>64</v>
      </c>
      <c r="B1656" s="676" t="s">
        <v>1793</v>
      </c>
      <c r="C1656" s="513" t="s">
        <v>1794</v>
      </c>
      <c r="D1656" s="476" t="s">
        <v>21</v>
      </c>
      <c r="E1656" s="640">
        <v>8513</v>
      </c>
      <c r="F1656" s="476">
        <v>1</v>
      </c>
      <c r="G1656" s="476">
        <f t="shared" si="65"/>
        <v>8513</v>
      </c>
      <c r="H1656" s="476"/>
      <c r="I1656" s="476"/>
      <c r="J1656" s="476"/>
      <c r="K1656" s="638"/>
      <c r="L1656" s="638"/>
      <c r="M1656" s="638"/>
      <c r="N1656" s="476"/>
      <c r="O1656" s="476"/>
    </row>
    <row r="1657" spans="1:15" ht="15.75">
      <c r="A1657" s="1267">
        <v>81</v>
      </c>
      <c r="B1657" s="1294" t="s">
        <v>1795</v>
      </c>
      <c r="C1657" s="1273" t="s">
        <v>1796</v>
      </c>
      <c r="D1657" s="476" t="s">
        <v>21</v>
      </c>
      <c r="E1657" s="640">
        <v>5422.1</v>
      </c>
      <c r="F1657" s="476">
        <f>16-11-1</f>
        <v>4</v>
      </c>
      <c r="G1657" s="476">
        <f t="shared" si="65"/>
        <v>21688.400000000001</v>
      </c>
      <c r="H1657" s="476"/>
      <c r="I1657" s="476"/>
      <c r="J1657" s="476"/>
      <c r="K1657" s="638"/>
      <c r="L1657" s="638"/>
      <c r="M1657" s="638"/>
      <c r="N1657" s="476"/>
      <c r="O1657" s="476"/>
    </row>
    <row r="1658" spans="1:15" ht="15.75">
      <c r="A1658" s="1269"/>
      <c r="B1658" s="1295"/>
      <c r="C1658" s="1274"/>
      <c r="D1658" s="476" t="s">
        <v>21</v>
      </c>
      <c r="E1658" s="640">
        <v>4702.3</v>
      </c>
      <c r="F1658" s="476">
        <f>30-22-2-3-2-1</f>
        <v>0</v>
      </c>
      <c r="G1658" s="476">
        <f t="shared" si="65"/>
        <v>0</v>
      </c>
      <c r="H1658" s="476"/>
      <c r="I1658" s="476"/>
      <c r="J1658" s="476"/>
      <c r="K1658" s="638"/>
      <c r="L1658" s="638"/>
      <c r="M1658" s="638"/>
      <c r="N1658" s="476"/>
      <c r="O1658" s="476"/>
    </row>
    <row r="1659" spans="1:15" ht="15.75">
      <c r="A1659" s="1267">
        <v>90</v>
      </c>
      <c r="B1659" s="1294" t="s">
        <v>1797</v>
      </c>
      <c r="C1659" s="1273" t="s">
        <v>1798</v>
      </c>
      <c r="D1659" s="476" t="s">
        <v>21</v>
      </c>
      <c r="E1659" s="640">
        <v>7074.1</v>
      </c>
      <c r="F1659" s="476">
        <f>7-5</f>
        <v>2</v>
      </c>
      <c r="G1659" s="476">
        <f t="shared" si="65"/>
        <v>14148.2</v>
      </c>
      <c r="H1659" s="476"/>
      <c r="I1659" s="476"/>
      <c r="J1659" s="476"/>
      <c r="K1659" s="638"/>
      <c r="L1659" s="638"/>
      <c r="M1659" s="638"/>
      <c r="N1659" s="476"/>
      <c r="O1659" s="476"/>
    </row>
    <row r="1660" spans="1:15" ht="15.75">
      <c r="A1660" s="1269"/>
      <c r="B1660" s="1295"/>
      <c r="C1660" s="1274"/>
      <c r="D1660" s="476" t="s">
        <v>21</v>
      </c>
      <c r="E1660" s="640">
        <v>5882.3</v>
      </c>
      <c r="F1660" s="476">
        <f>15-10-2-3</f>
        <v>0</v>
      </c>
      <c r="G1660" s="476">
        <f t="shared" si="65"/>
        <v>0</v>
      </c>
      <c r="H1660" s="476"/>
      <c r="I1660" s="476"/>
      <c r="J1660" s="476"/>
      <c r="K1660" s="638"/>
      <c r="L1660" s="638"/>
      <c r="M1660" s="638"/>
      <c r="N1660" s="476"/>
      <c r="O1660" s="476"/>
    </row>
    <row r="1661" spans="1:15" ht="31.5">
      <c r="A1661" s="476">
        <v>101</v>
      </c>
      <c r="B1661" s="676" t="s">
        <v>1799</v>
      </c>
      <c r="C1661" s="677" t="s">
        <v>1800</v>
      </c>
      <c r="D1661" s="476" t="s">
        <v>21</v>
      </c>
      <c r="E1661" s="640">
        <v>3528.2</v>
      </c>
      <c r="F1661" s="476">
        <f>6-4</f>
        <v>2</v>
      </c>
      <c r="G1661" s="476">
        <f t="shared" si="65"/>
        <v>7056.4</v>
      </c>
      <c r="H1661" s="476"/>
      <c r="I1661" s="476"/>
      <c r="J1661" s="476"/>
      <c r="K1661" s="638"/>
      <c r="L1661" s="638"/>
      <c r="M1661" s="638"/>
      <c r="N1661" s="476"/>
      <c r="O1661" s="476"/>
    </row>
    <row r="1662" spans="1:15" ht="15.75">
      <c r="A1662" s="476">
        <v>102</v>
      </c>
      <c r="B1662" s="676" t="s">
        <v>1801</v>
      </c>
      <c r="C1662" s="1276" t="s">
        <v>1802</v>
      </c>
      <c r="D1662" s="476" t="s">
        <v>21</v>
      </c>
      <c r="E1662" s="640">
        <v>2904</v>
      </c>
      <c r="F1662" s="476">
        <v>10</v>
      </c>
      <c r="G1662" s="476">
        <f t="shared" si="65"/>
        <v>29040</v>
      </c>
      <c r="H1662" s="476"/>
      <c r="I1662" s="476"/>
      <c r="J1662" s="476"/>
      <c r="K1662" s="638"/>
      <c r="L1662" s="638"/>
      <c r="M1662" s="638"/>
      <c r="N1662" s="476"/>
      <c r="O1662" s="476"/>
    </row>
    <row r="1663" spans="1:15" ht="15.75">
      <c r="A1663" s="476"/>
      <c r="B1663" s="676"/>
      <c r="C1663" s="1276"/>
      <c r="D1663" s="476" t="s">
        <v>21</v>
      </c>
      <c r="E1663" s="640">
        <v>0</v>
      </c>
      <c r="F1663" s="476">
        <v>0</v>
      </c>
      <c r="G1663" s="476">
        <f t="shared" si="65"/>
        <v>0</v>
      </c>
      <c r="H1663" s="476"/>
      <c r="I1663" s="476"/>
      <c r="J1663" s="476"/>
      <c r="K1663" s="638"/>
      <c r="L1663" s="638"/>
      <c r="M1663" s="638"/>
      <c r="N1663" s="476"/>
      <c r="O1663" s="476"/>
    </row>
    <row r="1664" spans="1:15" ht="15.75">
      <c r="A1664" s="1267">
        <v>106</v>
      </c>
      <c r="B1664" s="1294" t="s">
        <v>1803</v>
      </c>
      <c r="C1664" s="1273" t="s">
        <v>1804</v>
      </c>
      <c r="D1664" s="476" t="s">
        <v>21</v>
      </c>
      <c r="E1664" s="640">
        <v>2938.2</v>
      </c>
      <c r="F1664" s="476">
        <f>17-8</f>
        <v>9</v>
      </c>
      <c r="G1664" s="476">
        <f t="shared" si="65"/>
        <v>26443.8</v>
      </c>
      <c r="H1664" s="476"/>
      <c r="I1664" s="476"/>
      <c r="J1664" s="476"/>
      <c r="K1664" s="638"/>
      <c r="L1664" s="638"/>
      <c r="M1664" s="638"/>
      <c r="N1664" s="476"/>
      <c r="O1664" s="476"/>
    </row>
    <row r="1665" spans="1:15" ht="15.75">
      <c r="A1665" s="1268"/>
      <c r="B1665" s="1296"/>
      <c r="C1665" s="1274"/>
      <c r="D1665" s="476" t="s">
        <v>21</v>
      </c>
      <c r="E1665" s="640">
        <v>2832</v>
      </c>
      <c r="F1665" s="476">
        <f>17-10-1-1-2-3</f>
        <v>0</v>
      </c>
      <c r="G1665" s="476">
        <f t="shared" si="65"/>
        <v>0</v>
      </c>
      <c r="H1665" s="476"/>
      <c r="I1665" s="476"/>
      <c r="J1665" s="476"/>
      <c r="K1665" s="638"/>
      <c r="L1665" s="638"/>
      <c r="M1665" s="638"/>
      <c r="N1665" s="476"/>
      <c r="O1665" s="476"/>
    </row>
    <row r="1666" spans="1:15" ht="15.75">
      <c r="A1666" s="1269"/>
      <c r="B1666" s="1295"/>
      <c r="C1666" s="1274"/>
      <c r="D1666" s="476" t="s">
        <v>21</v>
      </c>
      <c r="E1666" s="640">
        <v>3068</v>
      </c>
      <c r="F1666" s="476">
        <f>12-10-2</f>
        <v>0</v>
      </c>
      <c r="G1666" s="476">
        <f t="shared" si="65"/>
        <v>0</v>
      </c>
      <c r="H1666" s="476"/>
      <c r="I1666" s="476"/>
      <c r="J1666" s="476"/>
      <c r="K1666" s="638"/>
      <c r="L1666" s="638"/>
      <c r="M1666" s="638"/>
      <c r="N1666" s="476"/>
      <c r="O1666" s="476"/>
    </row>
    <row r="1667" spans="1:15" ht="15.75">
      <c r="A1667" s="678">
        <v>107</v>
      </c>
      <c r="B1667" s="679" t="s">
        <v>1805</v>
      </c>
      <c r="C1667" s="680" t="s">
        <v>1806</v>
      </c>
      <c r="D1667" s="476" t="s">
        <v>21</v>
      </c>
      <c r="E1667" s="640">
        <v>1144.5999999999999</v>
      </c>
      <c r="F1667" s="476">
        <f>50-38-2-1-2-1-1-5</f>
        <v>0</v>
      </c>
      <c r="G1667" s="476">
        <f t="shared" si="65"/>
        <v>0</v>
      </c>
      <c r="H1667" s="476"/>
      <c r="I1667" s="476"/>
      <c r="J1667" s="476"/>
      <c r="K1667" s="638"/>
      <c r="L1667" s="638"/>
      <c r="M1667" s="638"/>
      <c r="N1667" s="476"/>
      <c r="O1667" s="476"/>
    </row>
    <row r="1668" spans="1:15" ht="15.75">
      <c r="A1668" s="678"/>
      <c r="B1668" s="679"/>
      <c r="C1668" s="680"/>
      <c r="D1668" s="476" t="s">
        <v>21</v>
      </c>
      <c r="E1668" s="640">
        <v>1119.82</v>
      </c>
      <c r="F1668" s="476">
        <f>30-18</f>
        <v>12</v>
      </c>
      <c r="G1668" s="476">
        <f t="shared" si="65"/>
        <v>13437.84</v>
      </c>
      <c r="H1668" s="476"/>
      <c r="I1668" s="476"/>
      <c r="J1668" s="476"/>
      <c r="K1668" s="638"/>
      <c r="L1668" s="638"/>
      <c r="M1668" s="638"/>
      <c r="N1668" s="476"/>
      <c r="O1668" s="476"/>
    </row>
    <row r="1669" spans="1:15" ht="31.5">
      <c r="A1669" s="681"/>
      <c r="B1669" s="682"/>
      <c r="C1669" s="513" t="s">
        <v>1807</v>
      </c>
      <c r="D1669" s="476" t="s">
        <v>21</v>
      </c>
      <c r="E1669" s="640">
        <v>29323</v>
      </c>
      <c r="F1669" s="476">
        <v>2</v>
      </c>
      <c r="G1669" s="476">
        <f t="shared" si="65"/>
        <v>58646</v>
      </c>
      <c r="H1669" s="476"/>
      <c r="I1669" s="476"/>
      <c r="J1669" s="476"/>
      <c r="K1669" s="638"/>
      <c r="L1669" s="638"/>
      <c r="M1669" s="638"/>
      <c r="N1669" s="476"/>
      <c r="O1669" s="476"/>
    </row>
    <row r="1670" spans="1:15" ht="31.5">
      <c r="A1670" s="681"/>
      <c r="B1670" s="682"/>
      <c r="C1670" s="513" t="s">
        <v>1808</v>
      </c>
      <c r="D1670" s="476" t="s">
        <v>21</v>
      </c>
      <c r="E1670" s="640">
        <v>29323</v>
      </c>
      <c r="F1670" s="476">
        <v>2</v>
      </c>
      <c r="G1670" s="476">
        <f t="shared" si="65"/>
        <v>58646</v>
      </c>
      <c r="H1670" s="476"/>
      <c r="I1670" s="476"/>
      <c r="J1670" s="476"/>
      <c r="K1670" s="638"/>
      <c r="L1670" s="638"/>
      <c r="M1670" s="638"/>
      <c r="N1670" s="476"/>
      <c r="O1670" s="476"/>
    </row>
    <row r="1671" spans="1:15" ht="31.5">
      <c r="A1671" s="681"/>
      <c r="B1671" s="682"/>
      <c r="C1671" s="513" t="s">
        <v>1809</v>
      </c>
      <c r="D1671" s="476" t="s">
        <v>21</v>
      </c>
      <c r="E1671" s="476">
        <v>0</v>
      </c>
      <c r="F1671" s="476">
        <v>0</v>
      </c>
      <c r="G1671" s="476">
        <f t="shared" si="65"/>
        <v>0</v>
      </c>
      <c r="H1671" s="476"/>
      <c r="I1671" s="476"/>
      <c r="J1671" s="476"/>
      <c r="K1671" s="638"/>
      <c r="L1671" s="638"/>
      <c r="M1671" s="638"/>
      <c r="N1671" s="476"/>
      <c r="O1671" s="476"/>
    </row>
    <row r="1672" spans="1:15" ht="15.75">
      <c r="A1672" s="681"/>
      <c r="B1672" s="682"/>
      <c r="C1672" s="513" t="s">
        <v>1810</v>
      </c>
      <c r="D1672" s="476" t="s">
        <v>21</v>
      </c>
      <c r="E1672" s="476">
        <v>2938.2</v>
      </c>
      <c r="F1672" s="476">
        <v>12</v>
      </c>
      <c r="G1672" s="476">
        <f t="shared" si="65"/>
        <v>35258.399999999994</v>
      </c>
      <c r="H1672" s="476"/>
      <c r="I1672" s="476"/>
      <c r="J1672" s="476"/>
      <c r="K1672" s="638"/>
      <c r="L1672" s="638"/>
      <c r="M1672" s="638"/>
      <c r="N1672" s="476"/>
      <c r="O1672" s="476"/>
    </row>
    <row r="1673" spans="1:15" ht="15.75">
      <c r="A1673" s="681"/>
      <c r="B1673" s="682"/>
      <c r="C1673" s="513" t="s">
        <v>1811</v>
      </c>
      <c r="D1673" s="476" t="s">
        <v>21</v>
      </c>
      <c r="E1673" s="653"/>
      <c r="F1673" s="476">
        <f>2-2</f>
        <v>0</v>
      </c>
      <c r="G1673" s="476">
        <f t="shared" si="65"/>
        <v>0</v>
      </c>
      <c r="H1673" s="476"/>
      <c r="I1673" s="476"/>
      <c r="J1673" s="476"/>
      <c r="K1673" s="638"/>
      <c r="L1673" s="638"/>
      <c r="M1673" s="638"/>
      <c r="N1673" s="476"/>
      <c r="O1673" s="476"/>
    </row>
    <row r="1674" spans="1:15" ht="15.75">
      <c r="A1674" s="681"/>
      <c r="B1674" s="682"/>
      <c r="C1674" s="513" t="s">
        <v>1812</v>
      </c>
      <c r="D1674" s="476" t="s">
        <v>21</v>
      </c>
      <c r="E1674" s="653"/>
      <c r="F1674" s="476">
        <f>2-2</f>
        <v>0</v>
      </c>
      <c r="G1674" s="476">
        <f t="shared" si="65"/>
        <v>0</v>
      </c>
      <c r="H1674" s="476"/>
      <c r="I1674" s="476"/>
      <c r="J1674" s="476"/>
      <c r="K1674" s="638"/>
      <c r="L1674" s="638"/>
      <c r="M1674" s="638"/>
      <c r="N1674" s="476"/>
      <c r="O1674" s="476"/>
    </row>
    <row r="1675" spans="1:15" ht="15.75">
      <c r="A1675" s="681"/>
      <c r="B1675" s="682"/>
      <c r="C1675" s="513" t="s">
        <v>1813</v>
      </c>
      <c r="D1675" s="476" t="s">
        <v>21</v>
      </c>
      <c r="E1675" s="653">
        <v>2478</v>
      </c>
      <c r="F1675" s="476">
        <f>12-8-4</f>
        <v>0</v>
      </c>
      <c r="G1675" s="476">
        <f t="shared" si="65"/>
        <v>0</v>
      </c>
      <c r="H1675" s="476"/>
      <c r="I1675" s="476"/>
      <c r="J1675" s="476"/>
      <c r="K1675" s="638"/>
      <c r="L1675" s="638"/>
      <c r="M1675" s="638"/>
      <c r="N1675" s="476"/>
      <c r="O1675" s="476"/>
    </row>
    <row r="1676" spans="1:15" ht="15.75">
      <c r="A1676" s="681"/>
      <c r="B1676" s="682"/>
      <c r="C1676" s="677" t="s">
        <v>1814</v>
      </c>
      <c r="D1676" s="476" t="s">
        <v>21</v>
      </c>
      <c r="E1676" s="328">
        <v>11204.1</v>
      </c>
      <c r="F1676" s="437">
        <f>4-3</f>
        <v>1</v>
      </c>
      <c r="G1676" s="476">
        <f t="shared" si="65"/>
        <v>11204.1</v>
      </c>
      <c r="H1676" s="499"/>
      <c r="I1676" s="499"/>
      <c r="J1676" s="499"/>
      <c r="K1676" s="683"/>
      <c r="L1676" s="683"/>
      <c r="M1676" s="683"/>
      <c r="N1676" s="499"/>
      <c r="O1676" s="499"/>
    </row>
    <row r="1677" spans="1:15" ht="15.75">
      <c r="A1677" s="681"/>
      <c r="B1677" s="682"/>
      <c r="C1677" s="513" t="s">
        <v>1815</v>
      </c>
      <c r="D1677" s="476" t="s">
        <v>21</v>
      </c>
      <c r="E1677" s="328">
        <v>9434.1</v>
      </c>
      <c r="F1677" s="437">
        <f>6-4</f>
        <v>2</v>
      </c>
      <c r="G1677" s="476">
        <f t="shared" si="65"/>
        <v>18868.2</v>
      </c>
      <c r="H1677" s="499"/>
      <c r="I1677" s="499"/>
      <c r="J1677" s="499"/>
      <c r="K1677" s="683"/>
      <c r="L1677" s="683"/>
      <c r="M1677" s="683"/>
      <c r="N1677" s="499"/>
      <c r="O1677" s="499"/>
    </row>
    <row r="1678" spans="1:15" ht="15.75">
      <c r="A1678" s="681"/>
      <c r="B1678" s="682"/>
      <c r="C1678" s="513" t="s">
        <v>1816</v>
      </c>
      <c r="D1678" s="476" t="s">
        <v>21</v>
      </c>
      <c r="E1678" s="328">
        <v>0</v>
      </c>
      <c r="F1678" s="437">
        <v>0</v>
      </c>
      <c r="G1678" s="476">
        <f t="shared" si="65"/>
        <v>0</v>
      </c>
      <c r="H1678" s="499"/>
      <c r="I1678" s="499"/>
      <c r="J1678" s="499"/>
      <c r="K1678" s="499"/>
      <c r="L1678" s="499"/>
      <c r="M1678" s="499"/>
      <c r="N1678" s="499"/>
      <c r="O1678" s="499"/>
    </row>
    <row r="1679" spans="1:15" ht="15.75">
      <c r="A1679" s="681"/>
      <c r="B1679" s="499"/>
      <c r="C1679" s="513"/>
      <c r="D1679" s="476"/>
      <c r="E1679" s="328"/>
      <c r="F1679" s="437"/>
      <c r="G1679" s="437"/>
      <c r="H1679" s="499"/>
      <c r="I1679" s="499"/>
      <c r="J1679" s="499"/>
      <c r="K1679" s="683"/>
      <c r="L1679" s="683"/>
      <c r="M1679" s="683"/>
      <c r="N1679" s="499"/>
      <c r="O1679" s="499"/>
    </row>
    <row r="1680" spans="1:15" ht="15.75">
      <c r="A1680" s="476">
        <v>1</v>
      </c>
      <c r="B1680" s="684" t="s">
        <v>413</v>
      </c>
      <c r="C1680" s="513" t="s">
        <v>808</v>
      </c>
      <c r="D1680" s="476" t="s">
        <v>21</v>
      </c>
      <c r="E1680" s="640">
        <v>250</v>
      </c>
      <c r="F1680" s="476">
        <v>15</v>
      </c>
      <c r="G1680" s="476">
        <f t="shared" ref="G1680:G1709" si="66">E1680*F1680</f>
        <v>3750</v>
      </c>
      <c r="H1680" s="476"/>
      <c r="I1680" s="476"/>
      <c r="J1680" s="476"/>
      <c r="K1680" s="638"/>
      <c r="L1680" s="638"/>
      <c r="M1680" s="638"/>
      <c r="N1680" s="476"/>
      <c r="O1680" s="476"/>
    </row>
    <row r="1681" spans="1:15" ht="15.75">
      <c r="A1681" s="476">
        <v>3</v>
      </c>
      <c r="B1681" s="684" t="s">
        <v>1463</v>
      </c>
      <c r="C1681" s="513" t="s">
        <v>809</v>
      </c>
      <c r="D1681" s="476" t="s">
        <v>21</v>
      </c>
      <c r="E1681" s="640">
        <v>120</v>
      </c>
      <c r="F1681" s="476">
        <f>1060-152-9-350-12</f>
        <v>537</v>
      </c>
      <c r="G1681" s="476">
        <f t="shared" si="66"/>
        <v>64440</v>
      </c>
      <c r="H1681" s="476"/>
      <c r="I1681" s="476"/>
      <c r="J1681" s="476"/>
      <c r="K1681" s="638"/>
      <c r="L1681" s="638"/>
      <c r="M1681" s="638"/>
      <c r="N1681" s="476"/>
      <c r="O1681" s="476"/>
    </row>
    <row r="1682" spans="1:15" ht="15.75">
      <c r="A1682" s="476">
        <v>7</v>
      </c>
      <c r="B1682" s="684" t="s">
        <v>471</v>
      </c>
      <c r="C1682" s="1276" t="s">
        <v>1817</v>
      </c>
      <c r="D1682" s="476" t="s">
        <v>21</v>
      </c>
      <c r="E1682" s="640">
        <v>0</v>
      </c>
      <c r="F1682" s="476">
        <v>0</v>
      </c>
      <c r="G1682" s="476">
        <f t="shared" si="66"/>
        <v>0</v>
      </c>
      <c r="H1682" s="476"/>
      <c r="I1682" s="476"/>
      <c r="J1682" s="476"/>
      <c r="K1682" s="638"/>
      <c r="L1682" s="638"/>
      <c r="M1682" s="638"/>
      <c r="N1682" s="476"/>
      <c r="O1682" s="476"/>
    </row>
    <row r="1683" spans="1:15" ht="15.75">
      <c r="A1683" s="476"/>
      <c r="B1683" s="684"/>
      <c r="C1683" s="1276"/>
      <c r="D1683" s="476" t="s">
        <v>21</v>
      </c>
      <c r="E1683" s="640">
        <v>100</v>
      </c>
      <c r="F1683" s="476">
        <f>401+38</f>
        <v>439</v>
      </c>
      <c r="G1683" s="476">
        <f t="shared" si="66"/>
        <v>43900</v>
      </c>
      <c r="H1683" s="476"/>
      <c r="I1683" s="476"/>
      <c r="J1683" s="476"/>
      <c r="K1683" s="638"/>
      <c r="L1683" s="638"/>
      <c r="M1683" s="638"/>
      <c r="N1683" s="476"/>
      <c r="O1683" s="476"/>
    </row>
    <row r="1684" spans="1:15" ht="15.75">
      <c r="A1684" s="476"/>
      <c r="B1684" s="684"/>
      <c r="C1684" s="677" t="s">
        <v>1818</v>
      </c>
      <c r="D1684" s="476" t="s">
        <v>152</v>
      </c>
      <c r="E1684" s="640">
        <v>7316</v>
      </c>
      <c r="F1684" s="476">
        <v>4</v>
      </c>
      <c r="G1684" s="476">
        <f t="shared" si="66"/>
        <v>29264</v>
      </c>
      <c r="H1684" s="476"/>
      <c r="I1684" s="476"/>
      <c r="J1684" s="476"/>
      <c r="K1684" s="638"/>
      <c r="L1684" s="638"/>
      <c r="M1684" s="638"/>
      <c r="N1684" s="476"/>
      <c r="O1684" s="476"/>
    </row>
    <row r="1685" spans="1:15" ht="15.75">
      <c r="A1685" s="650">
        <v>15</v>
      </c>
      <c r="B1685" s="684" t="s">
        <v>1819</v>
      </c>
      <c r="C1685" s="656" t="s">
        <v>1820</v>
      </c>
      <c r="D1685" s="650" t="s">
        <v>21</v>
      </c>
      <c r="E1685" s="650">
        <v>1078.25</v>
      </c>
      <c r="F1685" s="650">
        <v>4</v>
      </c>
      <c r="G1685" s="476">
        <f t="shared" si="66"/>
        <v>4313</v>
      </c>
      <c r="H1685" s="650"/>
      <c r="I1685" s="650"/>
      <c r="J1685" s="650"/>
      <c r="K1685" s="650"/>
      <c r="L1685" s="650"/>
      <c r="M1685" s="650"/>
      <c r="N1685" s="650"/>
      <c r="O1685" s="650"/>
    </row>
    <row r="1686" spans="1:15" ht="15.75">
      <c r="A1686" s="476">
        <v>48</v>
      </c>
      <c r="B1686" s="685" t="s">
        <v>415</v>
      </c>
      <c r="C1686" s="513" t="s">
        <v>816</v>
      </c>
      <c r="D1686" s="476" t="s">
        <v>21</v>
      </c>
      <c r="E1686" s="640">
        <v>2926.4</v>
      </c>
      <c r="F1686" s="476">
        <f>15-1-8-1-2-1-2</f>
        <v>0</v>
      </c>
      <c r="G1686" s="476">
        <f t="shared" si="66"/>
        <v>0</v>
      </c>
      <c r="H1686" s="476"/>
      <c r="I1686" s="476"/>
      <c r="J1686" s="476"/>
      <c r="K1686" s="638"/>
      <c r="L1686" s="638"/>
      <c r="M1686" s="638"/>
      <c r="N1686" s="476"/>
      <c r="O1686" s="476"/>
    </row>
    <row r="1687" spans="1:15" ht="15.75">
      <c r="A1687" s="476"/>
      <c r="B1687" s="685"/>
      <c r="C1687" s="513" t="s">
        <v>816</v>
      </c>
      <c r="D1687" s="476" t="s">
        <v>21</v>
      </c>
      <c r="E1687" s="640">
        <v>3030.43</v>
      </c>
      <c r="F1687" s="476">
        <v>16</v>
      </c>
      <c r="G1687" s="476">
        <f t="shared" si="66"/>
        <v>48486.879999999997</v>
      </c>
      <c r="H1687" s="476"/>
      <c r="I1687" s="476"/>
      <c r="J1687" s="476"/>
      <c r="K1687" s="638"/>
      <c r="L1687" s="638"/>
      <c r="M1687" s="638"/>
      <c r="N1687" s="476"/>
      <c r="O1687" s="476"/>
    </row>
    <row r="1688" spans="1:15" ht="15.75">
      <c r="A1688" s="1267">
        <v>56</v>
      </c>
      <c r="B1688" s="1291" t="s">
        <v>1821</v>
      </c>
      <c r="C1688" s="1273" t="s">
        <v>817</v>
      </c>
      <c r="D1688" s="476" t="s">
        <v>21</v>
      </c>
      <c r="E1688" s="640">
        <v>2933.64</v>
      </c>
      <c r="F1688" s="476">
        <v>11</v>
      </c>
      <c r="G1688" s="476">
        <f t="shared" si="66"/>
        <v>32270.039999999997</v>
      </c>
      <c r="H1688" s="476"/>
      <c r="I1688" s="476"/>
      <c r="J1688" s="476"/>
      <c r="K1688" s="638"/>
      <c r="L1688" s="638"/>
      <c r="M1688" s="638"/>
      <c r="N1688" s="476"/>
      <c r="O1688" s="476"/>
    </row>
    <row r="1689" spans="1:15" ht="15.75">
      <c r="A1689" s="1269"/>
      <c r="B1689" s="1292"/>
      <c r="C1689" s="1275"/>
      <c r="D1689" s="476" t="s">
        <v>21</v>
      </c>
      <c r="E1689" s="640">
        <v>2944.1</v>
      </c>
      <c r="F1689" s="476">
        <v>10</v>
      </c>
      <c r="G1689" s="476">
        <f t="shared" si="66"/>
        <v>29441</v>
      </c>
      <c r="H1689" s="476"/>
      <c r="I1689" s="476"/>
      <c r="J1689" s="476"/>
      <c r="K1689" s="638"/>
      <c r="L1689" s="638"/>
      <c r="M1689" s="638"/>
      <c r="N1689" s="476"/>
      <c r="O1689" s="476"/>
    </row>
    <row r="1690" spans="1:15" ht="15.75">
      <c r="A1690" s="476">
        <v>57</v>
      </c>
      <c r="B1690" s="685" t="s">
        <v>1822</v>
      </c>
      <c r="C1690" s="513" t="s">
        <v>1823</v>
      </c>
      <c r="D1690" s="476" t="s">
        <v>21</v>
      </c>
      <c r="E1690" s="640">
        <v>2175.5</v>
      </c>
      <c r="F1690" s="476">
        <f>34-17</f>
        <v>17</v>
      </c>
      <c r="G1690" s="476">
        <f t="shared" si="66"/>
        <v>36983.5</v>
      </c>
      <c r="H1690" s="476"/>
      <c r="I1690" s="476"/>
      <c r="J1690" s="476"/>
      <c r="K1690" s="638"/>
      <c r="L1690" s="638"/>
      <c r="M1690" s="638"/>
      <c r="N1690" s="476"/>
      <c r="O1690" s="476"/>
    </row>
    <row r="1691" spans="1:15" ht="15.75">
      <c r="A1691" s="476">
        <v>59</v>
      </c>
      <c r="B1691" s="685" t="s">
        <v>1595</v>
      </c>
      <c r="C1691" s="513" t="s">
        <v>818</v>
      </c>
      <c r="D1691" s="476" t="s">
        <v>21</v>
      </c>
      <c r="E1691" s="640">
        <v>2061</v>
      </c>
      <c r="F1691" s="476">
        <f>50-10-22</f>
        <v>18</v>
      </c>
      <c r="G1691" s="476">
        <f t="shared" si="66"/>
        <v>37098</v>
      </c>
      <c r="H1691" s="476"/>
      <c r="I1691" s="476"/>
      <c r="J1691" s="476"/>
      <c r="K1691" s="638"/>
      <c r="L1691" s="638"/>
      <c r="M1691" s="638"/>
      <c r="N1691" s="476"/>
      <c r="O1691" s="476"/>
    </row>
    <row r="1692" spans="1:15" ht="15.75">
      <c r="A1692" s="476">
        <v>67</v>
      </c>
      <c r="B1692" s="685" t="s">
        <v>1824</v>
      </c>
      <c r="C1692" s="513" t="s">
        <v>1825</v>
      </c>
      <c r="D1692" s="476" t="s">
        <v>21</v>
      </c>
      <c r="E1692" s="640">
        <v>0</v>
      </c>
      <c r="F1692" s="476">
        <v>0</v>
      </c>
      <c r="G1692" s="476">
        <f t="shared" si="66"/>
        <v>0</v>
      </c>
      <c r="H1692" s="476"/>
      <c r="I1692" s="476"/>
      <c r="J1692" s="476"/>
      <c r="K1692" s="638"/>
      <c r="L1692" s="638"/>
      <c r="M1692" s="638"/>
      <c r="N1692" s="476"/>
      <c r="O1692" s="476"/>
    </row>
    <row r="1693" spans="1:15" ht="15.75">
      <c r="A1693" s="650"/>
      <c r="B1693" s="686"/>
      <c r="C1693" s="1293" t="s">
        <v>1826</v>
      </c>
      <c r="D1693" s="132" t="s">
        <v>21</v>
      </c>
      <c r="E1693" s="640">
        <v>1463.2</v>
      </c>
      <c r="F1693" s="132">
        <f>10-5</f>
        <v>5</v>
      </c>
      <c r="G1693" s="476">
        <f t="shared" si="66"/>
        <v>7316</v>
      </c>
      <c r="H1693" s="650"/>
      <c r="I1693" s="650"/>
      <c r="J1693" s="650"/>
      <c r="K1693" s="654"/>
      <c r="L1693" s="654"/>
      <c r="M1693" s="654"/>
      <c r="N1693" s="650"/>
      <c r="O1693" s="650"/>
    </row>
    <row r="1694" spans="1:15" ht="15.75">
      <c r="A1694" s="650"/>
      <c r="B1694" s="686"/>
      <c r="C1694" s="1293"/>
      <c r="D1694" s="132" t="s">
        <v>21</v>
      </c>
      <c r="E1694" s="640">
        <v>0</v>
      </c>
      <c r="F1694" s="132">
        <v>0</v>
      </c>
      <c r="G1694" s="476">
        <f t="shared" si="66"/>
        <v>0</v>
      </c>
      <c r="H1694" s="650"/>
      <c r="I1694" s="650"/>
      <c r="J1694" s="650"/>
      <c r="K1694" s="654"/>
      <c r="L1694" s="654"/>
      <c r="M1694" s="654"/>
      <c r="N1694" s="650"/>
      <c r="O1694" s="650"/>
    </row>
    <row r="1695" spans="1:15" ht="15.75">
      <c r="A1695" s="476">
        <v>91</v>
      </c>
      <c r="B1695" s="685" t="s">
        <v>1827</v>
      </c>
      <c r="C1695" s="513" t="s">
        <v>1828</v>
      </c>
      <c r="D1695" s="476" t="s">
        <v>21</v>
      </c>
      <c r="E1695" s="640">
        <v>586</v>
      </c>
      <c r="F1695" s="476">
        <v>17</v>
      </c>
      <c r="G1695" s="476">
        <f t="shared" si="66"/>
        <v>9962</v>
      </c>
      <c r="H1695" s="476"/>
      <c r="I1695" s="476"/>
      <c r="J1695" s="476"/>
      <c r="K1695" s="638"/>
      <c r="L1695" s="638"/>
      <c r="M1695" s="638"/>
      <c r="N1695" s="476"/>
      <c r="O1695" s="476"/>
    </row>
    <row r="1696" spans="1:15" ht="15.75">
      <c r="A1696" s="476">
        <v>94</v>
      </c>
      <c r="B1696" s="685" t="s">
        <v>1829</v>
      </c>
      <c r="C1696" s="513" t="s">
        <v>1830</v>
      </c>
      <c r="D1696" s="476" t="s">
        <v>21</v>
      </c>
      <c r="E1696" s="640">
        <v>473</v>
      </c>
      <c r="F1696" s="476">
        <v>62</v>
      </c>
      <c r="G1696" s="476">
        <f t="shared" si="66"/>
        <v>29326</v>
      </c>
      <c r="H1696" s="476"/>
      <c r="I1696" s="476"/>
      <c r="J1696" s="476"/>
      <c r="K1696" s="638"/>
      <c r="L1696" s="638"/>
      <c r="M1696" s="638"/>
      <c r="N1696" s="476"/>
      <c r="O1696" s="476"/>
    </row>
    <row r="1697" spans="1:15" ht="31.5">
      <c r="A1697" s="476">
        <v>130</v>
      </c>
      <c r="B1697" s="685" t="s">
        <v>1831</v>
      </c>
      <c r="C1697" s="513" t="s">
        <v>1832</v>
      </c>
      <c r="D1697" s="476" t="s">
        <v>21</v>
      </c>
      <c r="E1697" s="640">
        <v>1888</v>
      </c>
      <c r="F1697" s="476">
        <v>20</v>
      </c>
      <c r="G1697" s="476">
        <f t="shared" si="66"/>
        <v>37760</v>
      </c>
      <c r="H1697" s="499"/>
      <c r="I1697" s="499"/>
      <c r="J1697" s="476"/>
      <c r="K1697" s="638"/>
      <c r="L1697" s="638"/>
      <c r="M1697" s="638"/>
      <c r="N1697" s="476"/>
      <c r="O1697" s="476"/>
    </row>
    <row r="1698" spans="1:15" ht="15.75">
      <c r="A1698" s="476">
        <v>132</v>
      </c>
      <c r="B1698" s="685" t="s">
        <v>315</v>
      </c>
      <c r="C1698" s="1276" t="s">
        <v>1833</v>
      </c>
      <c r="D1698" s="476" t="s">
        <v>21</v>
      </c>
      <c r="E1698" s="640">
        <v>1298</v>
      </c>
      <c r="F1698" s="476">
        <f>50-6</f>
        <v>44</v>
      </c>
      <c r="G1698" s="476">
        <f t="shared" si="66"/>
        <v>57112</v>
      </c>
      <c r="H1698" s="499"/>
      <c r="I1698" s="499"/>
      <c r="J1698" s="476"/>
      <c r="K1698" s="638"/>
      <c r="L1698" s="638"/>
      <c r="M1698" s="638"/>
      <c r="N1698" s="476"/>
      <c r="O1698" s="476"/>
    </row>
    <row r="1699" spans="1:15" ht="15.75">
      <c r="A1699" s="476"/>
      <c r="B1699" s="685"/>
      <c r="C1699" s="1276"/>
      <c r="D1699" s="476" t="s">
        <v>21</v>
      </c>
      <c r="E1699" s="640">
        <v>854</v>
      </c>
      <c r="F1699" s="476">
        <v>2</v>
      </c>
      <c r="G1699" s="476">
        <f t="shared" si="66"/>
        <v>1708</v>
      </c>
      <c r="H1699" s="499"/>
      <c r="I1699" s="499"/>
      <c r="J1699" s="476"/>
      <c r="K1699" s="638"/>
      <c r="L1699" s="638"/>
      <c r="M1699" s="638"/>
      <c r="N1699" s="476"/>
      <c r="O1699" s="476"/>
    </row>
    <row r="1700" spans="1:15" ht="15.75">
      <c r="A1700" s="476"/>
      <c r="B1700" s="685"/>
      <c r="C1700" s="1276"/>
      <c r="D1700" s="476" t="s">
        <v>21</v>
      </c>
      <c r="E1700" s="640">
        <v>1007.7</v>
      </c>
      <c r="F1700" s="476">
        <v>6</v>
      </c>
      <c r="G1700" s="476">
        <f t="shared" si="66"/>
        <v>6046.2000000000007</v>
      </c>
      <c r="H1700" s="499"/>
      <c r="I1700" s="499"/>
      <c r="J1700" s="476"/>
      <c r="K1700" s="638"/>
      <c r="L1700" s="638"/>
      <c r="M1700" s="638"/>
      <c r="N1700" s="476"/>
      <c r="O1700" s="476"/>
    </row>
    <row r="1701" spans="1:15" ht="15.75">
      <c r="A1701" s="476">
        <v>133</v>
      </c>
      <c r="B1701" s="685" t="s">
        <v>483</v>
      </c>
      <c r="C1701" s="1276" t="s">
        <v>1834</v>
      </c>
      <c r="D1701" s="476" t="s">
        <v>21</v>
      </c>
      <c r="E1701" s="640">
        <v>1298</v>
      </c>
      <c r="F1701" s="476">
        <f>36-10</f>
        <v>26</v>
      </c>
      <c r="G1701" s="476">
        <f t="shared" si="66"/>
        <v>33748</v>
      </c>
      <c r="H1701" s="499"/>
      <c r="I1701" s="499"/>
      <c r="J1701" s="476"/>
      <c r="K1701" s="638"/>
      <c r="L1701" s="638"/>
      <c r="M1701" s="638"/>
      <c r="N1701" s="476"/>
      <c r="O1701" s="476"/>
    </row>
    <row r="1702" spans="1:15" ht="15.75">
      <c r="A1702" s="476"/>
      <c r="B1702" s="685"/>
      <c r="C1702" s="1276"/>
      <c r="D1702" s="476" t="s">
        <v>21</v>
      </c>
      <c r="E1702" s="640">
        <v>545</v>
      </c>
      <c r="F1702" s="476">
        <v>55</v>
      </c>
      <c r="G1702" s="476">
        <f t="shared" si="66"/>
        <v>29975</v>
      </c>
      <c r="H1702" s="499"/>
      <c r="I1702" s="499"/>
      <c r="J1702" s="476"/>
      <c r="K1702" s="638"/>
      <c r="L1702" s="638"/>
      <c r="M1702" s="638"/>
      <c r="N1702" s="476"/>
      <c r="O1702" s="476"/>
    </row>
    <row r="1703" spans="1:15" ht="15.75">
      <c r="A1703" s="476">
        <v>137</v>
      </c>
      <c r="B1703" s="685" t="s">
        <v>1835</v>
      </c>
      <c r="C1703" s="513" t="s">
        <v>1836</v>
      </c>
      <c r="D1703" s="476" t="s">
        <v>21</v>
      </c>
      <c r="E1703" s="640">
        <v>708</v>
      </c>
      <c r="F1703" s="476">
        <f>15</f>
        <v>15</v>
      </c>
      <c r="G1703" s="476">
        <f t="shared" si="66"/>
        <v>10620</v>
      </c>
      <c r="H1703" s="476"/>
      <c r="I1703" s="476"/>
      <c r="J1703" s="476"/>
      <c r="K1703" s="638"/>
      <c r="L1703" s="638"/>
      <c r="M1703" s="638"/>
      <c r="N1703" s="476"/>
      <c r="O1703" s="476"/>
    </row>
    <row r="1704" spans="1:15" ht="15.75">
      <c r="A1704" s="476">
        <v>138</v>
      </c>
      <c r="B1704" s="685" t="s">
        <v>489</v>
      </c>
      <c r="C1704" s="513" t="s">
        <v>1837</v>
      </c>
      <c r="D1704" s="476" t="s">
        <v>21</v>
      </c>
      <c r="E1704" s="640">
        <v>531</v>
      </c>
      <c r="F1704" s="476">
        <v>15</v>
      </c>
      <c r="G1704" s="476">
        <f t="shared" si="66"/>
        <v>7965</v>
      </c>
      <c r="H1704" s="476"/>
      <c r="I1704" s="476"/>
      <c r="J1704" s="476"/>
      <c r="K1704" s="638"/>
      <c r="L1704" s="638"/>
      <c r="M1704" s="638"/>
      <c r="N1704" s="476"/>
      <c r="O1704" s="476"/>
    </row>
    <row r="1705" spans="1:15" ht="15.75">
      <c r="A1705" s="476"/>
      <c r="B1705" s="685"/>
      <c r="C1705" s="513"/>
      <c r="D1705" s="476" t="s">
        <v>21</v>
      </c>
      <c r="E1705" s="640">
        <v>100</v>
      </c>
      <c r="F1705" s="476">
        <v>18</v>
      </c>
      <c r="G1705" s="476">
        <f t="shared" si="66"/>
        <v>1800</v>
      </c>
      <c r="H1705" s="476"/>
      <c r="I1705" s="476"/>
      <c r="J1705" s="476"/>
      <c r="K1705" s="638"/>
      <c r="L1705" s="638"/>
      <c r="M1705" s="638"/>
      <c r="N1705" s="476"/>
      <c r="O1705" s="476"/>
    </row>
    <row r="1706" spans="1:15" ht="15.75">
      <c r="A1706" s="476">
        <v>139</v>
      </c>
      <c r="B1706" s="685" t="s">
        <v>1838</v>
      </c>
      <c r="C1706" s="513" t="s">
        <v>1839</v>
      </c>
      <c r="D1706" s="476" t="s">
        <v>21</v>
      </c>
      <c r="E1706" s="640">
        <v>1298</v>
      </c>
      <c r="F1706" s="476">
        <v>15</v>
      </c>
      <c r="G1706" s="476">
        <f t="shared" si="66"/>
        <v>19470</v>
      </c>
      <c r="H1706" s="476"/>
      <c r="I1706" s="476"/>
      <c r="J1706" s="476"/>
      <c r="K1706" s="638"/>
      <c r="L1706" s="638"/>
      <c r="M1706" s="638"/>
      <c r="N1706" s="476"/>
      <c r="O1706" s="476"/>
    </row>
    <row r="1707" spans="1:15" ht="15.75">
      <c r="A1707" s="476">
        <v>141</v>
      </c>
      <c r="B1707" s="685" t="s">
        <v>1840</v>
      </c>
      <c r="C1707" s="1276" t="s">
        <v>1841</v>
      </c>
      <c r="D1707" s="476" t="s">
        <v>21</v>
      </c>
      <c r="E1707" s="640">
        <v>1062</v>
      </c>
      <c r="F1707" s="476">
        <v>20</v>
      </c>
      <c r="G1707" s="476">
        <f t="shared" si="66"/>
        <v>21240</v>
      </c>
      <c r="H1707" s="476"/>
      <c r="I1707" s="476"/>
      <c r="J1707" s="476"/>
      <c r="K1707" s="638"/>
      <c r="L1707" s="638"/>
      <c r="M1707" s="638"/>
      <c r="N1707" s="476"/>
      <c r="O1707" s="476"/>
    </row>
    <row r="1708" spans="1:15" ht="15.75">
      <c r="A1708" s="476"/>
      <c r="B1708" s="685"/>
      <c r="C1708" s="1276"/>
      <c r="D1708" s="476" t="s">
        <v>21</v>
      </c>
      <c r="E1708" s="640">
        <v>1209.26</v>
      </c>
      <c r="F1708" s="476">
        <v>6</v>
      </c>
      <c r="G1708" s="476">
        <f t="shared" si="66"/>
        <v>7255.5599999999995</v>
      </c>
      <c r="H1708" s="476"/>
      <c r="I1708" s="476"/>
      <c r="J1708" s="476"/>
      <c r="K1708" s="638"/>
      <c r="L1708" s="638"/>
      <c r="M1708" s="638"/>
      <c r="N1708" s="476"/>
      <c r="O1708" s="476"/>
    </row>
    <row r="1709" spans="1:15" ht="15.75">
      <c r="A1709" s="476"/>
      <c r="B1709" s="685"/>
      <c r="C1709" s="513" t="s">
        <v>1841</v>
      </c>
      <c r="D1709" s="476" t="s">
        <v>21</v>
      </c>
      <c r="E1709" s="640">
        <v>308</v>
      </c>
      <c r="F1709" s="476">
        <v>52</v>
      </c>
      <c r="G1709" s="476">
        <f t="shared" si="66"/>
        <v>16016</v>
      </c>
      <c r="H1709" s="476"/>
      <c r="I1709" s="476"/>
      <c r="J1709" s="476"/>
      <c r="K1709" s="638"/>
      <c r="L1709" s="638"/>
      <c r="M1709" s="638"/>
      <c r="N1709" s="476"/>
      <c r="O1709" s="476"/>
    </row>
    <row r="1710" spans="1:15" ht="15.75">
      <c r="A1710" s="476">
        <v>142</v>
      </c>
      <c r="B1710" s="685" t="s">
        <v>481</v>
      </c>
      <c r="C1710" s="513" t="s">
        <v>1842</v>
      </c>
      <c r="D1710" s="476" t="s">
        <v>21</v>
      </c>
      <c r="E1710" s="640"/>
      <c r="F1710" s="476"/>
      <c r="G1710" s="476"/>
      <c r="H1710" s="476"/>
      <c r="I1710" s="476"/>
      <c r="J1710" s="476"/>
      <c r="K1710" s="638"/>
      <c r="L1710" s="638"/>
      <c r="M1710" s="638"/>
      <c r="N1710" s="476"/>
      <c r="O1710" s="476"/>
    </row>
    <row r="1711" spans="1:15" ht="15.75">
      <c r="A1711" s="650">
        <v>147</v>
      </c>
      <c r="B1711" s="686" t="s">
        <v>499</v>
      </c>
      <c r="C1711" s="656" t="s">
        <v>1843</v>
      </c>
      <c r="D1711" s="132" t="s">
        <v>21</v>
      </c>
      <c r="E1711" s="640">
        <v>531</v>
      </c>
      <c r="F1711" s="132">
        <v>15</v>
      </c>
      <c r="G1711" s="476">
        <f t="shared" ref="G1711:G1732" si="67">E1711*F1711</f>
        <v>7965</v>
      </c>
      <c r="H1711" s="650"/>
      <c r="I1711" s="650"/>
      <c r="J1711" s="650"/>
      <c r="K1711" s="650"/>
      <c r="L1711" s="650"/>
      <c r="M1711" s="650"/>
      <c r="N1711" s="650"/>
      <c r="O1711" s="650"/>
    </row>
    <row r="1712" spans="1:15" ht="15.75">
      <c r="A1712" s="650">
        <v>150</v>
      </c>
      <c r="B1712" s="686" t="s">
        <v>1369</v>
      </c>
      <c r="C1712" s="656" t="s">
        <v>1844</v>
      </c>
      <c r="D1712" s="437" t="s">
        <v>21</v>
      </c>
      <c r="E1712" s="640">
        <v>1728.7</v>
      </c>
      <c r="F1712" s="132">
        <v>10</v>
      </c>
      <c r="G1712" s="476">
        <f t="shared" si="67"/>
        <v>17287</v>
      </c>
      <c r="H1712" s="650"/>
      <c r="I1712" s="650"/>
      <c r="J1712" s="650"/>
      <c r="K1712" s="650"/>
      <c r="L1712" s="650"/>
      <c r="M1712" s="650"/>
      <c r="N1712" s="650"/>
      <c r="O1712" s="650"/>
    </row>
    <row r="1713" spans="1:15" ht="15.75">
      <c r="A1713" s="476">
        <v>151</v>
      </c>
      <c r="B1713" s="685" t="s">
        <v>1845</v>
      </c>
      <c r="C1713" s="513" t="s">
        <v>1846</v>
      </c>
      <c r="D1713" s="476" t="s">
        <v>21</v>
      </c>
      <c r="E1713" s="640">
        <v>480</v>
      </c>
      <c r="F1713" s="132">
        <f>100-89-11</f>
        <v>0</v>
      </c>
      <c r="G1713" s="476">
        <f t="shared" si="67"/>
        <v>0</v>
      </c>
      <c r="H1713" s="650"/>
      <c r="I1713" s="650"/>
      <c r="J1713" s="650"/>
      <c r="K1713" s="650"/>
      <c r="L1713" s="650"/>
      <c r="M1713" s="650"/>
      <c r="N1713" s="650"/>
      <c r="O1713" s="650"/>
    </row>
    <row r="1714" spans="1:15" ht="15.75">
      <c r="A1714" s="476">
        <v>155</v>
      </c>
      <c r="B1714" s="685" t="s">
        <v>1847</v>
      </c>
      <c r="C1714" s="513" t="s">
        <v>1848</v>
      </c>
      <c r="D1714" s="476" t="s">
        <v>21</v>
      </c>
      <c r="E1714" s="640">
        <v>1298</v>
      </c>
      <c r="F1714" s="476">
        <v>30</v>
      </c>
      <c r="G1714" s="476">
        <f t="shared" si="67"/>
        <v>38940</v>
      </c>
      <c r="H1714" s="476"/>
      <c r="I1714" s="476"/>
      <c r="J1714" s="476"/>
      <c r="K1714" s="638"/>
      <c r="L1714" s="638"/>
      <c r="M1714" s="638"/>
      <c r="N1714" s="476"/>
      <c r="O1714" s="476"/>
    </row>
    <row r="1715" spans="1:15" ht="15.75">
      <c r="A1715" s="476">
        <v>156</v>
      </c>
      <c r="B1715" s="685" t="s">
        <v>1849</v>
      </c>
      <c r="C1715" s="513" t="s">
        <v>1850</v>
      </c>
      <c r="D1715" s="476" t="s">
        <v>21</v>
      </c>
      <c r="E1715" s="640">
        <v>0</v>
      </c>
      <c r="F1715" s="476">
        <f>30-30</f>
        <v>0</v>
      </c>
      <c r="G1715" s="476">
        <f t="shared" si="67"/>
        <v>0</v>
      </c>
      <c r="H1715" s="476"/>
      <c r="I1715" s="476"/>
      <c r="J1715" s="476"/>
      <c r="K1715" s="638"/>
      <c r="L1715" s="638"/>
      <c r="M1715" s="638"/>
      <c r="N1715" s="476"/>
      <c r="O1715" s="476"/>
    </row>
    <row r="1716" spans="1:15" ht="31.5">
      <c r="A1716" s="476">
        <v>160</v>
      </c>
      <c r="B1716" s="685" t="s">
        <v>1851</v>
      </c>
      <c r="C1716" s="513" t="s">
        <v>1852</v>
      </c>
      <c r="D1716" s="476" t="s">
        <v>20</v>
      </c>
      <c r="E1716" s="640">
        <v>528.64</v>
      </c>
      <c r="F1716" s="476">
        <f>43-3</f>
        <v>40</v>
      </c>
      <c r="G1716" s="476">
        <f t="shared" si="67"/>
        <v>21145.599999999999</v>
      </c>
      <c r="H1716" s="476"/>
      <c r="I1716" s="476"/>
      <c r="J1716" s="476"/>
      <c r="K1716" s="638"/>
      <c r="L1716" s="638"/>
      <c r="M1716" s="638"/>
      <c r="N1716" s="476"/>
      <c r="O1716" s="476"/>
    </row>
    <row r="1717" spans="1:15" ht="15.75">
      <c r="A1717" s="476">
        <v>163</v>
      </c>
      <c r="B1717" s="685" t="s">
        <v>1853</v>
      </c>
      <c r="C1717" s="513" t="s">
        <v>1854</v>
      </c>
      <c r="D1717" s="476" t="s">
        <v>21</v>
      </c>
      <c r="E1717" s="640">
        <v>1000</v>
      </c>
      <c r="F1717" s="476">
        <f>19-6</f>
        <v>13</v>
      </c>
      <c r="G1717" s="476">
        <f t="shared" si="67"/>
        <v>13000</v>
      </c>
      <c r="H1717" s="476"/>
      <c r="I1717" s="476"/>
      <c r="J1717" s="476"/>
      <c r="K1717" s="638"/>
      <c r="L1717" s="638"/>
      <c r="M1717" s="638"/>
      <c r="N1717" s="476"/>
      <c r="O1717" s="476"/>
    </row>
    <row r="1718" spans="1:15" ht="15.75">
      <c r="A1718" s="476">
        <v>195</v>
      </c>
      <c r="B1718" s="685" t="s">
        <v>1855</v>
      </c>
      <c r="C1718" s="513" t="s">
        <v>1856</v>
      </c>
      <c r="D1718" s="476" t="s">
        <v>21</v>
      </c>
      <c r="E1718" s="640">
        <v>841.34</v>
      </c>
      <c r="F1718" s="476">
        <f>6-6</f>
        <v>0</v>
      </c>
      <c r="G1718" s="476">
        <f t="shared" si="67"/>
        <v>0</v>
      </c>
      <c r="H1718" s="476"/>
      <c r="I1718" s="476"/>
      <c r="J1718" s="476"/>
      <c r="K1718" s="638"/>
      <c r="L1718" s="638"/>
      <c r="M1718" s="638"/>
      <c r="N1718" s="476"/>
      <c r="O1718" s="476"/>
    </row>
    <row r="1719" spans="1:15" ht="15.75">
      <c r="A1719" s="476">
        <v>219</v>
      </c>
      <c r="B1719" s="685" t="s">
        <v>1465</v>
      </c>
      <c r="C1719" s="677" t="s">
        <v>1466</v>
      </c>
      <c r="D1719" s="476" t="s">
        <v>487</v>
      </c>
      <c r="E1719" s="640">
        <v>9853</v>
      </c>
      <c r="F1719" s="476">
        <f>11-6</f>
        <v>5</v>
      </c>
      <c r="G1719" s="476">
        <f t="shared" si="67"/>
        <v>49265</v>
      </c>
      <c r="H1719" s="476"/>
      <c r="I1719" s="476"/>
      <c r="J1719" s="476"/>
      <c r="K1719" s="638"/>
      <c r="L1719" s="638"/>
      <c r="M1719" s="638"/>
      <c r="N1719" s="476"/>
      <c r="O1719" s="476"/>
    </row>
    <row r="1720" spans="1:15" ht="15.75">
      <c r="A1720" s="687">
        <v>220</v>
      </c>
      <c r="B1720" s="688" t="s">
        <v>485</v>
      </c>
      <c r="C1720" s="689" t="s">
        <v>1857</v>
      </c>
      <c r="D1720" s="476" t="s">
        <v>487</v>
      </c>
      <c r="E1720" s="640">
        <v>5428</v>
      </c>
      <c r="F1720" s="476">
        <v>1</v>
      </c>
      <c r="G1720" s="476">
        <f t="shared" si="67"/>
        <v>5428</v>
      </c>
      <c r="H1720" s="476"/>
      <c r="I1720" s="476"/>
      <c r="J1720" s="476"/>
      <c r="K1720" s="638"/>
      <c r="L1720" s="638"/>
      <c r="M1720" s="638"/>
      <c r="N1720" s="476"/>
      <c r="O1720" s="476"/>
    </row>
    <row r="1721" spans="1:15" ht="15.75">
      <c r="A1721" s="476">
        <v>224</v>
      </c>
      <c r="B1721" s="685" t="s">
        <v>1858</v>
      </c>
      <c r="C1721" s="677" t="s">
        <v>1859</v>
      </c>
      <c r="D1721" s="476" t="s">
        <v>21</v>
      </c>
      <c r="E1721" s="640">
        <v>1888</v>
      </c>
      <c r="F1721" s="476">
        <v>25</v>
      </c>
      <c r="G1721" s="476">
        <f t="shared" si="67"/>
        <v>47200</v>
      </c>
      <c r="H1721" s="476"/>
      <c r="I1721" s="476"/>
      <c r="J1721" s="476"/>
      <c r="K1721" s="638"/>
      <c r="L1721" s="638"/>
      <c r="M1721" s="638"/>
      <c r="N1721" s="476"/>
      <c r="O1721" s="476"/>
    </row>
    <row r="1722" spans="1:15" ht="15.75">
      <c r="A1722" s="476">
        <v>225</v>
      </c>
      <c r="B1722" s="685" t="s">
        <v>1628</v>
      </c>
      <c r="C1722" s="513" t="s">
        <v>1860</v>
      </c>
      <c r="D1722" s="476" t="s">
        <v>21</v>
      </c>
      <c r="E1722" s="640">
        <v>0</v>
      </c>
      <c r="F1722" s="499">
        <f>10-10</f>
        <v>0</v>
      </c>
      <c r="G1722" s="476">
        <f t="shared" si="67"/>
        <v>0</v>
      </c>
      <c r="H1722" s="476"/>
      <c r="I1722" s="476"/>
      <c r="J1722" s="476"/>
      <c r="K1722" s="638"/>
      <c r="L1722" s="638"/>
      <c r="M1722" s="638"/>
      <c r="N1722" s="476"/>
      <c r="O1722" s="476"/>
    </row>
    <row r="1723" spans="1:15" ht="15.75">
      <c r="A1723" s="687">
        <v>229</v>
      </c>
      <c r="B1723" s="688" t="s">
        <v>1861</v>
      </c>
      <c r="C1723" s="689" t="s">
        <v>1862</v>
      </c>
      <c r="D1723" s="476" t="s">
        <v>21</v>
      </c>
      <c r="E1723" s="640">
        <v>19942</v>
      </c>
      <c r="F1723" s="499">
        <v>3</v>
      </c>
      <c r="G1723" s="476">
        <f t="shared" si="67"/>
        <v>59826</v>
      </c>
      <c r="H1723" s="476"/>
      <c r="I1723" s="476"/>
      <c r="J1723" s="476"/>
      <c r="K1723" s="638"/>
      <c r="L1723" s="638"/>
      <c r="M1723" s="638"/>
      <c r="N1723" s="476"/>
      <c r="O1723" s="476"/>
    </row>
    <row r="1724" spans="1:15" ht="15.75">
      <c r="A1724" s="476">
        <v>230</v>
      </c>
      <c r="B1724" s="685" t="s">
        <v>508</v>
      </c>
      <c r="C1724" s="513" t="s">
        <v>1863</v>
      </c>
      <c r="D1724" s="476" t="s">
        <v>21</v>
      </c>
      <c r="E1724" s="640">
        <v>3500</v>
      </c>
      <c r="F1724" s="499">
        <v>1</v>
      </c>
      <c r="G1724" s="476">
        <f t="shared" si="67"/>
        <v>3500</v>
      </c>
      <c r="H1724" s="476"/>
      <c r="I1724" s="476"/>
      <c r="J1724" s="476"/>
      <c r="K1724" s="638"/>
      <c r="L1724" s="638"/>
      <c r="M1724" s="638"/>
      <c r="N1724" s="476"/>
      <c r="O1724" s="476"/>
    </row>
    <row r="1725" spans="1:15" ht="15.75">
      <c r="A1725" s="687">
        <v>242</v>
      </c>
      <c r="B1725" s="688" t="s">
        <v>1467</v>
      </c>
      <c r="C1725" s="689" t="s">
        <v>1864</v>
      </c>
      <c r="D1725" s="476" t="s">
        <v>21</v>
      </c>
      <c r="E1725" s="640">
        <v>9204</v>
      </c>
      <c r="F1725" s="499">
        <v>6</v>
      </c>
      <c r="G1725" s="476">
        <f t="shared" si="67"/>
        <v>55224</v>
      </c>
      <c r="H1725" s="476"/>
      <c r="I1725" s="476"/>
      <c r="J1725" s="476"/>
      <c r="K1725" s="638"/>
      <c r="L1725" s="638"/>
      <c r="M1725" s="638"/>
      <c r="N1725" s="476"/>
      <c r="O1725" s="476"/>
    </row>
    <row r="1726" spans="1:15" ht="15.75">
      <c r="A1726" s="650">
        <v>247</v>
      </c>
      <c r="B1726" s="686" t="s">
        <v>1865</v>
      </c>
      <c r="C1726" s="513" t="s">
        <v>1866</v>
      </c>
      <c r="D1726" s="476" t="s">
        <v>21</v>
      </c>
      <c r="E1726" s="640">
        <v>1888</v>
      </c>
      <c r="F1726" s="499">
        <v>15</v>
      </c>
      <c r="G1726" s="476">
        <f t="shared" si="67"/>
        <v>28320</v>
      </c>
      <c r="H1726" s="476"/>
      <c r="I1726" s="476"/>
      <c r="J1726" s="476"/>
      <c r="K1726" s="638"/>
      <c r="L1726" s="638"/>
      <c r="M1726" s="638"/>
      <c r="N1726" s="476"/>
      <c r="O1726" s="476"/>
    </row>
    <row r="1727" spans="1:15" ht="15.75">
      <c r="A1727" s="476">
        <v>248</v>
      </c>
      <c r="B1727" s="685" t="s">
        <v>496</v>
      </c>
      <c r="C1727" s="513" t="s">
        <v>1866</v>
      </c>
      <c r="D1727" s="476" t="s">
        <v>21</v>
      </c>
      <c r="E1727" s="640">
        <v>1534</v>
      </c>
      <c r="F1727" s="499">
        <v>10</v>
      </c>
      <c r="G1727" s="476">
        <f t="shared" si="67"/>
        <v>15340</v>
      </c>
      <c r="H1727" s="476"/>
      <c r="I1727" s="476"/>
      <c r="J1727" s="476"/>
      <c r="K1727" s="638"/>
      <c r="L1727" s="638"/>
      <c r="M1727" s="638"/>
      <c r="N1727" s="476"/>
      <c r="O1727" s="476"/>
    </row>
    <row r="1728" spans="1:15" ht="15.75">
      <c r="A1728" s="476"/>
      <c r="B1728" s="685"/>
      <c r="C1728" s="513" t="s">
        <v>1867</v>
      </c>
      <c r="D1728" s="476" t="s">
        <v>21</v>
      </c>
      <c r="E1728" s="640">
        <v>1713</v>
      </c>
      <c r="F1728" s="499">
        <f>77-3</f>
        <v>74</v>
      </c>
      <c r="G1728" s="476">
        <f t="shared" si="67"/>
        <v>126762</v>
      </c>
      <c r="H1728" s="476"/>
      <c r="I1728" s="476"/>
      <c r="J1728" s="476"/>
      <c r="K1728" s="476"/>
      <c r="L1728" s="476"/>
      <c r="M1728" s="476"/>
      <c r="N1728" s="476"/>
      <c r="O1728" s="476"/>
    </row>
    <row r="1729" spans="1:15" ht="15.75">
      <c r="A1729" s="476"/>
      <c r="B1729" s="685"/>
      <c r="C1729" s="513" t="s">
        <v>1868</v>
      </c>
      <c r="D1729" s="476" t="s">
        <v>21</v>
      </c>
      <c r="E1729" s="640">
        <v>9440</v>
      </c>
      <c r="F1729" s="499">
        <v>10</v>
      </c>
      <c r="G1729" s="476">
        <f t="shared" si="67"/>
        <v>94400</v>
      </c>
      <c r="H1729" s="476"/>
      <c r="I1729" s="476"/>
      <c r="J1729" s="476"/>
      <c r="K1729" s="476"/>
      <c r="L1729" s="476"/>
      <c r="M1729" s="476"/>
      <c r="N1729" s="476"/>
      <c r="O1729" s="476"/>
    </row>
    <row r="1730" spans="1:15" ht="15.75">
      <c r="A1730" s="476"/>
      <c r="B1730" s="685"/>
      <c r="C1730" s="513" t="s">
        <v>1869</v>
      </c>
      <c r="D1730" s="476" t="s">
        <v>21</v>
      </c>
      <c r="E1730" s="640">
        <v>4720</v>
      </c>
      <c r="F1730" s="499">
        <f>10-4-1</f>
        <v>5</v>
      </c>
      <c r="G1730" s="476">
        <f t="shared" si="67"/>
        <v>23600</v>
      </c>
      <c r="H1730" s="476"/>
      <c r="I1730" s="476"/>
      <c r="J1730" s="476"/>
      <c r="K1730" s="476"/>
      <c r="L1730" s="476"/>
      <c r="M1730" s="476"/>
      <c r="N1730" s="476"/>
      <c r="O1730" s="476"/>
    </row>
    <row r="1731" spans="1:15" ht="15.75">
      <c r="A1731" s="476"/>
      <c r="B1731" s="685"/>
      <c r="C1731" s="513" t="s">
        <v>1870</v>
      </c>
      <c r="D1731" s="476" t="s">
        <v>21</v>
      </c>
      <c r="E1731" s="640">
        <v>1038.4000000000001</v>
      </c>
      <c r="F1731" s="499">
        <f>10-6</f>
        <v>4</v>
      </c>
      <c r="G1731" s="476">
        <f t="shared" si="67"/>
        <v>4153.6000000000004</v>
      </c>
      <c r="H1731" s="476"/>
      <c r="I1731" s="476"/>
      <c r="J1731" s="476"/>
      <c r="K1731" s="476"/>
      <c r="L1731" s="476"/>
      <c r="M1731" s="476"/>
      <c r="N1731" s="476"/>
      <c r="O1731" s="476"/>
    </row>
    <row r="1732" spans="1:15" ht="15.75">
      <c r="A1732" s="476"/>
      <c r="B1732" s="685"/>
      <c r="C1732" s="513" t="s">
        <v>1871</v>
      </c>
      <c r="D1732" s="476" t="s">
        <v>21</v>
      </c>
      <c r="E1732" s="640">
        <v>0</v>
      </c>
      <c r="F1732" s="499">
        <v>0</v>
      </c>
      <c r="G1732" s="476">
        <f t="shared" si="67"/>
        <v>0</v>
      </c>
      <c r="H1732" s="476"/>
      <c r="I1732" s="476"/>
      <c r="J1732" s="476"/>
      <c r="K1732" s="476"/>
      <c r="L1732" s="476"/>
      <c r="M1732" s="476"/>
      <c r="N1732" s="476"/>
      <c r="O1732" s="476"/>
    </row>
    <row r="1733" spans="1:15" ht="15.75">
      <c r="A1733" s="476"/>
      <c r="B1733" s="690"/>
      <c r="C1733" s="513"/>
      <c r="D1733" s="476"/>
      <c r="E1733" s="640"/>
      <c r="F1733" s="499"/>
      <c r="G1733" s="499"/>
      <c r="H1733" s="476"/>
      <c r="I1733" s="476"/>
      <c r="J1733" s="476"/>
      <c r="K1733" s="476"/>
      <c r="L1733" s="476"/>
      <c r="M1733" s="476"/>
      <c r="N1733" s="476"/>
      <c r="O1733" s="476"/>
    </row>
    <row r="1734" spans="1:15" ht="15.75">
      <c r="A1734" s="650">
        <v>3</v>
      </c>
      <c r="B1734" s="691" t="s">
        <v>1872</v>
      </c>
      <c r="C1734" s="656" t="s">
        <v>1873</v>
      </c>
      <c r="D1734" s="650" t="s">
        <v>21</v>
      </c>
      <c r="E1734" s="647">
        <v>10000</v>
      </c>
      <c r="F1734" s="650"/>
      <c r="G1734" s="650"/>
      <c r="H1734" s="650">
        <v>7</v>
      </c>
      <c r="I1734" s="650">
        <f>H1734*E1734</f>
        <v>70000</v>
      </c>
      <c r="J1734" s="650"/>
      <c r="K1734" s="650"/>
      <c r="L1734" s="650"/>
      <c r="M1734" s="650"/>
      <c r="N1734" s="650"/>
      <c r="O1734" s="650"/>
    </row>
    <row r="1735" spans="1:15" ht="15.75">
      <c r="A1735" s="650">
        <v>11</v>
      </c>
      <c r="B1735" s="691" t="s">
        <v>1874</v>
      </c>
      <c r="C1735" s="656" t="s">
        <v>1875</v>
      </c>
      <c r="D1735" s="650" t="s">
        <v>21</v>
      </c>
      <c r="E1735" s="647">
        <v>5000</v>
      </c>
      <c r="F1735" s="650"/>
      <c r="G1735" s="650"/>
      <c r="H1735" s="650"/>
      <c r="I1735" s="650"/>
      <c r="J1735" s="650"/>
      <c r="K1735" s="650"/>
      <c r="L1735" s="650">
        <v>1</v>
      </c>
      <c r="M1735" s="662">
        <f>E1735*L1735</f>
        <v>5000</v>
      </c>
      <c r="N1735" s="650"/>
      <c r="O1735" s="650"/>
    </row>
    <row r="1736" spans="1:15" ht="15.75">
      <c r="A1736" s="692">
        <v>12</v>
      </c>
      <c r="B1736" s="691" t="s">
        <v>1388</v>
      </c>
      <c r="C1736" s="693" t="s">
        <v>1389</v>
      </c>
      <c r="D1736" s="476" t="s">
        <v>21</v>
      </c>
      <c r="E1736" s="647">
        <v>4500</v>
      </c>
      <c r="F1736" s="694">
        <v>1</v>
      </c>
      <c r="G1736" s="476">
        <f t="shared" ref="G1736:G1767" si="68">E1736*F1736</f>
        <v>4500</v>
      </c>
      <c r="H1736" s="476"/>
      <c r="I1736" s="476"/>
      <c r="J1736" s="476"/>
      <c r="K1736" s="638"/>
      <c r="L1736" s="638">
        <f>1+1</f>
        <v>2</v>
      </c>
      <c r="M1736" s="662">
        <f>E1736*L1736</f>
        <v>9000</v>
      </c>
      <c r="N1736" s="476"/>
      <c r="O1736" s="476"/>
    </row>
    <row r="1737" spans="1:15" ht="31.5">
      <c r="A1737" s="650">
        <v>37</v>
      </c>
      <c r="B1737" s="691" t="s">
        <v>1876</v>
      </c>
      <c r="C1737" s="656" t="s">
        <v>1877</v>
      </c>
      <c r="D1737" s="476" t="s">
        <v>21</v>
      </c>
      <c r="E1737" s="640">
        <v>12685</v>
      </c>
      <c r="F1737" s="675">
        <v>2</v>
      </c>
      <c r="G1737" s="476">
        <f t="shared" si="68"/>
        <v>25370</v>
      </c>
      <c r="H1737" s="476"/>
      <c r="I1737" s="476"/>
      <c r="J1737" s="476"/>
      <c r="K1737" s="638"/>
      <c r="L1737" s="638"/>
      <c r="M1737" s="638"/>
      <c r="N1737" s="476"/>
      <c r="O1737" s="476"/>
    </row>
    <row r="1738" spans="1:15" ht="15.75">
      <c r="A1738" s="1277">
        <v>37</v>
      </c>
      <c r="B1738" s="1289" t="s">
        <v>1876</v>
      </c>
      <c r="C1738" s="1281" t="s">
        <v>1878</v>
      </c>
      <c r="D1738" s="476" t="s">
        <v>21</v>
      </c>
      <c r="E1738" s="640">
        <v>14012.5</v>
      </c>
      <c r="F1738" s="675">
        <v>2</v>
      </c>
      <c r="G1738" s="476">
        <f t="shared" si="68"/>
        <v>28025</v>
      </c>
      <c r="H1738" s="476"/>
      <c r="I1738" s="476"/>
      <c r="J1738" s="476"/>
      <c r="K1738" s="638"/>
      <c r="L1738" s="638"/>
      <c r="M1738" s="638"/>
      <c r="N1738" s="476"/>
      <c r="O1738" s="476"/>
    </row>
    <row r="1739" spans="1:15" ht="15.75">
      <c r="A1739" s="1278"/>
      <c r="B1739" s="1290"/>
      <c r="C1739" s="1282"/>
      <c r="D1739" s="476" t="s">
        <v>21</v>
      </c>
      <c r="E1739" s="640">
        <v>13983</v>
      </c>
      <c r="F1739" s="675">
        <v>1</v>
      </c>
      <c r="G1739" s="476">
        <f t="shared" si="68"/>
        <v>13983</v>
      </c>
      <c r="H1739" s="476"/>
      <c r="I1739" s="476"/>
      <c r="J1739" s="476"/>
      <c r="K1739" s="638"/>
      <c r="L1739" s="638"/>
      <c r="M1739" s="638"/>
      <c r="N1739" s="476"/>
      <c r="O1739" s="476"/>
    </row>
    <row r="1740" spans="1:15" ht="31.5">
      <c r="A1740" s="695">
        <v>40</v>
      </c>
      <c r="B1740" s="696" t="s">
        <v>1879</v>
      </c>
      <c r="C1740" s="656" t="s">
        <v>1880</v>
      </c>
      <c r="D1740" s="476" t="s">
        <v>21</v>
      </c>
      <c r="E1740" s="640">
        <v>8024</v>
      </c>
      <c r="F1740" s="675">
        <v>2</v>
      </c>
      <c r="G1740" s="476">
        <f t="shared" si="68"/>
        <v>16048</v>
      </c>
      <c r="H1740" s="476"/>
      <c r="I1740" s="476"/>
      <c r="J1740" s="476"/>
      <c r="K1740" s="638"/>
      <c r="L1740" s="638"/>
      <c r="M1740" s="638"/>
      <c r="N1740" s="476"/>
      <c r="O1740" s="476"/>
    </row>
    <row r="1741" spans="1:15" ht="31.5">
      <c r="A1741" s="650">
        <v>40</v>
      </c>
      <c r="B1741" s="691" t="s">
        <v>1879</v>
      </c>
      <c r="C1741" s="656" t="s">
        <v>1881</v>
      </c>
      <c r="D1741" s="476" t="s">
        <v>21</v>
      </c>
      <c r="E1741" s="640">
        <v>12626</v>
      </c>
      <c r="F1741" s="675">
        <v>1</v>
      </c>
      <c r="G1741" s="476">
        <f t="shared" si="68"/>
        <v>12626</v>
      </c>
      <c r="H1741" s="476"/>
      <c r="I1741" s="476"/>
      <c r="J1741" s="476"/>
      <c r="K1741" s="638"/>
      <c r="L1741" s="638"/>
      <c r="M1741" s="638"/>
      <c r="N1741" s="476"/>
      <c r="O1741" s="476"/>
    </row>
    <row r="1742" spans="1:15" ht="31.5">
      <c r="A1742" s="695">
        <v>59</v>
      </c>
      <c r="B1742" s="696" t="s">
        <v>1882</v>
      </c>
      <c r="C1742" s="652" t="s">
        <v>1883</v>
      </c>
      <c r="D1742" s="476" t="s">
        <v>21</v>
      </c>
      <c r="E1742" s="640">
        <v>14012.5</v>
      </c>
      <c r="F1742" s="675">
        <f>1+1</f>
        <v>2</v>
      </c>
      <c r="G1742" s="476">
        <f t="shared" si="68"/>
        <v>28025</v>
      </c>
      <c r="H1742" s="476"/>
      <c r="I1742" s="476"/>
      <c r="J1742" s="476"/>
      <c r="K1742" s="638"/>
      <c r="L1742" s="638"/>
      <c r="M1742" s="638"/>
      <c r="N1742" s="476"/>
      <c r="O1742" s="476"/>
    </row>
    <row r="1743" spans="1:15" ht="31.5">
      <c r="A1743" s="650">
        <v>61</v>
      </c>
      <c r="B1743" s="691" t="s">
        <v>1884</v>
      </c>
      <c r="C1743" s="656" t="s">
        <v>1885</v>
      </c>
      <c r="D1743" s="476" t="s">
        <v>21</v>
      </c>
      <c r="E1743" s="640">
        <v>8024</v>
      </c>
      <c r="F1743" s="675">
        <f>2-1</f>
        <v>1</v>
      </c>
      <c r="G1743" s="476">
        <f t="shared" si="68"/>
        <v>8024</v>
      </c>
      <c r="H1743" s="476"/>
      <c r="I1743" s="476"/>
      <c r="J1743" s="476"/>
      <c r="K1743" s="638"/>
      <c r="L1743" s="638"/>
      <c r="M1743" s="638"/>
      <c r="N1743" s="476"/>
      <c r="O1743" s="476"/>
    </row>
    <row r="1744" spans="1:15" ht="15.75">
      <c r="A1744" s="1277">
        <v>123</v>
      </c>
      <c r="B1744" s="1289" t="s">
        <v>1886</v>
      </c>
      <c r="C1744" s="1281" t="s">
        <v>1887</v>
      </c>
      <c r="D1744" s="476" t="s">
        <v>21</v>
      </c>
      <c r="E1744" s="640">
        <v>13983</v>
      </c>
      <c r="F1744" s="675">
        <v>0</v>
      </c>
      <c r="G1744" s="476">
        <f t="shared" si="68"/>
        <v>0</v>
      </c>
      <c r="H1744" s="476"/>
      <c r="I1744" s="476"/>
      <c r="J1744" s="476"/>
      <c r="K1744" s="638"/>
      <c r="L1744" s="638"/>
      <c r="M1744" s="638"/>
      <c r="N1744" s="476"/>
      <c r="O1744" s="476"/>
    </row>
    <row r="1745" spans="1:15" ht="15.75">
      <c r="A1745" s="1278"/>
      <c r="B1745" s="1290"/>
      <c r="C1745" s="1282"/>
      <c r="D1745" s="476" t="s">
        <v>21</v>
      </c>
      <c r="E1745" s="640">
        <v>14012.5</v>
      </c>
      <c r="F1745" s="675">
        <v>2</v>
      </c>
      <c r="G1745" s="476">
        <f t="shared" si="68"/>
        <v>28025</v>
      </c>
      <c r="H1745" s="476"/>
      <c r="I1745" s="476"/>
      <c r="J1745" s="476"/>
      <c r="K1745" s="638"/>
      <c r="L1745" s="638"/>
      <c r="M1745" s="638"/>
      <c r="N1745" s="476"/>
      <c r="O1745" s="476"/>
    </row>
    <row r="1746" spans="1:15" ht="31.5">
      <c r="A1746" s="650">
        <v>125</v>
      </c>
      <c r="B1746" s="691" t="s">
        <v>1888</v>
      </c>
      <c r="C1746" s="656" t="s">
        <v>1889</v>
      </c>
      <c r="D1746" s="476" t="s">
        <v>21</v>
      </c>
      <c r="E1746" s="640">
        <v>8024</v>
      </c>
      <c r="F1746" s="675">
        <f>2-1-1</f>
        <v>0</v>
      </c>
      <c r="G1746" s="476">
        <f t="shared" si="68"/>
        <v>0</v>
      </c>
      <c r="H1746" s="476"/>
      <c r="I1746" s="476"/>
      <c r="J1746" s="476"/>
      <c r="K1746" s="638"/>
      <c r="L1746" s="638"/>
      <c r="M1746" s="638"/>
      <c r="N1746" s="476"/>
      <c r="O1746" s="476"/>
    </row>
    <row r="1747" spans="1:15" ht="31.5">
      <c r="A1747" s="476">
        <v>127</v>
      </c>
      <c r="B1747" s="691" t="s">
        <v>1674</v>
      </c>
      <c r="C1747" s="513" t="s">
        <v>1890</v>
      </c>
      <c r="D1747" s="476" t="s">
        <v>152</v>
      </c>
      <c r="E1747" s="640">
        <v>6372</v>
      </c>
      <c r="F1747" s="694">
        <v>1</v>
      </c>
      <c r="G1747" s="476">
        <f t="shared" si="68"/>
        <v>6372</v>
      </c>
      <c r="H1747" s="476"/>
      <c r="I1747" s="476"/>
      <c r="J1747" s="476"/>
      <c r="K1747" s="638"/>
      <c r="L1747" s="638"/>
      <c r="M1747" s="638"/>
      <c r="N1747" s="476"/>
      <c r="O1747" s="476"/>
    </row>
    <row r="1748" spans="1:15" ht="31.5">
      <c r="A1748" s="476">
        <v>191</v>
      </c>
      <c r="B1748" s="691" t="s">
        <v>1891</v>
      </c>
      <c r="C1748" s="513" t="s">
        <v>1892</v>
      </c>
      <c r="D1748" s="476" t="s">
        <v>21</v>
      </c>
      <c r="E1748" s="640">
        <v>2926.4</v>
      </c>
      <c r="F1748" s="694">
        <v>1</v>
      </c>
      <c r="G1748" s="476">
        <f t="shared" si="68"/>
        <v>2926.4</v>
      </c>
      <c r="H1748" s="476"/>
      <c r="I1748" s="476"/>
      <c r="J1748" s="476"/>
      <c r="K1748" s="638"/>
      <c r="L1748" s="638"/>
      <c r="M1748" s="638"/>
      <c r="N1748" s="476"/>
      <c r="O1748" s="476"/>
    </row>
    <row r="1749" spans="1:15" ht="31.5">
      <c r="A1749" s="476">
        <v>196</v>
      </c>
      <c r="B1749" s="691" t="s">
        <v>1893</v>
      </c>
      <c r="C1749" s="513" t="s">
        <v>1894</v>
      </c>
      <c r="D1749" s="476" t="s">
        <v>152</v>
      </c>
      <c r="E1749" s="640">
        <v>0</v>
      </c>
      <c r="F1749" s="694">
        <v>1</v>
      </c>
      <c r="G1749" s="476">
        <f t="shared" si="68"/>
        <v>0</v>
      </c>
      <c r="H1749" s="476"/>
      <c r="I1749" s="476"/>
      <c r="J1749" s="476"/>
      <c r="K1749" s="638"/>
      <c r="L1749" s="638"/>
      <c r="M1749" s="638"/>
      <c r="N1749" s="476"/>
      <c r="O1749" s="476"/>
    </row>
    <row r="1750" spans="1:15" ht="15.75">
      <c r="A1750" s="476">
        <v>216</v>
      </c>
      <c r="B1750" s="691" t="s">
        <v>1895</v>
      </c>
      <c r="C1750" s="1273" t="s">
        <v>1896</v>
      </c>
      <c r="D1750" s="476" t="s">
        <v>152</v>
      </c>
      <c r="E1750" s="640">
        <v>2584.1999999999998</v>
      </c>
      <c r="F1750" s="694">
        <v>7</v>
      </c>
      <c r="G1750" s="476">
        <f t="shared" si="68"/>
        <v>18089.399999999998</v>
      </c>
      <c r="H1750" s="476"/>
      <c r="I1750" s="476"/>
      <c r="J1750" s="476"/>
      <c r="K1750" s="638"/>
      <c r="L1750" s="638"/>
      <c r="M1750" s="638"/>
      <c r="N1750" s="476"/>
      <c r="O1750" s="476"/>
    </row>
    <row r="1751" spans="1:15" ht="15.75">
      <c r="A1751" s="476"/>
      <c r="B1751" s="691"/>
      <c r="C1751" s="1275"/>
      <c r="D1751" s="476" t="s">
        <v>21</v>
      </c>
      <c r="E1751" s="640">
        <v>1870.3</v>
      </c>
      <c r="F1751" s="694">
        <f>7-3-2-2</f>
        <v>0</v>
      </c>
      <c r="G1751" s="476">
        <f t="shared" si="68"/>
        <v>0</v>
      </c>
      <c r="H1751" s="476"/>
      <c r="I1751" s="476"/>
      <c r="J1751" s="476"/>
      <c r="K1751" s="638"/>
      <c r="L1751" s="638"/>
      <c r="M1751" s="638"/>
      <c r="N1751" s="476"/>
      <c r="O1751" s="476"/>
    </row>
    <row r="1752" spans="1:15" ht="15.75">
      <c r="A1752" s="476"/>
      <c r="B1752" s="691"/>
      <c r="C1752" s="697" t="s">
        <v>1897</v>
      </c>
      <c r="D1752" s="476" t="s">
        <v>21</v>
      </c>
      <c r="E1752" s="640">
        <v>4661</v>
      </c>
      <c r="F1752" s="694">
        <v>2</v>
      </c>
      <c r="G1752" s="476">
        <f t="shared" si="68"/>
        <v>9322</v>
      </c>
      <c r="H1752" s="476"/>
      <c r="I1752" s="476"/>
      <c r="J1752" s="476"/>
      <c r="K1752" s="638"/>
      <c r="L1752" s="638"/>
      <c r="M1752" s="638"/>
      <c r="N1752" s="476"/>
      <c r="O1752" s="476"/>
    </row>
    <row r="1753" spans="1:15" ht="15.75">
      <c r="A1753" s="698">
        <v>227</v>
      </c>
      <c r="B1753" s="699" t="s">
        <v>372</v>
      </c>
      <c r="C1753" s="680" t="s">
        <v>1898</v>
      </c>
      <c r="D1753" s="476" t="s">
        <v>21</v>
      </c>
      <c r="E1753" s="640">
        <v>1144.5999999999999</v>
      </c>
      <c r="F1753" s="694">
        <f>30-22-1-2-1-3-1</f>
        <v>0</v>
      </c>
      <c r="G1753" s="476">
        <f t="shared" si="68"/>
        <v>0</v>
      </c>
      <c r="H1753" s="476"/>
      <c r="I1753" s="476"/>
      <c r="J1753" s="476"/>
      <c r="K1753" s="638"/>
      <c r="L1753" s="638"/>
      <c r="M1753" s="638"/>
      <c r="N1753" s="476"/>
      <c r="O1753" s="476"/>
    </row>
    <row r="1754" spans="1:15" ht="15.75">
      <c r="A1754" s="698"/>
      <c r="B1754" s="699"/>
      <c r="C1754" s="680"/>
      <c r="D1754" s="476" t="s">
        <v>21</v>
      </c>
      <c r="E1754" s="640">
        <v>1119.82</v>
      </c>
      <c r="F1754" s="694">
        <f>30-12</f>
        <v>18</v>
      </c>
      <c r="G1754" s="476">
        <f t="shared" si="68"/>
        <v>20156.759999999998</v>
      </c>
      <c r="H1754" s="476"/>
      <c r="I1754" s="476"/>
      <c r="J1754" s="476"/>
      <c r="K1754" s="638"/>
      <c r="L1754" s="638"/>
      <c r="M1754" s="638"/>
      <c r="N1754" s="476"/>
      <c r="O1754" s="476"/>
    </row>
    <row r="1755" spans="1:15" ht="15.75">
      <c r="A1755" s="1267">
        <v>228</v>
      </c>
      <c r="B1755" s="1289" t="s">
        <v>1899</v>
      </c>
      <c r="C1755" s="1273" t="s">
        <v>1900</v>
      </c>
      <c r="D1755" s="476" t="s">
        <v>152</v>
      </c>
      <c r="E1755" s="640">
        <v>2938.2</v>
      </c>
      <c r="F1755" s="694">
        <f>20-9</f>
        <v>11</v>
      </c>
      <c r="G1755" s="476">
        <f t="shared" si="68"/>
        <v>32320.199999999997</v>
      </c>
      <c r="H1755" s="476"/>
      <c r="I1755" s="476"/>
      <c r="J1755" s="476"/>
      <c r="K1755" s="638"/>
      <c r="L1755" s="638"/>
      <c r="M1755" s="638"/>
      <c r="N1755" s="476"/>
      <c r="O1755" s="476"/>
    </row>
    <row r="1756" spans="1:15" ht="15.75">
      <c r="A1756" s="1269"/>
      <c r="B1756" s="1290"/>
      <c r="C1756" s="1275"/>
      <c r="D1756" s="476" t="s">
        <v>21</v>
      </c>
      <c r="E1756" s="640">
        <v>2832</v>
      </c>
      <c r="F1756" s="694">
        <f>20-11-2-7</f>
        <v>0</v>
      </c>
      <c r="G1756" s="476">
        <f t="shared" si="68"/>
        <v>0</v>
      </c>
      <c r="H1756" s="476"/>
      <c r="I1756" s="476"/>
      <c r="J1756" s="476"/>
      <c r="K1756" s="638"/>
      <c r="L1756" s="638"/>
      <c r="M1756" s="638"/>
      <c r="N1756" s="476"/>
      <c r="O1756" s="476"/>
    </row>
    <row r="1757" spans="1:15" ht="15.75">
      <c r="A1757" s="476">
        <v>258</v>
      </c>
      <c r="B1757" s="691" t="s">
        <v>1901</v>
      </c>
      <c r="C1757" s="513" t="s">
        <v>1902</v>
      </c>
      <c r="D1757" s="476" t="s">
        <v>20</v>
      </c>
      <c r="E1757" s="640">
        <v>48504.93</v>
      </c>
      <c r="F1757" s="694">
        <f>2-1-1</f>
        <v>0</v>
      </c>
      <c r="G1757" s="476">
        <f t="shared" si="68"/>
        <v>0</v>
      </c>
      <c r="H1757" s="476"/>
      <c r="I1757" s="476"/>
      <c r="J1757" s="476"/>
      <c r="K1757" s="638"/>
      <c r="L1757" s="638"/>
      <c r="M1757" s="638"/>
      <c r="N1757" s="476"/>
      <c r="O1757" s="476"/>
    </row>
    <row r="1758" spans="1:15" ht="15.75">
      <c r="A1758" s="650">
        <v>397</v>
      </c>
      <c r="B1758" s="700" t="s">
        <v>1903</v>
      </c>
      <c r="C1758" s="1273" t="s">
        <v>1904</v>
      </c>
      <c r="D1758" s="476" t="s">
        <v>504</v>
      </c>
      <c r="E1758" s="640">
        <v>5898.82</v>
      </c>
      <c r="F1758" s="694">
        <f>5-3-2</f>
        <v>0</v>
      </c>
      <c r="G1758" s="476">
        <f t="shared" si="68"/>
        <v>0</v>
      </c>
      <c r="H1758" s="476"/>
      <c r="I1758" s="476"/>
      <c r="J1758" s="476"/>
      <c r="K1758" s="638"/>
      <c r="L1758" s="638"/>
      <c r="M1758" s="638"/>
      <c r="N1758" s="476"/>
      <c r="O1758" s="476"/>
    </row>
    <row r="1759" spans="1:15" ht="15.75">
      <c r="A1759" s="650"/>
      <c r="B1759" s="700"/>
      <c r="C1759" s="1275"/>
      <c r="D1759" s="476" t="s">
        <v>504</v>
      </c>
      <c r="E1759" s="640">
        <v>5829.2</v>
      </c>
      <c r="F1759" s="694">
        <f>100-4-2-1-2-4-4-4-4-20</f>
        <v>55</v>
      </c>
      <c r="G1759" s="653">
        <f t="shared" si="68"/>
        <v>320606</v>
      </c>
      <c r="H1759" s="476"/>
      <c r="I1759" s="476"/>
      <c r="J1759" s="476"/>
      <c r="K1759" s="638"/>
      <c r="L1759" s="638"/>
      <c r="M1759" s="638"/>
      <c r="N1759" s="476"/>
      <c r="O1759" s="476"/>
    </row>
    <row r="1760" spans="1:15" ht="15.75">
      <c r="A1760" s="650"/>
      <c r="B1760" s="700"/>
      <c r="C1760" s="697" t="s">
        <v>1905</v>
      </c>
      <c r="D1760" s="476" t="s">
        <v>152</v>
      </c>
      <c r="E1760" s="640">
        <v>0</v>
      </c>
      <c r="F1760" s="694">
        <v>0</v>
      </c>
      <c r="G1760" s="653">
        <f t="shared" si="68"/>
        <v>0</v>
      </c>
      <c r="H1760" s="476"/>
      <c r="I1760" s="476"/>
      <c r="J1760" s="476"/>
      <c r="K1760" s="638"/>
      <c r="L1760" s="638"/>
      <c r="M1760" s="638"/>
      <c r="N1760" s="476"/>
      <c r="O1760" s="476"/>
    </row>
    <row r="1761" spans="1:15" ht="15.75">
      <c r="A1761" s="650"/>
      <c r="B1761" s="700"/>
      <c r="C1761" s="697" t="s">
        <v>1906</v>
      </c>
      <c r="D1761" s="476" t="s">
        <v>504</v>
      </c>
      <c r="E1761" s="640">
        <v>8044.01</v>
      </c>
      <c r="F1761" s="694">
        <f>2-1-1</f>
        <v>0</v>
      </c>
      <c r="G1761" s="653">
        <f t="shared" si="68"/>
        <v>0</v>
      </c>
      <c r="H1761" s="476"/>
      <c r="I1761" s="476"/>
      <c r="J1761" s="476"/>
      <c r="K1761" s="638"/>
      <c r="L1761" s="638"/>
      <c r="M1761" s="638"/>
      <c r="N1761" s="476"/>
      <c r="O1761" s="476"/>
    </row>
    <row r="1762" spans="1:15" ht="15.75">
      <c r="A1762" s="476"/>
      <c r="B1762" s="691"/>
      <c r="C1762" s="513" t="s">
        <v>1907</v>
      </c>
      <c r="D1762" s="476" t="s">
        <v>21</v>
      </c>
      <c r="E1762" s="640">
        <v>10000</v>
      </c>
      <c r="F1762" s="694"/>
      <c r="G1762" s="476">
        <f t="shared" si="68"/>
        <v>0</v>
      </c>
      <c r="H1762" s="476"/>
      <c r="I1762" s="476"/>
      <c r="J1762" s="476"/>
      <c r="K1762" s="638"/>
      <c r="L1762" s="638">
        <f>1+1</f>
        <v>2</v>
      </c>
      <c r="M1762" s="662">
        <f>E1762*L1762</f>
        <v>20000</v>
      </c>
      <c r="N1762" s="476"/>
      <c r="O1762" s="476"/>
    </row>
    <row r="1763" spans="1:15" ht="31.5">
      <c r="A1763" s="476"/>
      <c r="B1763" s="691"/>
      <c r="C1763" s="513" t="s">
        <v>1908</v>
      </c>
      <c r="D1763" s="476" t="s">
        <v>21</v>
      </c>
      <c r="E1763" s="640">
        <v>0</v>
      </c>
      <c r="F1763" s="694">
        <v>0</v>
      </c>
      <c r="G1763" s="476">
        <f t="shared" si="68"/>
        <v>0</v>
      </c>
      <c r="H1763" s="476"/>
      <c r="I1763" s="476"/>
      <c r="J1763" s="476"/>
      <c r="K1763" s="638"/>
      <c r="L1763" s="638"/>
      <c r="M1763" s="638"/>
      <c r="N1763" s="476"/>
      <c r="O1763" s="476"/>
    </row>
    <row r="1764" spans="1:15" ht="31.5">
      <c r="A1764" s="476"/>
      <c r="B1764" s="691"/>
      <c r="C1764" s="513" t="s">
        <v>1909</v>
      </c>
      <c r="D1764" s="476" t="s">
        <v>21</v>
      </c>
      <c r="E1764" s="640">
        <v>0</v>
      </c>
      <c r="F1764" s="694">
        <v>0</v>
      </c>
      <c r="G1764" s="476">
        <f t="shared" si="68"/>
        <v>0</v>
      </c>
      <c r="H1764" s="476"/>
      <c r="I1764" s="476"/>
      <c r="J1764" s="476"/>
      <c r="K1764" s="638"/>
      <c r="L1764" s="638"/>
      <c r="M1764" s="638"/>
      <c r="N1764" s="476"/>
      <c r="O1764" s="476"/>
    </row>
    <row r="1765" spans="1:15" ht="31.5">
      <c r="A1765" s="476"/>
      <c r="B1765" s="691"/>
      <c r="C1765" s="513" t="s">
        <v>1910</v>
      </c>
      <c r="D1765" s="476" t="s">
        <v>21</v>
      </c>
      <c r="E1765" s="640">
        <v>13546.4</v>
      </c>
      <c r="F1765" s="694">
        <f>4-3</f>
        <v>1</v>
      </c>
      <c r="G1765" s="476">
        <f t="shared" si="68"/>
        <v>13546.4</v>
      </c>
      <c r="H1765" s="476"/>
      <c r="I1765" s="476"/>
      <c r="J1765" s="476"/>
      <c r="K1765" s="638"/>
      <c r="L1765" s="638"/>
      <c r="M1765" s="638"/>
      <c r="N1765" s="476"/>
      <c r="O1765" s="476"/>
    </row>
    <row r="1766" spans="1:15" ht="31.5">
      <c r="A1766" s="476"/>
      <c r="B1766" s="691"/>
      <c r="C1766" s="513" t="s">
        <v>1911</v>
      </c>
      <c r="D1766" s="476" t="s">
        <v>21</v>
      </c>
      <c r="E1766" s="640">
        <v>0</v>
      </c>
      <c r="F1766" s="694">
        <v>0</v>
      </c>
      <c r="G1766" s="476">
        <f t="shared" si="68"/>
        <v>0</v>
      </c>
      <c r="H1766" s="476"/>
      <c r="I1766" s="476"/>
      <c r="J1766" s="476"/>
      <c r="K1766" s="638"/>
      <c r="L1766" s="638"/>
      <c r="M1766" s="638"/>
      <c r="N1766" s="476"/>
      <c r="O1766" s="476"/>
    </row>
    <row r="1767" spans="1:15" ht="31.5">
      <c r="A1767" s="476"/>
      <c r="B1767" s="691"/>
      <c r="C1767" s="513" t="s">
        <v>1912</v>
      </c>
      <c r="D1767" s="476" t="s">
        <v>21</v>
      </c>
      <c r="E1767" s="640">
        <v>0</v>
      </c>
      <c r="F1767" s="694">
        <f>4-3-1</f>
        <v>0</v>
      </c>
      <c r="G1767" s="476">
        <f t="shared" si="68"/>
        <v>0</v>
      </c>
      <c r="H1767" s="476"/>
      <c r="I1767" s="476"/>
      <c r="J1767" s="476"/>
      <c r="K1767" s="638"/>
      <c r="L1767" s="638"/>
      <c r="M1767" s="638"/>
      <c r="N1767" s="476"/>
      <c r="O1767" s="476"/>
    </row>
    <row r="1768" spans="1:15" ht="15.75">
      <c r="A1768" s="476"/>
      <c r="B1768" s="674"/>
      <c r="C1768" s="513"/>
      <c r="D1768" s="476"/>
      <c r="E1768" s="640"/>
      <c r="F1768" s="694"/>
      <c r="G1768" s="694"/>
      <c r="H1768" s="476"/>
      <c r="I1768" s="476"/>
      <c r="J1768" s="476"/>
      <c r="K1768" s="638"/>
      <c r="L1768" s="638"/>
      <c r="M1768" s="638"/>
      <c r="N1768" s="476"/>
      <c r="O1768" s="476"/>
    </row>
    <row r="1769" spans="1:15" ht="15.75">
      <c r="A1769" s="476">
        <v>2</v>
      </c>
      <c r="B1769" s="701" t="s">
        <v>1457</v>
      </c>
      <c r="C1769" s="1276" t="s">
        <v>855</v>
      </c>
      <c r="D1769" s="476" t="s">
        <v>21</v>
      </c>
      <c r="E1769" s="640">
        <v>187956</v>
      </c>
      <c r="F1769" s="476">
        <v>6</v>
      </c>
      <c r="G1769" s="476">
        <f t="shared" ref="G1769:G1786" si="69">E1769*F1769</f>
        <v>1127736</v>
      </c>
      <c r="H1769" s="476"/>
      <c r="I1769" s="476"/>
      <c r="J1769" s="476"/>
      <c r="K1769" s="638"/>
      <c r="L1769" s="638"/>
      <c r="M1769" s="638"/>
      <c r="N1769" s="476"/>
      <c r="O1769" s="476"/>
    </row>
    <row r="1770" spans="1:15" ht="15.75">
      <c r="A1770" s="476"/>
      <c r="B1770" s="701"/>
      <c r="C1770" s="1276"/>
      <c r="D1770" s="476" t="s">
        <v>21</v>
      </c>
      <c r="E1770" s="640">
        <v>500</v>
      </c>
      <c r="F1770" s="476">
        <v>15</v>
      </c>
      <c r="G1770" s="476">
        <f t="shared" si="69"/>
        <v>7500</v>
      </c>
      <c r="H1770" s="476"/>
      <c r="I1770" s="476"/>
      <c r="J1770" s="476"/>
      <c r="K1770" s="638"/>
      <c r="L1770" s="638"/>
      <c r="M1770" s="638"/>
      <c r="N1770" s="476"/>
      <c r="O1770" s="476"/>
    </row>
    <row r="1771" spans="1:15" ht="15.75">
      <c r="A1771" s="476">
        <v>3</v>
      </c>
      <c r="B1771" s="701" t="s">
        <v>24</v>
      </c>
      <c r="C1771" s="513" t="s">
        <v>1336</v>
      </c>
      <c r="D1771" s="476" t="s">
        <v>21</v>
      </c>
      <c r="E1771" s="640">
        <v>500</v>
      </c>
      <c r="F1771" s="476">
        <f>3-1-1</f>
        <v>1</v>
      </c>
      <c r="G1771" s="476">
        <f t="shared" si="69"/>
        <v>500</v>
      </c>
      <c r="H1771" s="476"/>
      <c r="I1771" s="476"/>
      <c r="J1771" s="702"/>
      <c r="K1771" s="703"/>
      <c r="L1771" s="703"/>
      <c r="M1771" s="703"/>
      <c r="N1771" s="702"/>
      <c r="O1771" s="702"/>
    </row>
    <row r="1772" spans="1:15" ht="15.75">
      <c r="A1772" s="476">
        <v>6</v>
      </c>
      <c r="B1772" s="701" t="s">
        <v>326</v>
      </c>
      <c r="C1772" s="513" t="s">
        <v>856</v>
      </c>
      <c r="D1772" s="476" t="s">
        <v>21</v>
      </c>
      <c r="E1772" s="640">
        <v>15890</v>
      </c>
      <c r="F1772" s="476">
        <v>1</v>
      </c>
      <c r="G1772" s="476">
        <f t="shared" si="69"/>
        <v>15890</v>
      </c>
      <c r="H1772" s="476"/>
      <c r="I1772" s="476"/>
      <c r="J1772" s="499"/>
      <c r="K1772" s="683"/>
      <c r="L1772" s="683"/>
      <c r="M1772" s="683"/>
      <c r="N1772" s="499"/>
      <c r="O1772" s="499"/>
    </row>
    <row r="1773" spans="1:15" ht="31.5">
      <c r="A1773" s="476">
        <v>34</v>
      </c>
      <c r="B1773" s="701" t="s">
        <v>1913</v>
      </c>
      <c r="C1773" s="513" t="s">
        <v>857</v>
      </c>
      <c r="D1773" s="476" t="s">
        <v>21</v>
      </c>
      <c r="E1773" s="640">
        <v>20000</v>
      </c>
      <c r="F1773" s="476">
        <v>12</v>
      </c>
      <c r="G1773" s="476">
        <f t="shared" si="69"/>
        <v>240000</v>
      </c>
      <c r="H1773" s="476"/>
      <c r="I1773" s="476"/>
      <c r="J1773" s="476"/>
      <c r="K1773" s="638"/>
      <c r="L1773" s="638"/>
      <c r="M1773" s="638"/>
      <c r="N1773" s="476"/>
      <c r="O1773" s="476"/>
    </row>
    <row r="1774" spans="1:15" ht="31.5">
      <c r="A1774" s="650">
        <v>35</v>
      </c>
      <c r="B1774" s="701" t="s">
        <v>1914</v>
      </c>
      <c r="C1774" s="656" t="s">
        <v>858</v>
      </c>
      <c r="D1774" s="476" t="s">
        <v>21</v>
      </c>
      <c r="E1774" s="640">
        <v>3175.38</v>
      </c>
      <c r="F1774" s="476">
        <f>2+10-6</f>
        <v>6</v>
      </c>
      <c r="G1774" s="476">
        <f t="shared" si="69"/>
        <v>19052.28</v>
      </c>
      <c r="H1774" s="476"/>
      <c r="I1774" s="476"/>
      <c r="J1774" s="476"/>
      <c r="K1774" s="638"/>
      <c r="L1774" s="638"/>
      <c r="M1774" s="638"/>
      <c r="N1774" s="476"/>
      <c r="O1774" s="476"/>
    </row>
    <row r="1775" spans="1:15" ht="31.5">
      <c r="A1775" s="650">
        <v>36</v>
      </c>
      <c r="B1775" s="701" t="s">
        <v>1915</v>
      </c>
      <c r="C1775" s="656" t="s">
        <v>1916</v>
      </c>
      <c r="D1775" s="476" t="s">
        <v>21</v>
      </c>
      <c r="E1775" s="640"/>
      <c r="F1775" s="476">
        <f>1-1</f>
        <v>0</v>
      </c>
      <c r="G1775" s="476">
        <f t="shared" si="69"/>
        <v>0</v>
      </c>
      <c r="H1775" s="476"/>
      <c r="I1775" s="476"/>
      <c r="J1775" s="476"/>
      <c r="K1775" s="638"/>
      <c r="L1775" s="638"/>
      <c r="M1775" s="638"/>
      <c r="N1775" s="476"/>
      <c r="O1775" s="476"/>
    </row>
    <row r="1776" spans="1:15" ht="15.75">
      <c r="A1776" s="650"/>
      <c r="B1776" s="674"/>
      <c r="C1776" s="656"/>
      <c r="D1776" s="476"/>
      <c r="E1776" s="640"/>
      <c r="F1776" s="476"/>
      <c r="G1776" s="476">
        <f t="shared" si="69"/>
        <v>0</v>
      </c>
      <c r="H1776" s="476"/>
      <c r="I1776" s="476"/>
      <c r="J1776" s="476"/>
      <c r="K1776" s="638"/>
      <c r="L1776" s="638"/>
      <c r="M1776" s="638"/>
      <c r="N1776" s="476"/>
      <c r="O1776" s="476"/>
    </row>
    <row r="1777" spans="1:15" ht="15.75">
      <c r="A1777" s="650"/>
      <c r="B1777" s="704"/>
      <c r="C1777" s="656" t="s">
        <v>1917</v>
      </c>
      <c r="D1777" s="650" t="s">
        <v>21</v>
      </c>
      <c r="E1777" s="650">
        <v>0</v>
      </c>
      <c r="F1777" s="650">
        <v>0</v>
      </c>
      <c r="G1777" s="476">
        <f t="shared" si="69"/>
        <v>0</v>
      </c>
      <c r="H1777" s="650"/>
      <c r="I1777" s="650"/>
      <c r="J1777" s="650"/>
      <c r="K1777" s="650"/>
      <c r="L1777" s="650"/>
      <c r="M1777" s="650"/>
      <c r="N1777" s="650"/>
      <c r="O1777" s="650"/>
    </row>
    <row r="1778" spans="1:15" ht="15.75">
      <c r="A1778" s="650">
        <v>133</v>
      </c>
      <c r="B1778" s="704" t="s">
        <v>1918</v>
      </c>
      <c r="C1778" s="656" t="s">
        <v>1919</v>
      </c>
      <c r="D1778" s="650" t="s">
        <v>21</v>
      </c>
      <c r="E1778" s="650">
        <v>0</v>
      </c>
      <c r="F1778" s="650">
        <v>0</v>
      </c>
      <c r="G1778" s="476">
        <f t="shared" si="69"/>
        <v>0</v>
      </c>
      <c r="H1778" s="650"/>
      <c r="I1778" s="650"/>
      <c r="J1778" s="650"/>
      <c r="K1778" s="650"/>
      <c r="L1778" s="650"/>
      <c r="M1778" s="650"/>
      <c r="N1778" s="650"/>
      <c r="O1778" s="650"/>
    </row>
    <row r="1779" spans="1:15" ht="15.75">
      <c r="A1779" s="650"/>
      <c r="B1779" s="704"/>
      <c r="C1779" s="656" t="s">
        <v>1920</v>
      </c>
      <c r="D1779" s="650" t="s">
        <v>21</v>
      </c>
      <c r="E1779" s="650">
        <v>0</v>
      </c>
      <c r="F1779" s="650">
        <v>0</v>
      </c>
      <c r="G1779" s="476">
        <f t="shared" si="69"/>
        <v>0</v>
      </c>
      <c r="H1779" s="650"/>
      <c r="I1779" s="650"/>
      <c r="J1779" s="650"/>
      <c r="K1779" s="650"/>
      <c r="L1779" s="650"/>
      <c r="M1779" s="650"/>
      <c r="N1779" s="650"/>
      <c r="O1779" s="650"/>
    </row>
    <row r="1780" spans="1:15" ht="15.75">
      <c r="A1780" s="650"/>
      <c r="B1780" s="704"/>
      <c r="C1780" s="656" t="s">
        <v>1921</v>
      </c>
      <c r="D1780" s="650" t="s">
        <v>21</v>
      </c>
      <c r="E1780" s="705">
        <v>0</v>
      </c>
      <c r="F1780" s="650">
        <v>0</v>
      </c>
      <c r="G1780" s="476">
        <f t="shared" si="69"/>
        <v>0</v>
      </c>
      <c r="H1780" s="650"/>
      <c r="I1780" s="650"/>
      <c r="J1780" s="650"/>
      <c r="K1780" s="650"/>
      <c r="L1780" s="650"/>
      <c r="M1780" s="650"/>
      <c r="N1780" s="650"/>
      <c r="O1780" s="650"/>
    </row>
    <row r="1781" spans="1:15" ht="15.75">
      <c r="A1781" s="650"/>
      <c r="B1781" s="704"/>
      <c r="C1781" s="656" t="s">
        <v>1922</v>
      </c>
      <c r="D1781" s="650" t="s">
        <v>21</v>
      </c>
      <c r="E1781" s="650">
        <v>0</v>
      </c>
      <c r="F1781" s="650">
        <f>80-35-20-10-15</f>
        <v>0</v>
      </c>
      <c r="G1781" s="476">
        <f t="shared" si="69"/>
        <v>0</v>
      </c>
      <c r="H1781" s="650"/>
      <c r="I1781" s="650"/>
      <c r="J1781" s="650"/>
      <c r="K1781" s="650"/>
      <c r="L1781" s="650"/>
      <c r="M1781" s="650"/>
      <c r="N1781" s="650"/>
      <c r="O1781" s="650"/>
    </row>
    <row r="1782" spans="1:15" ht="15.75">
      <c r="A1782" s="476"/>
      <c r="B1782" s="704"/>
      <c r="C1782" s="513" t="s">
        <v>1923</v>
      </c>
      <c r="D1782" s="476" t="s">
        <v>21</v>
      </c>
      <c r="E1782" s="640">
        <v>0</v>
      </c>
      <c r="F1782" s="476">
        <v>0</v>
      </c>
      <c r="G1782" s="476">
        <f t="shared" si="69"/>
        <v>0</v>
      </c>
      <c r="H1782" s="476"/>
      <c r="I1782" s="476"/>
      <c r="J1782" s="476"/>
      <c r="K1782" s="476"/>
      <c r="L1782" s="476"/>
      <c r="M1782" s="476"/>
      <c r="N1782" s="476"/>
      <c r="O1782" s="476"/>
    </row>
    <row r="1783" spans="1:15" ht="15.75">
      <c r="A1783" s="476">
        <v>144</v>
      </c>
      <c r="B1783" s="706" t="s">
        <v>1924</v>
      </c>
      <c r="C1783" s="513" t="s">
        <v>1925</v>
      </c>
      <c r="D1783" s="476" t="s">
        <v>21</v>
      </c>
      <c r="E1783" s="640">
        <v>4900.6000000000004</v>
      </c>
      <c r="F1783" s="476">
        <f>5-2</f>
        <v>3</v>
      </c>
      <c r="G1783" s="476">
        <f t="shared" si="69"/>
        <v>14701.800000000001</v>
      </c>
      <c r="H1783" s="476"/>
      <c r="I1783" s="476"/>
      <c r="J1783" s="476"/>
      <c r="K1783" s="476"/>
      <c r="L1783" s="476"/>
      <c r="M1783" s="476"/>
      <c r="N1783" s="476"/>
      <c r="O1783" s="476"/>
    </row>
    <row r="1784" spans="1:15" ht="15.75">
      <c r="A1784" s="650">
        <v>152</v>
      </c>
      <c r="B1784" s="704" t="s">
        <v>1926</v>
      </c>
      <c r="C1784" s="656" t="s">
        <v>1927</v>
      </c>
      <c r="D1784" s="650" t="s">
        <v>21</v>
      </c>
      <c r="E1784" s="705">
        <v>0</v>
      </c>
      <c r="F1784" s="650">
        <v>0</v>
      </c>
      <c r="G1784" s="476">
        <f t="shared" si="69"/>
        <v>0</v>
      </c>
      <c r="H1784" s="650"/>
      <c r="I1784" s="650"/>
      <c r="J1784" s="650"/>
      <c r="K1784" s="650"/>
      <c r="L1784" s="650"/>
      <c r="M1784" s="650"/>
      <c r="N1784" s="650"/>
      <c r="O1784" s="650"/>
    </row>
    <row r="1785" spans="1:15" ht="15.75">
      <c r="A1785" s="650"/>
      <c r="B1785" s="704"/>
      <c r="C1785" s="656" t="s">
        <v>1928</v>
      </c>
      <c r="D1785" s="650" t="s">
        <v>21</v>
      </c>
      <c r="E1785" s="705">
        <v>0</v>
      </c>
      <c r="F1785" s="650">
        <v>0</v>
      </c>
      <c r="G1785" s="476">
        <f t="shared" si="69"/>
        <v>0</v>
      </c>
      <c r="H1785" s="650"/>
      <c r="I1785" s="650"/>
      <c r="J1785" s="650"/>
      <c r="K1785" s="654"/>
      <c r="L1785" s="654"/>
      <c r="M1785" s="654"/>
      <c r="N1785" s="650"/>
      <c r="O1785" s="650"/>
    </row>
    <row r="1786" spans="1:15" ht="15.75">
      <c r="A1786" s="650"/>
      <c r="B1786" s="704"/>
      <c r="C1786" s="656" t="s">
        <v>1929</v>
      </c>
      <c r="D1786" s="650" t="s">
        <v>21</v>
      </c>
      <c r="E1786" s="705">
        <v>0</v>
      </c>
      <c r="F1786" s="650">
        <v>0</v>
      </c>
      <c r="G1786" s="476">
        <f t="shared" si="69"/>
        <v>0</v>
      </c>
      <c r="H1786" s="650"/>
      <c r="I1786" s="650"/>
      <c r="J1786" s="650"/>
      <c r="K1786" s="654"/>
      <c r="L1786" s="654"/>
      <c r="M1786" s="654"/>
      <c r="N1786" s="650"/>
      <c r="O1786" s="650"/>
    </row>
    <row r="1787" spans="1:15" ht="15.75">
      <c r="A1787" s="650"/>
      <c r="B1787" s="660"/>
      <c r="C1787" s="656"/>
      <c r="D1787" s="650"/>
      <c r="E1787" s="705"/>
      <c r="F1787" s="650"/>
      <c r="G1787" s="650"/>
      <c r="H1787" s="650"/>
      <c r="I1787" s="650"/>
      <c r="J1787" s="650"/>
      <c r="K1787" s="654"/>
      <c r="L1787" s="654"/>
      <c r="M1787" s="654"/>
      <c r="N1787" s="650"/>
      <c r="O1787" s="650"/>
    </row>
    <row r="1788" spans="1:15" ht="15.75">
      <c r="A1788" s="650">
        <v>13</v>
      </c>
      <c r="B1788" s="1287" t="s">
        <v>1930</v>
      </c>
      <c r="C1788" s="1281" t="s">
        <v>1931</v>
      </c>
      <c r="D1788" s="1277" t="s">
        <v>21</v>
      </c>
      <c r="E1788" s="650">
        <v>5888</v>
      </c>
      <c r="F1788" s="650">
        <v>0</v>
      </c>
      <c r="G1788" s="476">
        <f t="shared" ref="G1788:G1804" si="70">E1788*F1788</f>
        <v>0</v>
      </c>
      <c r="H1788" s="650"/>
      <c r="I1788" s="650"/>
      <c r="J1788" s="650"/>
      <c r="K1788" s="650"/>
      <c r="L1788" s="650"/>
      <c r="M1788" s="650"/>
      <c r="N1788" s="650"/>
      <c r="O1788" s="650"/>
    </row>
    <row r="1789" spans="1:15" ht="15.75">
      <c r="A1789" s="650"/>
      <c r="B1789" s="1288"/>
      <c r="C1789" s="1282"/>
      <c r="D1789" s="1278"/>
      <c r="E1789" s="650">
        <v>6962</v>
      </c>
      <c r="F1789" s="650">
        <f>6-2-2-2</f>
        <v>0</v>
      </c>
      <c r="G1789" s="476">
        <f t="shared" si="70"/>
        <v>0</v>
      </c>
      <c r="H1789" s="650"/>
      <c r="I1789" s="650"/>
      <c r="J1789" s="650"/>
      <c r="K1789" s="650"/>
      <c r="L1789" s="650"/>
      <c r="M1789" s="650"/>
      <c r="N1789" s="650"/>
      <c r="O1789" s="650"/>
    </row>
    <row r="1790" spans="1:15" ht="31.5">
      <c r="A1790" s="650">
        <v>13</v>
      </c>
      <c r="B1790" s="707" t="s">
        <v>1930</v>
      </c>
      <c r="C1790" s="656" t="s">
        <v>1932</v>
      </c>
      <c r="D1790" s="650" t="s">
        <v>21</v>
      </c>
      <c r="E1790" s="650">
        <v>8083</v>
      </c>
      <c r="F1790" s="650">
        <f>9-2</f>
        <v>7</v>
      </c>
      <c r="G1790" s="476">
        <f t="shared" si="70"/>
        <v>56581</v>
      </c>
      <c r="H1790" s="650"/>
      <c r="I1790" s="650"/>
      <c r="J1790" s="650"/>
      <c r="K1790" s="650"/>
      <c r="L1790" s="650"/>
      <c r="M1790" s="650"/>
      <c r="N1790" s="650"/>
      <c r="O1790" s="650"/>
    </row>
    <row r="1791" spans="1:15" ht="15.75">
      <c r="A1791" s="650"/>
      <c r="B1791" s="707"/>
      <c r="C1791" s="656" t="s">
        <v>1933</v>
      </c>
      <c r="D1791" s="650" t="s">
        <v>21</v>
      </c>
      <c r="E1791" s="650">
        <v>100</v>
      </c>
      <c r="F1791" s="650">
        <v>1</v>
      </c>
      <c r="G1791" s="476">
        <f t="shared" si="70"/>
        <v>100</v>
      </c>
      <c r="H1791" s="650"/>
      <c r="I1791" s="650"/>
      <c r="J1791" s="650"/>
      <c r="K1791" s="650"/>
      <c r="L1791" s="650"/>
      <c r="M1791" s="650"/>
      <c r="N1791" s="650"/>
      <c r="O1791" s="650"/>
    </row>
    <row r="1792" spans="1:15" ht="47.25">
      <c r="A1792" s="650">
        <v>17</v>
      </c>
      <c r="B1792" s="707" t="s">
        <v>1934</v>
      </c>
      <c r="C1792" s="656" t="s">
        <v>861</v>
      </c>
      <c r="D1792" s="650" t="s">
        <v>21</v>
      </c>
      <c r="E1792" s="650">
        <v>2938.2</v>
      </c>
      <c r="F1792" s="650">
        <v>2</v>
      </c>
      <c r="G1792" s="476">
        <f t="shared" si="70"/>
        <v>5876.4</v>
      </c>
      <c r="H1792" s="650"/>
      <c r="I1792" s="650"/>
      <c r="J1792" s="650"/>
      <c r="K1792" s="650"/>
      <c r="L1792" s="650"/>
      <c r="M1792" s="650"/>
      <c r="N1792" s="650"/>
      <c r="O1792" s="650"/>
    </row>
    <row r="1793" spans="1:15" ht="31.5">
      <c r="A1793" s="650">
        <v>102</v>
      </c>
      <c r="B1793" s="707" t="s">
        <v>1935</v>
      </c>
      <c r="C1793" s="656" t="s">
        <v>1936</v>
      </c>
      <c r="D1793" s="650" t="s">
        <v>21</v>
      </c>
      <c r="E1793" s="650">
        <v>0</v>
      </c>
      <c r="F1793" s="650">
        <v>0</v>
      </c>
      <c r="G1793" s="476">
        <f t="shared" si="70"/>
        <v>0</v>
      </c>
      <c r="H1793" s="650"/>
      <c r="I1793" s="650"/>
      <c r="J1793" s="650"/>
      <c r="K1793" s="650"/>
      <c r="L1793" s="650"/>
      <c r="M1793" s="650"/>
      <c r="N1793" s="650"/>
      <c r="O1793" s="650"/>
    </row>
    <row r="1794" spans="1:15" ht="47.25">
      <c r="A1794" s="650">
        <v>135</v>
      </c>
      <c r="B1794" s="707" t="s">
        <v>1937</v>
      </c>
      <c r="C1794" s="656" t="s">
        <v>1938</v>
      </c>
      <c r="D1794" s="650" t="s">
        <v>21</v>
      </c>
      <c r="E1794" s="650">
        <v>58.76</v>
      </c>
      <c r="F1794" s="650">
        <f>50-30</f>
        <v>20</v>
      </c>
      <c r="G1794" s="476">
        <f t="shared" si="70"/>
        <v>1175.2</v>
      </c>
      <c r="H1794" s="650"/>
      <c r="I1794" s="650"/>
      <c r="J1794" s="650"/>
      <c r="K1794" s="650"/>
      <c r="L1794" s="650"/>
      <c r="M1794" s="650"/>
      <c r="N1794" s="650"/>
      <c r="O1794" s="650"/>
    </row>
    <row r="1795" spans="1:15" ht="31.5">
      <c r="A1795" s="650"/>
      <c r="B1795" s="707"/>
      <c r="C1795" s="656" t="s">
        <v>1939</v>
      </c>
      <c r="D1795" s="650" t="s">
        <v>21</v>
      </c>
      <c r="E1795" s="650">
        <v>12213</v>
      </c>
      <c r="F1795" s="650">
        <f>6-1-1-1-1-1</f>
        <v>1</v>
      </c>
      <c r="G1795" s="476">
        <f t="shared" si="70"/>
        <v>12213</v>
      </c>
      <c r="H1795" s="650"/>
      <c r="I1795" s="650"/>
      <c r="J1795" s="650"/>
      <c r="K1795" s="650"/>
      <c r="L1795" s="650"/>
      <c r="M1795" s="650"/>
      <c r="N1795" s="650"/>
      <c r="O1795" s="650"/>
    </row>
    <row r="1796" spans="1:15" ht="15.75">
      <c r="A1796" s="650">
        <v>202</v>
      </c>
      <c r="B1796" s="1287" t="s">
        <v>1940</v>
      </c>
      <c r="C1796" s="1281" t="s">
        <v>1941</v>
      </c>
      <c r="D1796" s="650" t="s">
        <v>21</v>
      </c>
      <c r="E1796" s="650">
        <v>8732</v>
      </c>
      <c r="F1796" s="650">
        <f>5-1-1</f>
        <v>3</v>
      </c>
      <c r="G1796" s="476">
        <f t="shared" si="70"/>
        <v>26196</v>
      </c>
      <c r="H1796" s="650"/>
      <c r="I1796" s="650"/>
      <c r="J1796" s="650"/>
      <c r="K1796" s="650"/>
      <c r="L1796" s="650"/>
      <c r="M1796" s="650"/>
      <c r="N1796" s="650"/>
      <c r="O1796" s="650"/>
    </row>
    <row r="1797" spans="1:15" ht="15.75">
      <c r="A1797" s="650"/>
      <c r="B1797" s="1288"/>
      <c r="C1797" s="1282"/>
      <c r="D1797" s="650" t="s">
        <v>21</v>
      </c>
      <c r="E1797" s="650">
        <v>8838.2000000000007</v>
      </c>
      <c r="F1797" s="650">
        <v>3</v>
      </c>
      <c r="G1797" s="476">
        <f t="shared" si="70"/>
        <v>26514.600000000002</v>
      </c>
      <c r="H1797" s="650"/>
      <c r="I1797" s="650"/>
      <c r="J1797" s="650"/>
      <c r="K1797" s="650"/>
      <c r="L1797" s="650"/>
      <c r="M1797" s="650"/>
      <c r="N1797" s="650"/>
      <c r="O1797" s="650"/>
    </row>
    <row r="1798" spans="1:15" ht="31.5">
      <c r="A1798" s="650">
        <v>216</v>
      </c>
      <c r="B1798" s="707" t="s">
        <v>1942</v>
      </c>
      <c r="C1798" s="656" t="s">
        <v>1943</v>
      </c>
      <c r="D1798" s="650" t="s">
        <v>21</v>
      </c>
      <c r="E1798" s="650"/>
      <c r="F1798" s="650"/>
      <c r="G1798" s="476">
        <f t="shared" si="70"/>
        <v>0</v>
      </c>
      <c r="H1798" s="650"/>
      <c r="I1798" s="650"/>
      <c r="J1798" s="650"/>
      <c r="K1798" s="650"/>
      <c r="L1798" s="650"/>
      <c r="M1798" s="650"/>
      <c r="N1798" s="650"/>
      <c r="O1798" s="650"/>
    </row>
    <row r="1799" spans="1:15" ht="63">
      <c r="A1799" s="650">
        <v>353</v>
      </c>
      <c r="B1799" s="707" t="s">
        <v>1944</v>
      </c>
      <c r="C1799" s="656" t="s">
        <v>1945</v>
      </c>
      <c r="D1799" s="650" t="s">
        <v>21</v>
      </c>
      <c r="E1799" s="705">
        <v>4106.3999999999996</v>
      </c>
      <c r="F1799" s="650">
        <v>3</v>
      </c>
      <c r="G1799" s="476">
        <f t="shared" si="70"/>
        <v>12319.199999999999</v>
      </c>
      <c r="H1799" s="650"/>
      <c r="I1799" s="650"/>
      <c r="J1799" s="650"/>
      <c r="K1799" s="650"/>
      <c r="L1799" s="650"/>
      <c r="M1799" s="650"/>
      <c r="N1799" s="650"/>
      <c r="O1799" s="650"/>
    </row>
    <row r="1800" spans="1:15" ht="63">
      <c r="A1800" s="650">
        <v>354</v>
      </c>
      <c r="B1800" s="707" t="s">
        <v>1946</v>
      </c>
      <c r="C1800" s="656" t="s">
        <v>1947</v>
      </c>
      <c r="D1800" s="650" t="s">
        <v>21</v>
      </c>
      <c r="E1800" s="705">
        <v>4106.3999999999996</v>
      </c>
      <c r="F1800" s="650">
        <v>3</v>
      </c>
      <c r="G1800" s="476">
        <f t="shared" si="70"/>
        <v>12319.199999999999</v>
      </c>
      <c r="H1800" s="650"/>
      <c r="I1800" s="650"/>
      <c r="J1800" s="650"/>
      <c r="K1800" s="650"/>
      <c r="L1800" s="650"/>
      <c r="M1800" s="650"/>
      <c r="N1800" s="650"/>
      <c r="O1800" s="650"/>
    </row>
    <row r="1801" spans="1:15" ht="47.25">
      <c r="A1801" s="650"/>
      <c r="B1801" s="707"/>
      <c r="C1801" s="656" t="s">
        <v>1948</v>
      </c>
      <c r="D1801" s="650" t="s">
        <v>21</v>
      </c>
      <c r="E1801" s="705">
        <v>4106.3999999999996</v>
      </c>
      <c r="F1801" s="650">
        <v>2</v>
      </c>
      <c r="G1801" s="476">
        <f t="shared" si="70"/>
        <v>8212.7999999999993</v>
      </c>
      <c r="H1801" s="650"/>
      <c r="I1801" s="650"/>
      <c r="J1801" s="650"/>
      <c r="K1801" s="650"/>
      <c r="L1801" s="650"/>
      <c r="M1801" s="650"/>
      <c r="N1801" s="650"/>
      <c r="O1801" s="650"/>
    </row>
    <row r="1802" spans="1:15" ht="63">
      <c r="A1802" s="650"/>
      <c r="B1802" s="707"/>
      <c r="C1802" s="656" t="s">
        <v>1949</v>
      </c>
      <c r="D1802" s="650" t="s">
        <v>21</v>
      </c>
      <c r="E1802" s="705">
        <v>4106.3999999999996</v>
      </c>
      <c r="F1802" s="650">
        <f>6+3</f>
        <v>9</v>
      </c>
      <c r="G1802" s="476">
        <f t="shared" si="70"/>
        <v>36957.599999999999</v>
      </c>
      <c r="H1802" s="650"/>
      <c r="I1802" s="650"/>
      <c r="J1802" s="650"/>
      <c r="K1802" s="650"/>
      <c r="L1802" s="650"/>
      <c r="M1802" s="650"/>
      <c r="N1802" s="650"/>
      <c r="O1802" s="650"/>
    </row>
    <row r="1803" spans="1:15" ht="63">
      <c r="A1803" s="650"/>
      <c r="B1803" s="707"/>
      <c r="C1803" s="656" t="s">
        <v>1950</v>
      </c>
      <c r="D1803" s="650" t="s">
        <v>21</v>
      </c>
      <c r="E1803" s="705">
        <v>7888.3</v>
      </c>
      <c r="F1803" s="650">
        <f>3-1</f>
        <v>2</v>
      </c>
      <c r="G1803" s="476">
        <f t="shared" si="70"/>
        <v>15776.6</v>
      </c>
      <c r="H1803" s="705"/>
      <c r="I1803" s="650"/>
      <c r="J1803" s="650"/>
      <c r="K1803" s="650"/>
      <c r="L1803" s="650"/>
      <c r="M1803" s="650"/>
      <c r="N1803" s="650"/>
      <c r="O1803" s="650"/>
    </row>
    <row r="1804" spans="1:15" ht="63">
      <c r="A1804" s="650"/>
      <c r="B1804" s="707"/>
      <c r="C1804" s="656" t="s">
        <v>1951</v>
      </c>
      <c r="D1804" s="650" t="s">
        <v>21</v>
      </c>
      <c r="E1804" s="705">
        <v>7888.3</v>
      </c>
      <c r="F1804" s="650">
        <v>3</v>
      </c>
      <c r="G1804" s="476">
        <f t="shared" si="70"/>
        <v>23664.9</v>
      </c>
      <c r="H1804" s="650"/>
      <c r="I1804" s="650"/>
      <c r="J1804" s="650"/>
      <c r="K1804" s="650"/>
      <c r="L1804" s="650"/>
      <c r="M1804" s="650"/>
      <c r="N1804" s="650"/>
      <c r="O1804" s="650"/>
    </row>
    <row r="1805" spans="1:15" ht="47.25">
      <c r="A1805" s="476">
        <v>402</v>
      </c>
      <c r="B1805" s="708" t="s">
        <v>1952</v>
      </c>
      <c r="C1805" s="513" t="s">
        <v>1953</v>
      </c>
      <c r="D1805" s="476" t="s">
        <v>21</v>
      </c>
      <c r="E1805" s="705">
        <v>1000</v>
      </c>
      <c r="F1805" s="476"/>
      <c r="G1805" s="476"/>
      <c r="H1805" s="476"/>
      <c r="I1805" s="476"/>
      <c r="J1805" s="476"/>
      <c r="K1805" s="638"/>
      <c r="L1805" s="638">
        <v>1</v>
      </c>
      <c r="M1805" s="638">
        <f>L1805*E1805</f>
        <v>1000</v>
      </c>
      <c r="N1805" s="476"/>
      <c r="O1805" s="476"/>
    </row>
    <row r="1806" spans="1:15" ht="15.75">
      <c r="A1806" s="1277">
        <v>475</v>
      </c>
      <c r="B1806" s="1287" t="s">
        <v>1954</v>
      </c>
      <c r="C1806" s="1281" t="s">
        <v>1955</v>
      </c>
      <c r="D1806" s="650" t="s">
        <v>21</v>
      </c>
      <c r="E1806" s="705">
        <v>2118.1</v>
      </c>
      <c r="F1806" s="650">
        <v>8</v>
      </c>
      <c r="G1806" s="476">
        <f t="shared" ref="G1806:G1843" si="71">E1806*F1806</f>
        <v>16944.8</v>
      </c>
      <c r="H1806" s="650"/>
      <c r="I1806" s="650"/>
      <c r="J1806" s="650"/>
      <c r="K1806" s="650"/>
      <c r="L1806" s="650"/>
      <c r="M1806" s="650"/>
      <c r="N1806" s="650"/>
      <c r="O1806" s="650"/>
    </row>
    <row r="1807" spans="1:15" ht="15.75">
      <c r="A1807" s="1278"/>
      <c r="B1807" s="1288"/>
      <c r="C1807" s="1282"/>
      <c r="D1807" s="650" t="s">
        <v>21</v>
      </c>
      <c r="E1807" s="705">
        <v>1758.2</v>
      </c>
      <c r="F1807" s="650">
        <f>8-3-2-2</f>
        <v>1</v>
      </c>
      <c r="G1807" s="476">
        <f t="shared" si="71"/>
        <v>1758.2</v>
      </c>
      <c r="H1807" s="650"/>
      <c r="I1807" s="650"/>
      <c r="J1807" s="650"/>
      <c r="K1807" s="650"/>
      <c r="L1807" s="650"/>
      <c r="M1807" s="650"/>
      <c r="N1807" s="650"/>
      <c r="O1807" s="650"/>
    </row>
    <row r="1808" spans="1:15" ht="31.5">
      <c r="A1808" s="709"/>
      <c r="B1808" s="710"/>
      <c r="C1808" s="711" t="s">
        <v>1956</v>
      </c>
      <c r="D1808" s="650" t="s">
        <v>21</v>
      </c>
      <c r="E1808" s="705">
        <v>10608.2</v>
      </c>
      <c r="F1808" s="650">
        <v>6</v>
      </c>
      <c r="G1808" s="476">
        <f t="shared" si="71"/>
        <v>63649.200000000004</v>
      </c>
      <c r="H1808" s="650"/>
      <c r="I1808" s="650"/>
      <c r="J1808" s="650"/>
      <c r="K1808" s="650"/>
      <c r="L1808" s="650"/>
      <c r="M1808" s="650"/>
      <c r="N1808" s="650"/>
      <c r="O1808" s="650"/>
    </row>
    <row r="1809" spans="1:15" ht="31.5">
      <c r="A1809" s="709"/>
      <c r="B1809" s="710"/>
      <c r="C1809" s="711" t="s">
        <v>1957</v>
      </c>
      <c r="D1809" s="650" t="s">
        <v>21</v>
      </c>
      <c r="E1809" s="705">
        <v>5888.2</v>
      </c>
      <c r="F1809" s="650">
        <v>4</v>
      </c>
      <c r="G1809" s="476">
        <f t="shared" si="71"/>
        <v>23552.799999999999</v>
      </c>
      <c r="H1809" s="650"/>
      <c r="I1809" s="650"/>
      <c r="J1809" s="650"/>
      <c r="K1809" s="650"/>
      <c r="L1809" s="650"/>
      <c r="M1809" s="650"/>
      <c r="N1809" s="650"/>
      <c r="O1809" s="650"/>
    </row>
    <row r="1810" spans="1:15" ht="15.75">
      <c r="A1810" s="650">
        <v>483</v>
      </c>
      <c r="B1810" s="707" t="s">
        <v>1958</v>
      </c>
      <c r="C1810" s="656" t="s">
        <v>1959</v>
      </c>
      <c r="D1810" s="650" t="s">
        <v>21</v>
      </c>
      <c r="E1810" s="640">
        <v>1464</v>
      </c>
      <c r="F1810" s="650">
        <v>2</v>
      </c>
      <c r="G1810" s="476">
        <f t="shared" si="71"/>
        <v>2928</v>
      </c>
      <c r="H1810" s="650"/>
      <c r="I1810" s="650"/>
      <c r="J1810" s="650"/>
      <c r="K1810" s="650"/>
      <c r="L1810" s="650"/>
      <c r="M1810" s="650"/>
      <c r="N1810" s="650"/>
      <c r="O1810" s="650"/>
    </row>
    <row r="1811" spans="1:15" ht="15.75">
      <c r="A1811" s="650"/>
      <c r="B1811" s="707"/>
      <c r="C1811" s="656" t="s">
        <v>1960</v>
      </c>
      <c r="D1811" s="650" t="s">
        <v>21</v>
      </c>
      <c r="E1811" s="640">
        <v>0</v>
      </c>
      <c r="F1811" s="476">
        <v>0</v>
      </c>
      <c r="G1811" s="476">
        <f t="shared" si="71"/>
        <v>0</v>
      </c>
      <c r="H1811" s="650"/>
      <c r="I1811" s="650"/>
      <c r="J1811" s="650"/>
      <c r="K1811" s="654"/>
      <c r="L1811" s="654"/>
      <c r="M1811" s="654"/>
      <c r="N1811" s="650"/>
      <c r="O1811" s="650"/>
    </row>
    <row r="1812" spans="1:15" ht="15.75">
      <c r="A1812" s="650"/>
      <c r="B1812" s="707"/>
      <c r="C1812" s="656" t="s">
        <v>1961</v>
      </c>
      <c r="D1812" s="650" t="s">
        <v>21</v>
      </c>
      <c r="E1812" s="640">
        <v>0</v>
      </c>
      <c r="F1812" s="650">
        <v>0</v>
      </c>
      <c r="G1812" s="476">
        <f t="shared" si="71"/>
        <v>0</v>
      </c>
      <c r="H1812" s="650"/>
      <c r="I1812" s="650"/>
      <c r="J1812" s="650"/>
      <c r="K1812" s="654"/>
      <c r="L1812" s="654"/>
      <c r="M1812" s="654"/>
      <c r="N1812" s="650"/>
      <c r="O1812" s="650"/>
    </row>
    <row r="1813" spans="1:15" ht="15.75">
      <c r="A1813" s="650"/>
      <c r="B1813" s="707"/>
      <c r="C1813" s="656" t="s">
        <v>1962</v>
      </c>
      <c r="D1813" s="650" t="s">
        <v>21</v>
      </c>
      <c r="E1813" s="640">
        <v>2938.2</v>
      </c>
      <c r="F1813" s="650">
        <v>4</v>
      </c>
      <c r="G1813" s="476">
        <f t="shared" si="71"/>
        <v>11752.8</v>
      </c>
      <c r="H1813" s="650"/>
      <c r="I1813" s="650"/>
      <c r="J1813" s="650"/>
      <c r="K1813" s="654"/>
      <c r="L1813" s="654"/>
      <c r="M1813" s="654"/>
      <c r="N1813" s="650"/>
      <c r="O1813" s="650"/>
    </row>
    <row r="1814" spans="1:15" ht="31.5">
      <c r="A1814" s="650"/>
      <c r="B1814" s="707"/>
      <c r="C1814" s="656" t="s">
        <v>1963</v>
      </c>
      <c r="D1814" s="650" t="s">
        <v>21</v>
      </c>
      <c r="E1814" s="640">
        <v>0</v>
      </c>
      <c r="F1814" s="650">
        <v>0</v>
      </c>
      <c r="G1814" s="476">
        <f t="shared" si="71"/>
        <v>0</v>
      </c>
      <c r="H1814" s="650"/>
      <c r="I1814" s="650"/>
      <c r="J1814" s="650"/>
      <c r="K1814" s="654"/>
      <c r="L1814" s="654"/>
      <c r="M1814" s="654"/>
      <c r="N1814" s="650"/>
      <c r="O1814" s="650"/>
    </row>
    <row r="1815" spans="1:15" ht="15.75">
      <c r="A1815" s="650"/>
      <c r="B1815" s="660"/>
      <c r="C1815" s="656"/>
      <c r="D1815" s="650"/>
      <c r="E1815" s="640"/>
      <c r="F1815" s="650"/>
      <c r="G1815" s="476">
        <f t="shared" si="71"/>
        <v>0</v>
      </c>
      <c r="H1815" s="650"/>
      <c r="I1815" s="650"/>
      <c r="J1815" s="650"/>
      <c r="K1815" s="654"/>
      <c r="L1815" s="654"/>
      <c r="M1815" s="654"/>
      <c r="N1815" s="650"/>
      <c r="O1815" s="650"/>
    </row>
    <row r="1816" spans="1:15" ht="15.75">
      <c r="A1816" s="476">
        <v>11</v>
      </c>
      <c r="B1816" s="712" t="s">
        <v>1964</v>
      </c>
      <c r="C1816" s="1273" t="s">
        <v>1965</v>
      </c>
      <c r="D1816" s="476" t="s">
        <v>21</v>
      </c>
      <c r="E1816" s="640">
        <v>1646.1</v>
      </c>
      <c r="F1816" s="476">
        <f>12-4-5-2</f>
        <v>1</v>
      </c>
      <c r="G1816" s="476">
        <f t="shared" si="71"/>
        <v>1646.1</v>
      </c>
      <c r="H1816" s="476"/>
      <c r="I1816" s="476"/>
      <c r="J1816" s="476"/>
      <c r="K1816" s="638"/>
      <c r="L1816" s="638"/>
      <c r="M1816" s="638"/>
      <c r="N1816" s="476"/>
      <c r="O1816" s="476"/>
    </row>
    <row r="1817" spans="1:15" ht="15.75">
      <c r="A1817" s="476"/>
      <c r="B1817" s="712"/>
      <c r="C1817" s="1275"/>
      <c r="D1817" s="476" t="s">
        <v>21</v>
      </c>
      <c r="E1817" s="640">
        <v>2348.1999999999998</v>
      </c>
      <c r="F1817" s="476">
        <v>12</v>
      </c>
      <c r="G1817" s="476">
        <f t="shared" si="71"/>
        <v>28178.399999999998</v>
      </c>
      <c r="H1817" s="476"/>
      <c r="I1817" s="476"/>
      <c r="J1817" s="476"/>
      <c r="K1817" s="638"/>
      <c r="L1817" s="638"/>
      <c r="M1817" s="638"/>
      <c r="N1817" s="476"/>
      <c r="O1817" s="476"/>
    </row>
    <row r="1818" spans="1:15" ht="47.25">
      <c r="A1818" s="476">
        <v>18</v>
      </c>
      <c r="B1818" s="712" t="s">
        <v>1966</v>
      </c>
      <c r="C1818" s="513" t="s">
        <v>1967</v>
      </c>
      <c r="D1818" s="476" t="s">
        <v>21</v>
      </c>
      <c r="E1818" s="640">
        <v>0</v>
      </c>
      <c r="F1818" s="476">
        <v>0</v>
      </c>
      <c r="G1818" s="476">
        <f t="shared" si="71"/>
        <v>0</v>
      </c>
      <c r="H1818" s="476"/>
      <c r="I1818" s="476"/>
      <c r="J1818" s="476"/>
      <c r="K1818" s="638"/>
      <c r="L1818" s="638"/>
      <c r="M1818" s="638"/>
      <c r="N1818" s="476"/>
      <c r="O1818" s="476"/>
    </row>
    <row r="1819" spans="1:15" ht="15.75">
      <c r="A1819" s="476">
        <v>111</v>
      </c>
      <c r="B1819" s="712" t="s">
        <v>1968</v>
      </c>
      <c r="C1819" s="513" t="s">
        <v>1969</v>
      </c>
      <c r="D1819" s="476" t="s">
        <v>21</v>
      </c>
      <c r="E1819" s="640">
        <v>0</v>
      </c>
      <c r="F1819" s="476">
        <v>0</v>
      </c>
      <c r="G1819" s="476">
        <f t="shared" si="71"/>
        <v>0</v>
      </c>
      <c r="H1819" s="476"/>
      <c r="I1819" s="476"/>
      <c r="J1819" s="476"/>
      <c r="K1819" s="638"/>
      <c r="L1819" s="638"/>
      <c r="M1819" s="638"/>
      <c r="N1819" s="476"/>
      <c r="O1819" s="476"/>
    </row>
    <row r="1820" spans="1:15" ht="15.75">
      <c r="A1820" s="476"/>
      <c r="B1820" s="712"/>
      <c r="C1820" s="513" t="s">
        <v>1970</v>
      </c>
      <c r="D1820" s="476" t="s">
        <v>21</v>
      </c>
      <c r="E1820" s="640">
        <v>0</v>
      </c>
      <c r="F1820" s="476">
        <v>0</v>
      </c>
      <c r="G1820" s="476">
        <f t="shared" si="71"/>
        <v>0</v>
      </c>
      <c r="H1820" s="476"/>
      <c r="I1820" s="476"/>
      <c r="J1820" s="476"/>
      <c r="K1820" s="638"/>
      <c r="L1820" s="638"/>
      <c r="M1820" s="638"/>
      <c r="N1820" s="476"/>
      <c r="O1820" s="476"/>
    </row>
    <row r="1821" spans="1:15" ht="15.75">
      <c r="A1821" s="476"/>
      <c r="B1821" s="712"/>
      <c r="C1821" s="513" t="s">
        <v>1971</v>
      </c>
      <c r="D1821" s="476" t="s">
        <v>21</v>
      </c>
      <c r="E1821" s="640">
        <v>2828.46</v>
      </c>
      <c r="F1821" s="476">
        <v>20</v>
      </c>
      <c r="G1821" s="476">
        <f t="shared" si="71"/>
        <v>56569.2</v>
      </c>
      <c r="H1821" s="476"/>
      <c r="I1821" s="476"/>
      <c r="J1821" s="476"/>
      <c r="K1821" s="638"/>
      <c r="L1821" s="638"/>
      <c r="M1821" s="638"/>
      <c r="N1821" s="476"/>
      <c r="O1821" s="476"/>
    </row>
    <row r="1822" spans="1:15" ht="15.75">
      <c r="A1822" s="476">
        <v>113</v>
      </c>
      <c r="B1822" s="712" t="s">
        <v>1972</v>
      </c>
      <c r="C1822" s="513" t="s">
        <v>1973</v>
      </c>
      <c r="D1822" s="476" t="s">
        <v>21</v>
      </c>
      <c r="E1822" s="640">
        <v>2003.64</v>
      </c>
      <c r="F1822" s="476">
        <v>20</v>
      </c>
      <c r="G1822" s="476">
        <f t="shared" si="71"/>
        <v>40072.800000000003</v>
      </c>
      <c r="H1822" s="476"/>
      <c r="I1822" s="476"/>
      <c r="J1822" s="476"/>
      <c r="K1822" s="638"/>
      <c r="L1822" s="638"/>
      <c r="M1822" s="638"/>
      <c r="N1822" s="476"/>
      <c r="O1822" s="476"/>
    </row>
    <row r="1823" spans="1:15" ht="15.75">
      <c r="A1823" s="687">
        <v>124</v>
      </c>
      <c r="B1823" s="713" t="s">
        <v>1974</v>
      </c>
      <c r="C1823" s="689" t="s">
        <v>1975</v>
      </c>
      <c r="D1823" s="687" t="s">
        <v>21</v>
      </c>
      <c r="E1823" s="687">
        <v>0</v>
      </c>
      <c r="F1823" s="687">
        <v>0</v>
      </c>
      <c r="G1823" s="476">
        <f t="shared" si="71"/>
        <v>0</v>
      </c>
      <c r="H1823" s="687"/>
      <c r="I1823" s="687"/>
      <c r="J1823" s="687"/>
      <c r="K1823" s="687"/>
      <c r="L1823" s="687"/>
      <c r="M1823" s="687"/>
      <c r="N1823" s="687"/>
      <c r="O1823" s="687"/>
    </row>
    <row r="1824" spans="1:15" ht="15.75">
      <c r="A1824" s="687"/>
      <c r="B1824" s="713"/>
      <c r="C1824" s="1281" t="s">
        <v>1976</v>
      </c>
      <c r="D1824" s="687" t="s">
        <v>21</v>
      </c>
      <c r="E1824" s="687">
        <v>0</v>
      </c>
      <c r="F1824" s="687">
        <v>0</v>
      </c>
      <c r="G1824" s="476">
        <f t="shared" si="71"/>
        <v>0</v>
      </c>
      <c r="H1824" s="687"/>
      <c r="I1824" s="687"/>
      <c r="J1824" s="687"/>
      <c r="K1824" s="687"/>
      <c r="L1824" s="687"/>
      <c r="M1824" s="687"/>
      <c r="N1824" s="687"/>
      <c r="O1824" s="687"/>
    </row>
    <row r="1825" spans="1:15" ht="15.75">
      <c r="A1825" s="687"/>
      <c r="B1825" s="713"/>
      <c r="C1825" s="1282"/>
      <c r="D1825" s="687" t="s">
        <v>21</v>
      </c>
      <c r="E1825" s="687">
        <v>979.4</v>
      </c>
      <c r="F1825" s="687">
        <f>6-3-3</f>
        <v>0</v>
      </c>
      <c r="G1825" s="476">
        <f t="shared" si="71"/>
        <v>0</v>
      </c>
      <c r="H1825" s="687"/>
      <c r="I1825" s="687"/>
      <c r="J1825" s="687"/>
      <c r="K1825" s="714"/>
      <c r="L1825" s="714"/>
      <c r="M1825" s="714"/>
      <c r="N1825" s="687"/>
      <c r="O1825" s="687"/>
    </row>
    <row r="1826" spans="1:15" ht="15.75">
      <c r="A1826" s="687"/>
      <c r="B1826" s="713"/>
      <c r="C1826" s="689" t="s">
        <v>1977</v>
      </c>
      <c r="D1826" s="687" t="s">
        <v>152</v>
      </c>
      <c r="E1826" s="687">
        <v>3528.2</v>
      </c>
      <c r="F1826" s="687">
        <v>10</v>
      </c>
      <c r="G1826" s="476">
        <f t="shared" si="71"/>
        <v>35282</v>
      </c>
      <c r="H1826" s="687"/>
      <c r="I1826" s="687"/>
      <c r="J1826" s="687"/>
      <c r="K1826" s="714"/>
      <c r="L1826" s="714"/>
      <c r="M1826" s="714"/>
      <c r="N1826" s="687"/>
      <c r="O1826" s="687"/>
    </row>
    <row r="1827" spans="1:15" ht="15.75">
      <c r="A1827" s="687"/>
      <c r="B1827" s="713"/>
      <c r="C1827" s="1281" t="s">
        <v>1978</v>
      </c>
      <c r="D1827" s="687" t="s">
        <v>21</v>
      </c>
      <c r="E1827" s="687">
        <v>2336.4</v>
      </c>
      <c r="F1827" s="687">
        <f>4-2</f>
        <v>2</v>
      </c>
      <c r="G1827" s="476">
        <f t="shared" si="71"/>
        <v>4672.8</v>
      </c>
      <c r="H1827" s="687"/>
      <c r="I1827" s="687"/>
      <c r="J1827" s="687"/>
      <c r="K1827" s="714"/>
      <c r="L1827" s="714"/>
      <c r="M1827" s="714"/>
      <c r="N1827" s="687"/>
      <c r="O1827" s="687"/>
    </row>
    <row r="1828" spans="1:15" ht="15.75">
      <c r="A1828" s="687"/>
      <c r="B1828" s="713"/>
      <c r="C1828" s="1282"/>
      <c r="D1828" s="687" t="s">
        <v>21</v>
      </c>
      <c r="E1828" s="687">
        <v>2938.2</v>
      </c>
      <c r="F1828" s="687">
        <v>4</v>
      </c>
      <c r="G1828" s="476">
        <f t="shared" si="71"/>
        <v>11752.8</v>
      </c>
      <c r="H1828" s="687"/>
      <c r="I1828" s="687"/>
      <c r="J1828" s="687"/>
      <c r="K1828" s="714"/>
      <c r="L1828" s="714"/>
      <c r="M1828" s="714"/>
      <c r="N1828" s="687"/>
      <c r="O1828" s="687"/>
    </row>
    <row r="1829" spans="1:15" ht="15.75">
      <c r="A1829" s="687"/>
      <c r="B1829" s="713"/>
      <c r="C1829" s="1281" t="s">
        <v>1979</v>
      </c>
      <c r="D1829" s="687" t="s">
        <v>21</v>
      </c>
      <c r="E1829" s="687">
        <v>1528.1</v>
      </c>
      <c r="F1829" s="687">
        <f>4-2</f>
        <v>2</v>
      </c>
      <c r="G1829" s="476">
        <f t="shared" si="71"/>
        <v>3056.2</v>
      </c>
      <c r="H1829" s="687"/>
      <c r="I1829" s="687"/>
      <c r="J1829" s="687"/>
      <c r="K1829" s="714"/>
      <c r="L1829" s="714"/>
      <c r="M1829" s="714"/>
      <c r="N1829" s="687"/>
      <c r="O1829" s="687"/>
    </row>
    <row r="1830" spans="1:15" ht="15.75">
      <c r="A1830" s="687"/>
      <c r="B1830" s="713"/>
      <c r="C1830" s="1282"/>
      <c r="D1830" s="687" t="s">
        <v>21</v>
      </c>
      <c r="E1830" s="687">
        <v>2112.1999999999998</v>
      </c>
      <c r="F1830" s="687">
        <v>4</v>
      </c>
      <c r="G1830" s="476">
        <f t="shared" si="71"/>
        <v>8448.7999999999993</v>
      </c>
      <c r="H1830" s="687"/>
      <c r="I1830" s="687"/>
      <c r="J1830" s="687"/>
      <c r="K1830" s="714"/>
      <c r="L1830" s="714"/>
      <c r="M1830" s="714"/>
      <c r="N1830" s="687"/>
      <c r="O1830" s="687"/>
    </row>
    <row r="1831" spans="1:15" ht="15.75">
      <c r="A1831" s="687"/>
      <c r="B1831" s="713"/>
      <c r="C1831" s="1281" t="s">
        <v>1980</v>
      </c>
      <c r="D1831" s="687" t="s">
        <v>21</v>
      </c>
      <c r="E1831" s="687">
        <v>1463.2</v>
      </c>
      <c r="F1831" s="687">
        <v>4</v>
      </c>
      <c r="G1831" s="476">
        <f t="shared" si="71"/>
        <v>5852.8</v>
      </c>
      <c r="H1831" s="687"/>
      <c r="I1831" s="687"/>
      <c r="J1831" s="687"/>
      <c r="K1831" s="714"/>
      <c r="L1831" s="714"/>
      <c r="M1831" s="714"/>
      <c r="N1831" s="687"/>
      <c r="O1831" s="687"/>
    </row>
    <row r="1832" spans="1:15" ht="15.75">
      <c r="A1832" s="687"/>
      <c r="B1832" s="713"/>
      <c r="C1832" s="1282"/>
      <c r="D1832" s="687" t="s">
        <v>21</v>
      </c>
      <c r="E1832" s="687">
        <v>1875.02</v>
      </c>
      <c r="F1832" s="687">
        <v>4</v>
      </c>
      <c r="G1832" s="476">
        <f t="shared" si="71"/>
        <v>7500.08</v>
      </c>
      <c r="H1832" s="687"/>
      <c r="I1832" s="687"/>
      <c r="J1832" s="687"/>
      <c r="K1832" s="714"/>
      <c r="L1832" s="714"/>
      <c r="M1832" s="714"/>
      <c r="N1832" s="687"/>
      <c r="O1832" s="687"/>
    </row>
    <row r="1833" spans="1:15" ht="15.75">
      <c r="A1833" s="687">
        <v>125</v>
      </c>
      <c r="B1833" s="713" t="s">
        <v>1981</v>
      </c>
      <c r="C1833" s="1281" t="s">
        <v>1982</v>
      </c>
      <c r="D1833" s="687" t="s">
        <v>21</v>
      </c>
      <c r="E1833" s="687">
        <v>1109.2</v>
      </c>
      <c r="F1833" s="687">
        <v>2</v>
      </c>
      <c r="G1833" s="476">
        <f t="shared" si="71"/>
        <v>2218.4</v>
      </c>
      <c r="H1833" s="687"/>
      <c r="I1833" s="687"/>
      <c r="J1833" s="687"/>
      <c r="K1833" s="714"/>
      <c r="L1833" s="714"/>
      <c r="M1833" s="714"/>
      <c r="N1833" s="687"/>
      <c r="O1833" s="687"/>
    </row>
    <row r="1834" spans="1:15" ht="15.75">
      <c r="A1834" s="687"/>
      <c r="B1834" s="713"/>
      <c r="C1834" s="1282"/>
      <c r="D1834" s="687" t="s">
        <v>21</v>
      </c>
      <c r="E1834" s="687">
        <v>1404.2</v>
      </c>
      <c r="F1834" s="687">
        <v>2</v>
      </c>
      <c r="G1834" s="476">
        <f t="shared" si="71"/>
        <v>2808.4</v>
      </c>
      <c r="H1834" s="687"/>
      <c r="I1834" s="687"/>
      <c r="J1834" s="687"/>
      <c r="K1834" s="714"/>
      <c r="L1834" s="714"/>
      <c r="M1834" s="714"/>
      <c r="N1834" s="687"/>
      <c r="O1834" s="687"/>
    </row>
    <row r="1835" spans="1:15" ht="15.75">
      <c r="A1835" s="687"/>
      <c r="B1835" s="713"/>
      <c r="C1835" s="689" t="s">
        <v>1983</v>
      </c>
      <c r="D1835" s="687" t="s">
        <v>21</v>
      </c>
      <c r="E1835" s="687">
        <v>1050.2</v>
      </c>
      <c r="F1835" s="687">
        <v>3</v>
      </c>
      <c r="G1835" s="476">
        <f t="shared" si="71"/>
        <v>3150.6000000000004</v>
      </c>
      <c r="H1835" s="687"/>
      <c r="I1835" s="687"/>
      <c r="J1835" s="687"/>
      <c r="K1835" s="714"/>
      <c r="L1835" s="714"/>
      <c r="M1835" s="714"/>
      <c r="N1835" s="687"/>
      <c r="O1835" s="687"/>
    </row>
    <row r="1836" spans="1:15" ht="15.75">
      <c r="A1836" s="687">
        <v>140</v>
      </c>
      <c r="B1836" s="713" t="s">
        <v>1984</v>
      </c>
      <c r="C1836" s="689" t="s">
        <v>1985</v>
      </c>
      <c r="D1836" s="687" t="s">
        <v>21</v>
      </c>
      <c r="E1836" s="687">
        <v>1286.2</v>
      </c>
      <c r="F1836" s="687">
        <v>3</v>
      </c>
      <c r="G1836" s="476">
        <f t="shared" si="71"/>
        <v>3858.6000000000004</v>
      </c>
      <c r="H1836" s="687"/>
      <c r="I1836" s="687"/>
      <c r="J1836" s="687"/>
      <c r="K1836" s="714"/>
      <c r="L1836" s="714"/>
      <c r="M1836" s="714"/>
      <c r="N1836" s="687"/>
      <c r="O1836" s="687"/>
    </row>
    <row r="1837" spans="1:15" ht="15.75">
      <c r="A1837" s="476">
        <v>156</v>
      </c>
      <c r="B1837" s="712" t="s">
        <v>1986</v>
      </c>
      <c r="C1837" s="513" t="s">
        <v>1987</v>
      </c>
      <c r="D1837" s="476" t="s">
        <v>21</v>
      </c>
      <c r="E1837" s="640">
        <v>3528.2</v>
      </c>
      <c r="F1837" s="476">
        <v>4</v>
      </c>
      <c r="G1837" s="476">
        <f t="shared" si="71"/>
        <v>14112.8</v>
      </c>
      <c r="H1837" s="476"/>
      <c r="I1837" s="476"/>
      <c r="J1837" s="476"/>
      <c r="K1837" s="638"/>
      <c r="L1837" s="638"/>
      <c r="M1837" s="638"/>
      <c r="N1837" s="476"/>
      <c r="O1837" s="476"/>
    </row>
    <row r="1838" spans="1:15" ht="15.75">
      <c r="A1838" s="476"/>
      <c r="B1838" s="712"/>
      <c r="C1838" s="513" t="s">
        <v>1988</v>
      </c>
      <c r="D1838" s="476" t="s">
        <v>21</v>
      </c>
      <c r="E1838" s="640">
        <v>2118.1</v>
      </c>
      <c r="F1838" s="476">
        <v>2</v>
      </c>
      <c r="G1838" s="476">
        <f t="shared" si="71"/>
        <v>4236.2</v>
      </c>
      <c r="H1838" s="476"/>
      <c r="I1838" s="476"/>
      <c r="J1838" s="476"/>
      <c r="K1838" s="638"/>
      <c r="L1838" s="638"/>
      <c r="M1838" s="638"/>
      <c r="N1838" s="476"/>
      <c r="O1838" s="476"/>
    </row>
    <row r="1839" spans="1:15" ht="15.75">
      <c r="A1839" s="476"/>
      <c r="B1839" s="712"/>
      <c r="C1839" s="513" t="s">
        <v>1989</v>
      </c>
      <c r="D1839" s="476" t="s">
        <v>21</v>
      </c>
      <c r="E1839" s="640">
        <v>17641</v>
      </c>
      <c r="F1839" s="476">
        <v>2</v>
      </c>
      <c r="G1839" s="476">
        <f t="shared" si="71"/>
        <v>35282</v>
      </c>
      <c r="H1839" s="476"/>
      <c r="I1839" s="476"/>
      <c r="J1839" s="476"/>
      <c r="K1839" s="638"/>
      <c r="L1839" s="638"/>
      <c r="M1839" s="638"/>
      <c r="N1839" s="476"/>
      <c r="O1839" s="476"/>
    </row>
    <row r="1840" spans="1:15" ht="15.75">
      <c r="A1840" s="476"/>
      <c r="B1840" s="712"/>
      <c r="C1840" s="513" t="s">
        <v>1990</v>
      </c>
      <c r="D1840" s="476" t="s">
        <v>21</v>
      </c>
      <c r="E1840" s="640">
        <v>0</v>
      </c>
      <c r="F1840" s="476">
        <v>0</v>
      </c>
      <c r="G1840" s="476">
        <f t="shared" si="71"/>
        <v>0</v>
      </c>
      <c r="H1840" s="476"/>
      <c r="I1840" s="476"/>
      <c r="J1840" s="476"/>
      <c r="K1840" s="476"/>
      <c r="L1840" s="476"/>
      <c r="M1840" s="476"/>
      <c r="N1840" s="476"/>
      <c r="O1840" s="476"/>
    </row>
    <row r="1841" spans="1:15" ht="15.75">
      <c r="A1841" s="476"/>
      <c r="B1841" s="712"/>
      <c r="C1841" s="513" t="s">
        <v>1991</v>
      </c>
      <c r="D1841" s="476" t="s">
        <v>21</v>
      </c>
      <c r="E1841" s="640">
        <v>0</v>
      </c>
      <c r="F1841" s="476">
        <v>0</v>
      </c>
      <c r="G1841" s="476">
        <f t="shared" si="71"/>
        <v>0</v>
      </c>
      <c r="H1841" s="476"/>
      <c r="I1841" s="476"/>
      <c r="J1841" s="476"/>
      <c r="K1841" s="476"/>
      <c r="L1841" s="476"/>
      <c r="M1841" s="476"/>
      <c r="N1841" s="476"/>
      <c r="O1841" s="476"/>
    </row>
    <row r="1842" spans="1:15" ht="15.75">
      <c r="A1842" s="476"/>
      <c r="B1842" s="674"/>
      <c r="C1842" s="513"/>
      <c r="D1842" s="476"/>
      <c r="E1842" s="640"/>
      <c r="F1842" s="476"/>
      <c r="G1842" s="476">
        <f t="shared" si="71"/>
        <v>0</v>
      </c>
      <c r="H1842" s="476"/>
      <c r="I1842" s="476"/>
      <c r="J1842" s="476"/>
      <c r="K1842" s="638"/>
      <c r="L1842" s="638"/>
      <c r="M1842" s="638"/>
      <c r="N1842" s="476"/>
      <c r="O1842" s="476"/>
    </row>
    <row r="1843" spans="1:15" ht="15.75">
      <c r="A1843" s="476">
        <v>107</v>
      </c>
      <c r="B1843" s="715" t="s">
        <v>1992</v>
      </c>
      <c r="C1843" s="513" t="s">
        <v>1993</v>
      </c>
      <c r="D1843" s="476" t="s">
        <v>21</v>
      </c>
      <c r="E1843" s="640"/>
      <c r="F1843" s="476"/>
      <c r="G1843" s="476">
        <f t="shared" si="71"/>
        <v>0</v>
      </c>
      <c r="H1843" s="476"/>
      <c r="I1843" s="476"/>
      <c r="J1843" s="476"/>
      <c r="K1843" s="638"/>
      <c r="L1843" s="638"/>
      <c r="M1843" s="638"/>
      <c r="N1843" s="476"/>
      <c r="O1843" s="476"/>
    </row>
    <row r="1844" spans="1:15" ht="15.75">
      <c r="A1844" s="476"/>
      <c r="B1844" s="716"/>
      <c r="C1844" s="513"/>
      <c r="D1844" s="476"/>
      <c r="E1844" s="640"/>
      <c r="F1844" s="476"/>
      <c r="G1844" s="476"/>
      <c r="H1844" s="476"/>
      <c r="I1844" s="476"/>
      <c r="J1844" s="476"/>
      <c r="K1844" s="638"/>
      <c r="L1844" s="638"/>
      <c r="M1844" s="638"/>
      <c r="N1844" s="476"/>
      <c r="O1844" s="476"/>
    </row>
    <row r="1845" spans="1:15" ht="31.5">
      <c r="A1845" s="476">
        <v>34</v>
      </c>
      <c r="B1845" s="717" t="s">
        <v>1994</v>
      </c>
      <c r="C1845" s="513" t="s">
        <v>1995</v>
      </c>
      <c r="D1845" s="476" t="s">
        <v>152</v>
      </c>
      <c r="E1845" s="640">
        <v>0</v>
      </c>
      <c r="F1845" s="476">
        <v>4</v>
      </c>
      <c r="G1845" s="476">
        <f t="shared" ref="G1845:G1895" si="72">E1845*F1845</f>
        <v>0</v>
      </c>
      <c r="H1845" s="476"/>
      <c r="I1845" s="476"/>
      <c r="J1845" s="476"/>
      <c r="K1845" s="638"/>
      <c r="L1845" s="638"/>
      <c r="M1845" s="638"/>
      <c r="N1845" s="476"/>
      <c r="O1845" s="476"/>
    </row>
    <row r="1846" spans="1:15" ht="31.5">
      <c r="A1846" s="476">
        <v>35</v>
      </c>
      <c r="B1846" s="717" t="s">
        <v>1996</v>
      </c>
      <c r="C1846" s="513" t="s">
        <v>1997</v>
      </c>
      <c r="D1846" s="476" t="s">
        <v>152</v>
      </c>
      <c r="E1846" s="640">
        <v>0</v>
      </c>
      <c r="F1846" s="476">
        <v>2</v>
      </c>
      <c r="G1846" s="476">
        <f t="shared" si="72"/>
        <v>0</v>
      </c>
      <c r="H1846" s="476"/>
      <c r="I1846" s="476"/>
      <c r="J1846" s="476"/>
      <c r="K1846" s="638"/>
      <c r="L1846" s="638"/>
      <c r="M1846" s="638"/>
      <c r="N1846" s="476"/>
      <c r="O1846" s="476"/>
    </row>
    <row r="1847" spans="1:15" ht="15.75">
      <c r="A1847" s="476">
        <v>55</v>
      </c>
      <c r="B1847" s="717" t="s">
        <v>1998</v>
      </c>
      <c r="C1847" s="513" t="s">
        <v>1999</v>
      </c>
      <c r="D1847" s="476" t="s">
        <v>152</v>
      </c>
      <c r="E1847" s="640">
        <v>0</v>
      </c>
      <c r="F1847" s="476">
        <v>2</v>
      </c>
      <c r="G1847" s="476">
        <f t="shared" si="72"/>
        <v>0</v>
      </c>
      <c r="H1847" s="476"/>
      <c r="I1847" s="476"/>
      <c r="J1847" s="476"/>
      <c r="K1847" s="638"/>
      <c r="L1847" s="638"/>
      <c r="M1847" s="638"/>
      <c r="N1847" s="476"/>
      <c r="O1847" s="476"/>
    </row>
    <row r="1848" spans="1:15" ht="15.75">
      <c r="A1848" s="476">
        <v>56</v>
      </c>
      <c r="B1848" s="717" t="s">
        <v>2000</v>
      </c>
      <c r="C1848" s="513" t="s">
        <v>2001</v>
      </c>
      <c r="D1848" s="476" t="s">
        <v>152</v>
      </c>
      <c r="E1848" s="640">
        <v>0</v>
      </c>
      <c r="F1848" s="476">
        <v>2</v>
      </c>
      <c r="G1848" s="476">
        <f t="shared" si="72"/>
        <v>0</v>
      </c>
      <c r="H1848" s="476"/>
      <c r="I1848" s="476"/>
      <c r="J1848" s="476"/>
      <c r="K1848" s="638"/>
      <c r="L1848" s="638"/>
      <c r="M1848" s="638"/>
      <c r="N1848" s="476"/>
      <c r="O1848" s="476"/>
    </row>
    <row r="1849" spans="1:15" ht="31.5">
      <c r="A1849" s="476">
        <v>57</v>
      </c>
      <c r="B1849" s="717" t="s">
        <v>2002</v>
      </c>
      <c r="C1849" s="513" t="s">
        <v>2003</v>
      </c>
      <c r="D1849" s="476" t="s">
        <v>152</v>
      </c>
      <c r="E1849" s="640">
        <v>0</v>
      </c>
      <c r="F1849" s="476">
        <v>1</v>
      </c>
      <c r="G1849" s="476">
        <f t="shared" si="72"/>
        <v>0</v>
      </c>
      <c r="H1849" s="476"/>
      <c r="I1849" s="476"/>
      <c r="J1849" s="476"/>
      <c r="K1849" s="638"/>
      <c r="L1849" s="638"/>
      <c r="M1849" s="638"/>
      <c r="N1849" s="476"/>
      <c r="O1849" s="476"/>
    </row>
    <row r="1850" spans="1:15" ht="31.5">
      <c r="A1850" s="476">
        <v>94</v>
      </c>
      <c r="B1850" s="718" t="s">
        <v>2004</v>
      </c>
      <c r="C1850" s="677" t="s">
        <v>2005</v>
      </c>
      <c r="D1850" s="476" t="s">
        <v>20</v>
      </c>
      <c r="E1850" s="640">
        <v>0</v>
      </c>
      <c r="F1850" s="476">
        <v>2</v>
      </c>
      <c r="G1850" s="476">
        <f t="shared" si="72"/>
        <v>0</v>
      </c>
      <c r="H1850" s="476"/>
      <c r="I1850" s="476"/>
      <c r="J1850" s="476"/>
      <c r="K1850" s="638"/>
      <c r="L1850" s="638"/>
      <c r="M1850" s="638"/>
      <c r="N1850" s="476"/>
      <c r="O1850" s="476"/>
    </row>
    <row r="1851" spans="1:15" ht="15.75">
      <c r="A1851" s="476"/>
      <c r="B1851" s="718"/>
      <c r="C1851" s="719" t="s">
        <v>2006</v>
      </c>
      <c r="D1851" s="437" t="s">
        <v>21</v>
      </c>
      <c r="E1851" s="640">
        <v>5894.1</v>
      </c>
      <c r="F1851" s="476">
        <f>6-3</f>
        <v>3</v>
      </c>
      <c r="G1851" s="476">
        <f t="shared" si="72"/>
        <v>17682.300000000003</v>
      </c>
      <c r="H1851" s="476"/>
      <c r="I1851" s="476"/>
      <c r="J1851" s="476"/>
      <c r="K1851" s="638"/>
      <c r="L1851" s="638"/>
      <c r="M1851" s="638"/>
      <c r="N1851" s="476"/>
      <c r="O1851" s="476"/>
    </row>
    <row r="1852" spans="1:15" ht="15.75">
      <c r="A1852" s="476"/>
      <c r="B1852" s="718"/>
      <c r="C1852" s="719" t="s">
        <v>2007</v>
      </c>
      <c r="D1852" s="437" t="s">
        <v>21</v>
      </c>
      <c r="E1852" s="640">
        <v>6484.1</v>
      </c>
      <c r="F1852" s="476">
        <f>4-2-2</f>
        <v>0</v>
      </c>
      <c r="G1852" s="476">
        <f t="shared" si="72"/>
        <v>0</v>
      </c>
      <c r="H1852" s="476"/>
      <c r="I1852" s="476"/>
      <c r="J1852" s="476"/>
      <c r="K1852" s="638"/>
      <c r="L1852" s="638"/>
      <c r="M1852" s="638"/>
      <c r="N1852" s="476"/>
      <c r="O1852" s="476"/>
    </row>
    <row r="1853" spans="1:15" ht="15.75">
      <c r="A1853" s="664">
        <v>117</v>
      </c>
      <c r="B1853" s="720" t="s">
        <v>2008</v>
      </c>
      <c r="C1853" s="719" t="s">
        <v>2009</v>
      </c>
      <c r="D1853" s="437" t="s">
        <v>21</v>
      </c>
      <c r="E1853" s="664">
        <v>7428.1</v>
      </c>
      <c r="F1853" s="437">
        <f>4-2-2</f>
        <v>0</v>
      </c>
      <c r="G1853" s="476">
        <f t="shared" si="72"/>
        <v>0</v>
      </c>
      <c r="H1853" s="666"/>
      <c r="I1853" s="666"/>
      <c r="J1853" s="664"/>
      <c r="K1853" s="664"/>
      <c r="L1853" s="666"/>
      <c r="M1853" s="666"/>
      <c r="N1853" s="666"/>
      <c r="O1853" s="666"/>
    </row>
    <row r="1854" spans="1:15" ht="15.75">
      <c r="A1854" s="476">
        <v>118</v>
      </c>
      <c r="B1854" s="718" t="s">
        <v>1403</v>
      </c>
      <c r="C1854" s="677" t="s">
        <v>2010</v>
      </c>
      <c r="D1854" s="476" t="s">
        <v>504</v>
      </c>
      <c r="E1854" s="640">
        <v>470.82</v>
      </c>
      <c r="F1854" s="476">
        <f>55-10-10-15-10-5</f>
        <v>5</v>
      </c>
      <c r="G1854" s="476">
        <f t="shared" si="72"/>
        <v>2354.1</v>
      </c>
      <c r="H1854" s="476"/>
      <c r="I1854" s="476"/>
      <c r="J1854" s="476"/>
      <c r="K1854" s="638"/>
      <c r="L1854" s="638"/>
      <c r="M1854" s="638"/>
      <c r="N1854" s="476"/>
      <c r="O1854" s="476"/>
    </row>
    <row r="1855" spans="1:15" ht="15.75">
      <c r="A1855" s="476"/>
      <c r="B1855" s="717"/>
      <c r="C1855" s="677" t="s">
        <v>2011</v>
      </c>
      <c r="D1855" s="476" t="s">
        <v>21</v>
      </c>
      <c r="E1855" s="640">
        <v>0</v>
      </c>
      <c r="F1855" s="476">
        <v>6</v>
      </c>
      <c r="G1855" s="476">
        <f t="shared" si="72"/>
        <v>0</v>
      </c>
      <c r="H1855" s="476"/>
      <c r="I1855" s="476"/>
      <c r="J1855" s="476"/>
      <c r="K1855" s="638"/>
      <c r="L1855" s="638"/>
      <c r="M1855" s="638"/>
      <c r="N1855" s="476"/>
      <c r="O1855" s="476"/>
    </row>
    <row r="1856" spans="1:15" ht="15.75">
      <c r="A1856" s="476">
        <v>169</v>
      </c>
      <c r="B1856" s="717" t="s">
        <v>343</v>
      </c>
      <c r="C1856" s="677" t="s">
        <v>2012</v>
      </c>
      <c r="D1856" s="694" t="s">
        <v>261</v>
      </c>
      <c r="E1856" s="640">
        <v>73.16</v>
      </c>
      <c r="F1856" s="499">
        <f>18342-836-500-20-1881-1254-627-1254-2299-418-10-3135-50-836-209-627-418-650-30-50-440-418-418-20-418-50-30-418-300-210-80</f>
        <v>436</v>
      </c>
      <c r="G1856" s="476">
        <f t="shared" si="72"/>
        <v>31897.759999999998</v>
      </c>
      <c r="H1856" s="702"/>
      <c r="I1856" s="702"/>
      <c r="J1856" s="702"/>
      <c r="K1856" s="703"/>
      <c r="L1856" s="703"/>
      <c r="M1856" s="703"/>
      <c r="N1856" s="702"/>
      <c r="O1856" s="702"/>
    </row>
    <row r="1857" spans="1:15" ht="15.75">
      <c r="A1857" s="476">
        <v>173</v>
      </c>
      <c r="B1857" s="717" t="s">
        <v>2013</v>
      </c>
      <c r="C1857" s="677" t="s">
        <v>2014</v>
      </c>
      <c r="D1857" s="694" t="s">
        <v>21</v>
      </c>
      <c r="E1857" s="640">
        <v>13847</v>
      </c>
      <c r="F1857" s="499">
        <v>3</v>
      </c>
      <c r="G1857" s="476">
        <f t="shared" si="72"/>
        <v>41541</v>
      </c>
      <c r="H1857" s="702"/>
      <c r="I1857" s="702"/>
      <c r="J1857" s="702"/>
      <c r="K1857" s="703"/>
      <c r="L1857" s="703"/>
      <c r="M1857" s="703"/>
      <c r="N1857" s="702"/>
      <c r="O1857" s="702"/>
    </row>
    <row r="1858" spans="1:15" ht="15.75">
      <c r="A1858" s="476">
        <v>174</v>
      </c>
      <c r="B1858" s="717" t="s">
        <v>2015</v>
      </c>
      <c r="C1858" s="677" t="s">
        <v>2016</v>
      </c>
      <c r="D1858" s="694" t="s">
        <v>21</v>
      </c>
      <c r="E1858" s="640">
        <v>10442</v>
      </c>
      <c r="F1858" s="499">
        <v>4</v>
      </c>
      <c r="G1858" s="476">
        <f t="shared" si="72"/>
        <v>41768</v>
      </c>
      <c r="H1858" s="702"/>
      <c r="I1858" s="702"/>
      <c r="J1858" s="702"/>
      <c r="K1858" s="703"/>
      <c r="L1858" s="703"/>
      <c r="M1858" s="703"/>
      <c r="N1858" s="702"/>
      <c r="O1858" s="702"/>
    </row>
    <row r="1859" spans="1:15" ht="15.75">
      <c r="A1859" s="476">
        <v>175</v>
      </c>
      <c r="B1859" s="717" t="s">
        <v>1719</v>
      </c>
      <c r="C1859" s="677" t="s">
        <v>2017</v>
      </c>
      <c r="D1859" s="694" t="s">
        <v>21</v>
      </c>
      <c r="E1859" s="640">
        <v>250</v>
      </c>
      <c r="F1859" s="499">
        <f>324-75+796-210</f>
        <v>835</v>
      </c>
      <c r="G1859" s="476">
        <f t="shared" si="72"/>
        <v>208750</v>
      </c>
      <c r="H1859" s="702"/>
      <c r="I1859" s="702"/>
      <c r="J1859" s="702"/>
      <c r="K1859" s="703"/>
      <c r="L1859" s="703"/>
      <c r="M1859" s="703"/>
      <c r="N1859" s="702"/>
      <c r="O1859" s="702"/>
    </row>
    <row r="1860" spans="1:15" ht="15.75">
      <c r="A1860" s="476"/>
      <c r="B1860" s="717"/>
      <c r="C1860" s="513" t="s">
        <v>2018</v>
      </c>
      <c r="D1860" s="694" t="s">
        <v>21</v>
      </c>
      <c r="E1860" s="640">
        <v>0</v>
      </c>
      <c r="F1860" s="499">
        <v>1</v>
      </c>
      <c r="G1860" s="476">
        <f t="shared" si="72"/>
        <v>0</v>
      </c>
      <c r="H1860" s="702"/>
      <c r="I1860" s="702"/>
      <c r="J1860" s="702"/>
      <c r="K1860" s="703"/>
      <c r="L1860" s="703"/>
      <c r="M1860" s="703"/>
      <c r="N1860" s="702"/>
      <c r="O1860" s="702"/>
    </row>
    <row r="1861" spans="1:15" ht="15.75">
      <c r="A1861" s="476"/>
      <c r="B1861" s="717"/>
      <c r="C1861" s="513" t="s">
        <v>2019</v>
      </c>
      <c r="D1861" s="694" t="s">
        <v>21</v>
      </c>
      <c r="E1861" s="640">
        <v>0</v>
      </c>
      <c r="F1861" s="499">
        <v>2</v>
      </c>
      <c r="G1861" s="476">
        <f t="shared" si="72"/>
        <v>0</v>
      </c>
      <c r="H1861" s="702"/>
      <c r="I1861" s="702"/>
      <c r="J1861" s="702"/>
      <c r="K1861" s="703"/>
      <c r="L1861" s="703"/>
      <c r="M1861" s="703"/>
      <c r="N1861" s="702"/>
      <c r="O1861" s="702"/>
    </row>
    <row r="1862" spans="1:15" ht="15.75">
      <c r="A1862" s="476"/>
      <c r="B1862" s="717"/>
      <c r="C1862" s="513" t="s">
        <v>2020</v>
      </c>
      <c r="D1862" s="694" t="s">
        <v>21</v>
      </c>
      <c r="E1862" s="640">
        <v>0</v>
      </c>
      <c r="F1862" s="499">
        <v>2</v>
      </c>
      <c r="G1862" s="476">
        <f t="shared" si="72"/>
        <v>0</v>
      </c>
      <c r="H1862" s="702"/>
      <c r="I1862" s="702"/>
      <c r="J1862" s="702"/>
      <c r="K1862" s="703"/>
      <c r="L1862" s="703"/>
      <c r="M1862" s="703"/>
      <c r="N1862" s="702"/>
      <c r="O1862" s="702"/>
    </row>
    <row r="1863" spans="1:15" ht="15.75">
      <c r="A1863" s="476"/>
      <c r="B1863" s="717"/>
      <c r="C1863" s="513" t="s">
        <v>2021</v>
      </c>
      <c r="D1863" s="694" t="s">
        <v>21</v>
      </c>
      <c r="E1863" s="640">
        <v>0</v>
      </c>
      <c r="F1863" s="499">
        <v>2</v>
      </c>
      <c r="G1863" s="476">
        <f t="shared" si="72"/>
        <v>0</v>
      </c>
      <c r="H1863" s="702"/>
      <c r="I1863" s="702"/>
      <c r="J1863" s="702"/>
      <c r="K1863" s="703"/>
      <c r="L1863" s="703"/>
      <c r="M1863" s="703"/>
      <c r="N1863" s="702"/>
      <c r="O1863" s="702"/>
    </row>
    <row r="1864" spans="1:15" ht="15.75">
      <c r="A1864" s="476"/>
      <c r="B1864" s="717"/>
      <c r="C1864" s="513" t="s">
        <v>2022</v>
      </c>
      <c r="D1864" s="694" t="s">
        <v>21</v>
      </c>
      <c r="E1864" s="640">
        <v>0</v>
      </c>
      <c r="F1864" s="499">
        <v>2</v>
      </c>
      <c r="G1864" s="476">
        <f t="shared" si="72"/>
        <v>0</v>
      </c>
      <c r="H1864" s="702"/>
      <c r="I1864" s="702"/>
      <c r="J1864" s="702"/>
      <c r="K1864" s="703"/>
      <c r="L1864" s="703"/>
      <c r="M1864" s="703"/>
      <c r="N1864" s="702"/>
      <c r="O1864" s="702"/>
    </row>
    <row r="1865" spans="1:15" ht="15.75">
      <c r="A1865" s="476"/>
      <c r="B1865" s="717"/>
      <c r="C1865" s="513" t="s">
        <v>2023</v>
      </c>
      <c r="D1865" s="694" t="s">
        <v>21</v>
      </c>
      <c r="E1865" s="640">
        <v>0</v>
      </c>
      <c r="F1865" s="499">
        <v>1</v>
      </c>
      <c r="G1865" s="476">
        <f t="shared" si="72"/>
        <v>0</v>
      </c>
      <c r="H1865" s="702"/>
      <c r="I1865" s="702"/>
      <c r="J1865" s="702"/>
      <c r="K1865" s="703"/>
      <c r="L1865" s="703"/>
      <c r="M1865" s="703"/>
      <c r="N1865" s="702"/>
      <c r="O1865" s="702"/>
    </row>
    <row r="1866" spans="1:15" ht="15.75">
      <c r="A1866" s="476"/>
      <c r="B1866" s="717"/>
      <c r="C1866" s="513" t="s">
        <v>2024</v>
      </c>
      <c r="D1866" s="694" t="s">
        <v>21</v>
      </c>
      <c r="E1866" s="640">
        <v>0</v>
      </c>
      <c r="F1866" s="499">
        <v>2</v>
      </c>
      <c r="G1866" s="476">
        <f t="shared" si="72"/>
        <v>0</v>
      </c>
      <c r="H1866" s="702"/>
      <c r="I1866" s="702"/>
      <c r="J1866" s="702"/>
      <c r="K1866" s="703"/>
      <c r="L1866" s="703"/>
      <c r="M1866" s="703"/>
      <c r="N1866" s="702"/>
      <c r="O1866" s="702"/>
    </row>
    <row r="1867" spans="1:15" ht="15.75">
      <c r="A1867" s="476"/>
      <c r="B1867" s="717"/>
      <c r="C1867" s="513" t="s">
        <v>2025</v>
      </c>
      <c r="D1867" s="694" t="s">
        <v>21</v>
      </c>
      <c r="E1867" s="640">
        <v>0</v>
      </c>
      <c r="F1867" s="499">
        <v>2</v>
      </c>
      <c r="G1867" s="476">
        <f t="shared" si="72"/>
        <v>0</v>
      </c>
      <c r="H1867" s="702"/>
      <c r="I1867" s="702"/>
      <c r="J1867" s="702"/>
      <c r="K1867" s="703"/>
      <c r="L1867" s="703"/>
      <c r="M1867" s="703"/>
      <c r="N1867" s="702"/>
      <c r="O1867" s="702"/>
    </row>
    <row r="1868" spans="1:15" ht="15.75">
      <c r="A1868" s="476"/>
      <c r="B1868" s="717"/>
      <c r="C1868" s="513" t="s">
        <v>2026</v>
      </c>
      <c r="D1868" s="694" t="s">
        <v>21</v>
      </c>
      <c r="E1868" s="640">
        <v>0</v>
      </c>
      <c r="F1868" s="499">
        <v>2</v>
      </c>
      <c r="G1868" s="476">
        <f t="shared" si="72"/>
        <v>0</v>
      </c>
      <c r="H1868" s="702"/>
      <c r="I1868" s="702"/>
      <c r="J1868" s="702"/>
      <c r="K1868" s="703"/>
      <c r="L1868" s="703"/>
      <c r="M1868" s="703"/>
      <c r="N1868" s="702"/>
      <c r="O1868" s="702"/>
    </row>
    <row r="1869" spans="1:15" ht="15.75">
      <c r="A1869" s="476"/>
      <c r="B1869" s="717"/>
      <c r="C1869" s="1273" t="s">
        <v>2027</v>
      </c>
      <c r="D1869" s="694" t="s">
        <v>21</v>
      </c>
      <c r="E1869" s="640">
        <v>1445.5</v>
      </c>
      <c r="F1869" s="499">
        <f>2-2</f>
        <v>0</v>
      </c>
      <c r="G1869" s="476">
        <f t="shared" si="72"/>
        <v>0</v>
      </c>
      <c r="H1869" s="702"/>
      <c r="I1869" s="702"/>
      <c r="J1869" s="702"/>
      <c r="K1869" s="703"/>
      <c r="L1869" s="703"/>
      <c r="M1869" s="703"/>
      <c r="N1869" s="702"/>
      <c r="O1869" s="702"/>
    </row>
    <row r="1870" spans="1:15" ht="15.75">
      <c r="A1870" s="476"/>
      <c r="B1870" s="717"/>
      <c r="C1870" s="1275"/>
      <c r="D1870" s="694" t="s">
        <v>21</v>
      </c>
      <c r="E1870" s="640">
        <v>2360</v>
      </c>
      <c r="F1870" s="499">
        <f>4-2</f>
        <v>2</v>
      </c>
      <c r="G1870" s="476">
        <f t="shared" si="72"/>
        <v>4720</v>
      </c>
      <c r="H1870" s="702"/>
      <c r="I1870" s="702"/>
      <c r="J1870" s="702"/>
      <c r="K1870" s="703"/>
      <c r="L1870" s="703"/>
      <c r="M1870" s="703"/>
      <c r="N1870" s="702"/>
      <c r="O1870" s="702"/>
    </row>
    <row r="1871" spans="1:15" ht="15.75">
      <c r="A1871" s="476"/>
      <c r="B1871" s="717"/>
      <c r="C1871" s="513" t="s">
        <v>2028</v>
      </c>
      <c r="D1871" s="694" t="s">
        <v>21</v>
      </c>
      <c r="E1871" s="640">
        <v>2478</v>
      </c>
      <c r="F1871" s="499">
        <f>4-3-1</f>
        <v>0</v>
      </c>
      <c r="G1871" s="476">
        <f t="shared" si="72"/>
        <v>0</v>
      </c>
      <c r="H1871" s="702"/>
      <c r="I1871" s="702"/>
      <c r="J1871" s="702"/>
      <c r="K1871" s="703"/>
      <c r="L1871" s="703"/>
      <c r="M1871" s="703"/>
      <c r="N1871" s="702"/>
      <c r="O1871" s="702"/>
    </row>
    <row r="1872" spans="1:15" ht="15.75">
      <c r="A1872" s="476"/>
      <c r="B1872" s="717"/>
      <c r="C1872" s="513"/>
      <c r="D1872" s="694" t="s">
        <v>21</v>
      </c>
      <c r="E1872" s="640">
        <v>2584.1999999999998</v>
      </c>
      <c r="F1872" s="499">
        <f>2-2</f>
        <v>0</v>
      </c>
      <c r="G1872" s="476">
        <f t="shared" si="72"/>
        <v>0</v>
      </c>
      <c r="H1872" s="702"/>
      <c r="I1872" s="702"/>
      <c r="J1872" s="702"/>
      <c r="K1872" s="703"/>
      <c r="L1872" s="703"/>
      <c r="M1872" s="703"/>
      <c r="N1872" s="702"/>
      <c r="O1872" s="702"/>
    </row>
    <row r="1873" spans="1:15" ht="15.75">
      <c r="A1873" s="476"/>
      <c r="B1873" s="717"/>
      <c r="C1873" s="513" t="s">
        <v>2029</v>
      </c>
      <c r="D1873" s="694" t="s">
        <v>21</v>
      </c>
      <c r="E1873" s="640">
        <v>3422</v>
      </c>
      <c r="F1873" s="499">
        <f>6-3-1-2</f>
        <v>0</v>
      </c>
      <c r="G1873" s="476">
        <f t="shared" si="72"/>
        <v>0</v>
      </c>
      <c r="H1873" s="702"/>
      <c r="I1873" s="702"/>
      <c r="J1873" s="702"/>
      <c r="K1873" s="703"/>
      <c r="L1873" s="703"/>
      <c r="M1873" s="703"/>
      <c r="N1873" s="702"/>
      <c r="O1873" s="702"/>
    </row>
    <row r="1874" spans="1:15" ht="15.75">
      <c r="A1874" s="476"/>
      <c r="B1874" s="717"/>
      <c r="C1874" s="513"/>
      <c r="D1874" s="694" t="s">
        <v>21</v>
      </c>
      <c r="E1874" s="640">
        <v>3528.2</v>
      </c>
      <c r="F1874" s="499">
        <f>6-3</f>
        <v>3</v>
      </c>
      <c r="G1874" s="476">
        <f t="shared" si="72"/>
        <v>10584.599999999999</v>
      </c>
      <c r="H1874" s="702"/>
      <c r="I1874" s="702"/>
      <c r="J1874" s="702"/>
      <c r="K1874" s="703"/>
      <c r="L1874" s="703"/>
      <c r="M1874" s="703"/>
      <c r="N1874" s="702"/>
      <c r="O1874" s="702"/>
    </row>
    <row r="1875" spans="1:15" ht="15.75">
      <c r="A1875" s="476"/>
      <c r="B1875" s="717"/>
      <c r="C1875" s="513" t="s">
        <v>2030</v>
      </c>
      <c r="D1875" s="694" t="s">
        <v>21</v>
      </c>
      <c r="E1875" s="640">
        <v>2360</v>
      </c>
      <c r="F1875" s="499">
        <f>4-3-1</f>
        <v>0</v>
      </c>
      <c r="G1875" s="476">
        <f t="shared" si="72"/>
        <v>0</v>
      </c>
      <c r="H1875" s="702"/>
      <c r="I1875" s="702"/>
      <c r="J1875" s="702"/>
      <c r="K1875" s="703"/>
      <c r="L1875" s="703"/>
      <c r="M1875" s="703"/>
      <c r="N1875" s="702"/>
      <c r="O1875" s="702"/>
    </row>
    <row r="1876" spans="1:15" ht="15.75">
      <c r="A1876" s="476"/>
      <c r="B1876" s="717"/>
      <c r="C1876" s="513" t="s">
        <v>2031</v>
      </c>
      <c r="D1876" s="694" t="s">
        <v>21</v>
      </c>
      <c r="E1876" s="640">
        <v>3528.2</v>
      </c>
      <c r="F1876" s="499">
        <f>4-2</f>
        <v>2</v>
      </c>
      <c r="G1876" s="476">
        <f t="shared" si="72"/>
        <v>7056.4</v>
      </c>
      <c r="H1876" s="702"/>
      <c r="I1876" s="702"/>
      <c r="J1876" s="702"/>
      <c r="K1876" s="703"/>
      <c r="L1876" s="703"/>
      <c r="M1876" s="703"/>
      <c r="N1876" s="702"/>
      <c r="O1876" s="702"/>
    </row>
    <row r="1877" spans="1:15" ht="31.5">
      <c r="A1877" s="476">
        <v>183</v>
      </c>
      <c r="B1877" s="717" t="s">
        <v>32</v>
      </c>
      <c r="C1877" s="513" t="s">
        <v>2032</v>
      </c>
      <c r="D1877" s="694" t="s">
        <v>21</v>
      </c>
      <c r="E1877" s="640">
        <v>200</v>
      </c>
      <c r="F1877" s="499">
        <v>0</v>
      </c>
      <c r="G1877" s="476">
        <f t="shared" si="72"/>
        <v>0</v>
      </c>
      <c r="H1877" s="702"/>
      <c r="I1877" s="702"/>
      <c r="J1877" s="702"/>
      <c r="K1877" s="703"/>
      <c r="L1877" s="703">
        <v>1</v>
      </c>
      <c r="M1877" s="638">
        <f>L1877*E1877</f>
        <v>200</v>
      </c>
      <c r="N1877" s="702"/>
      <c r="O1877" s="702"/>
    </row>
    <row r="1878" spans="1:15" ht="15.75">
      <c r="A1878" s="1267">
        <v>187</v>
      </c>
      <c r="B1878" s="1270" t="s">
        <v>30</v>
      </c>
      <c r="C1878" s="1273" t="s">
        <v>2033</v>
      </c>
      <c r="D1878" s="476" t="s">
        <v>21</v>
      </c>
      <c r="E1878" s="640">
        <v>39441</v>
      </c>
      <c r="F1878" s="476">
        <v>1</v>
      </c>
      <c r="G1878" s="476">
        <f t="shared" si="72"/>
        <v>39441</v>
      </c>
      <c r="H1878" s="476"/>
      <c r="I1878" s="476"/>
      <c r="J1878" s="476"/>
      <c r="K1878" s="638"/>
      <c r="L1878" s="638"/>
      <c r="M1878" s="638"/>
      <c r="N1878" s="476"/>
      <c r="O1878" s="476"/>
    </row>
    <row r="1879" spans="1:15" ht="15.75">
      <c r="A1879" s="1269"/>
      <c r="B1879" s="1272"/>
      <c r="C1879" s="1275"/>
      <c r="D1879" s="476" t="s">
        <v>21</v>
      </c>
      <c r="E1879" s="640">
        <v>67024</v>
      </c>
      <c r="F1879" s="476">
        <v>1</v>
      </c>
      <c r="G1879" s="476">
        <f t="shared" si="72"/>
        <v>67024</v>
      </c>
      <c r="H1879" s="476"/>
      <c r="I1879" s="476"/>
      <c r="J1879" s="476"/>
      <c r="K1879" s="638"/>
      <c r="L1879" s="638"/>
      <c r="M1879" s="638"/>
      <c r="N1879" s="476"/>
      <c r="O1879" s="476"/>
    </row>
    <row r="1880" spans="1:15" ht="31.5">
      <c r="A1880" s="476">
        <v>192</v>
      </c>
      <c r="B1880" s="717" t="s">
        <v>2034</v>
      </c>
      <c r="C1880" s="513" t="s">
        <v>2035</v>
      </c>
      <c r="D1880" s="476"/>
      <c r="E1880" s="640"/>
      <c r="F1880" s="476"/>
      <c r="G1880" s="476">
        <f t="shared" si="72"/>
        <v>0</v>
      </c>
      <c r="H1880" s="476"/>
      <c r="I1880" s="476"/>
      <c r="J1880" s="476"/>
      <c r="K1880" s="638"/>
      <c r="L1880" s="638"/>
      <c r="M1880" s="638"/>
      <c r="N1880" s="476"/>
      <c r="O1880" s="476"/>
    </row>
    <row r="1881" spans="1:15" ht="31.5">
      <c r="A1881" s="476">
        <v>193</v>
      </c>
      <c r="B1881" s="717" t="s">
        <v>2036</v>
      </c>
      <c r="C1881" s="513" t="s">
        <v>2037</v>
      </c>
      <c r="D1881" s="694" t="s">
        <v>152</v>
      </c>
      <c r="E1881" s="640">
        <v>0</v>
      </c>
      <c r="F1881" s="476">
        <v>3</v>
      </c>
      <c r="G1881" s="476">
        <f t="shared" si="72"/>
        <v>0</v>
      </c>
      <c r="H1881" s="476"/>
      <c r="I1881" s="476"/>
      <c r="J1881" s="476"/>
      <c r="K1881" s="638"/>
      <c r="L1881" s="638"/>
      <c r="M1881" s="638"/>
      <c r="N1881" s="476"/>
      <c r="O1881" s="476"/>
    </row>
    <row r="1882" spans="1:15" ht="15.75">
      <c r="A1882" s="476">
        <v>194</v>
      </c>
      <c r="B1882" s="717" t="s">
        <v>2038</v>
      </c>
      <c r="C1882" s="513" t="s">
        <v>2039</v>
      </c>
      <c r="D1882" s="694" t="s">
        <v>152</v>
      </c>
      <c r="E1882" s="640">
        <v>0</v>
      </c>
      <c r="F1882" s="694">
        <v>4</v>
      </c>
      <c r="G1882" s="476">
        <f t="shared" si="72"/>
        <v>0</v>
      </c>
      <c r="H1882" s="476"/>
      <c r="I1882" s="476"/>
      <c r="J1882" s="476"/>
      <c r="K1882" s="638"/>
      <c r="L1882" s="638"/>
      <c r="M1882" s="638"/>
      <c r="N1882" s="476"/>
      <c r="O1882" s="476"/>
    </row>
    <row r="1883" spans="1:15" ht="31.5">
      <c r="A1883" s="476">
        <v>212</v>
      </c>
      <c r="B1883" s="717" t="s">
        <v>2040</v>
      </c>
      <c r="C1883" s="513" t="s">
        <v>2041</v>
      </c>
      <c r="D1883" s="694" t="s">
        <v>152</v>
      </c>
      <c r="E1883" s="640">
        <v>24662</v>
      </c>
      <c r="F1883" s="694">
        <v>2</v>
      </c>
      <c r="G1883" s="476">
        <f t="shared" si="72"/>
        <v>49324</v>
      </c>
      <c r="H1883" s="476"/>
      <c r="I1883" s="476"/>
      <c r="J1883" s="476"/>
      <c r="K1883" s="638"/>
      <c r="L1883" s="638"/>
      <c r="M1883" s="638"/>
      <c r="N1883" s="476"/>
      <c r="O1883" s="476"/>
    </row>
    <row r="1884" spans="1:15" ht="31.5">
      <c r="A1884" s="476">
        <v>264</v>
      </c>
      <c r="B1884" s="717" t="s">
        <v>2042</v>
      </c>
      <c r="C1884" s="513" t="s">
        <v>2043</v>
      </c>
      <c r="D1884" s="694" t="s">
        <v>152</v>
      </c>
      <c r="E1884" s="640">
        <v>281075</v>
      </c>
      <c r="F1884" s="694">
        <v>3</v>
      </c>
      <c r="G1884" s="476">
        <f t="shared" si="72"/>
        <v>843225</v>
      </c>
      <c r="H1884" s="476"/>
      <c r="I1884" s="476"/>
      <c r="J1884" s="476"/>
      <c r="K1884" s="638"/>
      <c r="L1884" s="638"/>
      <c r="M1884" s="638"/>
      <c r="N1884" s="476"/>
      <c r="O1884" s="476"/>
    </row>
    <row r="1885" spans="1:15" ht="31.5">
      <c r="A1885" s="476">
        <v>264</v>
      </c>
      <c r="B1885" s="717" t="s">
        <v>2042</v>
      </c>
      <c r="C1885" s="513" t="s">
        <v>2043</v>
      </c>
      <c r="D1885" s="694" t="s">
        <v>152</v>
      </c>
      <c r="E1885" s="640">
        <v>1000</v>
      </c>
      <c r="F1885" s="694">
        <v>1</v>
      </c>
      <c r="G1885" s="476">
        <f t="shared" si="72"/>
        <v>1000</v>
      </c>
      <c r="H1885" s="476"/>
      <c r="I1885" s="476"/>
      <c r="J1885" s="476"/>
      <c r="K1885" s="638"/>
      <c r="L1885" s="638">
        <f>1+1</f>
        <v>2</v>
      </c>
      <c r="M1885" s="638">
        <f>L1885*E1885</f>
        <v>2000</v>
      </c>
      <c r="N1885" s="476"/>
      <c r="O1885" s="476"/>
    </row>
    <row r="1886" spans="1:15" ht="31.5">
      <c r="A1886" s="476"/>
      <c r="B1886" s="717"/>
      <c r="C1886" s="513" t="s">
        <v>2044</v>
      </c>
      <c r="D1886" s="694" t="s">
        <v>152</v>
      </c>
      <c r="E1886" s="640">
        <v>430700</v>
      </c>
      <c r="F1886" s="694">
        <v>1</v>
      </c>
      <c r="G1886" s="476">
        <f t="shared" si="72"/>
        <v>430700</v>
      </c>
      <c r="H1886" s="476"/>
      <c r="I1886" s="476"/>
      <c r="J1886" s="476"/>
      <c r="K1886" s="638"/>
      <c r="L1886" s="638"/>
      <c r="M1886" s="638"/>
      <c r="N1886" s="476"/>
      <c r="O1886" s="476"/>
    </row>
    <row r="1887" spans="1:15" ht="31.5">
      <c r="A1887" s="476">
        <v>269</v>
      </c>
      <c r="B1887" s="717" t="s">
        <v>2045</v>
      </c>
      <c r="C1887" s="513" t="s">
        <v>2046</v>
      </c>
      <c r="D1887" s="694" t="s">
        <v>152</v>
      </c>
      <c r="E1887" s="640">
        <v>354000</v>
      </c>
      <c r="F1887" s="694">
        <v>2</v>
      </c>
      <c r="G1887" s="476">
        <f t="shared" si="72"/>
        <v>708000</v>
      </c>
      <c r="H1887" s="476"/>
      <c r="I1887" s="476"/>
      <c r="J1887" s="476"/>
      <c r="K1887" s="638"/>
      <c r="L1887" s="638"/>
      <c r="M1887" s="638"/>
      <c r="N1887" s="476"/>
      <c r="O1887" s="476"/>
    </row>
    <row r="1888" spans="1:15" ht="31.5">
      <c r="A1888" s="476"/>
      <c r="B1888" s="717"/>
      <c r="C1888" s="513" t="s">
        <v>2047</v>
      </c>
      <c r="D1888" s="694" t="s">
        <v>152</v>
      </c>
      <c r="E1888" s="640">
        <v>354000</v>
      </c>
      <c r="F1888" s="694">
        <f>2-1</f>
        <v>1</v>
      </c>
      <c r="G1888" s="476">
        <f t="shared" si="72"/>
        <v>354000</v>
      </c>
      <c r="H1888" s="476"/>
      <c r="I1888" s="476"/>
      <c r="J1888" s="476"/>
      <c r="K1888" s="638"/>
      <c r="L1888" s="638"/>
      <c r="M1888" s="638"/>
      <c r="N1888" s="476"/>
      <c r="O1888" s="476"/>
    </row>
    <row r="1889" spans="1:15" ht="31.5">
      <c r="A1889" s="476"/>
      <c r="B1889" s="717"/>
      <c r="C1889" s="513" t="s">
        <v>2048</v>
      </c>
      <c r="D1889" s="694" t="s">
        <v>21</v>
      </c>
      <c r="E1889" s="640">
        <v>224200</v>
      </c>
      <c r="F1889" s="694">
        <v>1</v>
      </c>
      <c r="G1889" s="476">
        <f t="shared" si="72"/>
        <v>224200</v>
      </c>
      <c r="H1889" s="476"/>
      <c r="I1889" s="476"/>
      <c r="J1889" s="476"/>
      <c r="K1889" s="638"/>
      <c r="L1889" s="638"/>
      <c r="M1889" s="638"/>
      <c r="N1889" s="476"/>
      <c r="O1889" s="476"/>
    </row>
    <row r="1890" spans="1:15" ht="31.5">
      <c r="A1890" s="476"/>
      <c r="B1890" s="717"/>
      <c r="C1890" s="513" t="s">
        <v>2049</v>
      </c>
      <c r="D1890" s="694" t="s">
        <v>21</v>
      </c>
      <c r="E1890" s="640">
        <v>194700</v>
      </c>
      <c r="F1890" s="694">
        <v>1</v>
      </c>
      <c r="G1890" s="476">
        <f t="shared" si="72"/>
        <v>194700</v>
      </c>
      <c r="H1890" s="476"/>
      <c r="I1890" s="476"/>
      <c r="J1890" s="476"/>
      <c r="K1890" s="638"/>
      <c r="L1890" s="638"/>
      <c r="M1890" s="638"/>
      <c r="N1890" s="476"/>
      <c r="O1890" s="476"/>
    </row>
    <row r="1891" spans="1:15" ht="31.5">
      <c r="A1891" s="476">
        <v>270</v>
      </c>
      <c r="B1891" s="717" t="s">
        <v>2050</v>
      </c>
      <c r="C1891" s="513" t="s">
        <v>930</v>
      </c>
      <c r="D1891" s="694" t="s">
        <v>152</v>
      </c>
      <c r="E1891" s="640">
        <v>325518</v>
      </c>
      <c r="F1891" s="694">
        <v>2</v>
      </c>
      <c r="G1891" s="476">
        <f t="shared" si="72"/>
        <v>651036</v>
      </c>
      <c r="H1891" s="476"/>
      <c r="I1891" s="476"/>
      <c r="J1891" s="476"/>
      <c r="K1891" s="638"/>
      <c r="L1891" s="638"/>
      <c r="M1891" s="638"/>
      <c r="N1891" s="476"/>
      <c r="O1891" s="476"/>
    </row>
    <row r="1892" spans="1:15" ht="31.5">
      <c r="A1892" s="476">
        <v>270</v>
      </c>
      <c r="B1892" s="717" t="s">
        <v>2050</v>
      </c>
      <c r="C1892" s="513" t="s">
        <v>930</v>
      </c>
      <c r="D1892" s="694" t="s">
        <v>21</v>
      </c>
      <c r="E1892" s="640">
        <v>1000</v>
      </c>
      <c r="F1892" s="499">
        <v>2</v>
      </c>
      <c r="G1892" s="476">
        <f t="shared" si="72"/>
        <v>2000</v>
      </c>
      <c r="H1892" s="499"/>
      <c r="I1892" s="476"/>
      <c r="J1892" s="499"/>
      <c r="K1892" s="683"/>
      <c r="L1892" s="683"/>
      <c r="M1892" s="683"/>
      <c r="N1892" s="499"/>
      <c r="O1892" s="499"/>
    </row>
    <row r="1893" spans="1:15" ht="31.5">
      <c r="A1893" s="476">
        <v>270</v>
      </c>
      <c r="B1893" s="717" t="s">
        <v>2050</v>
      </c>
      <c r="C1893" s="513" t="s">
        <v>930</v>
      </c>
      <c r="D1893" s="694" t="s">
        <v>21</v>
      </c>
      <c r="E1893" s="640">
        <v>212400</v>
      </c>
      <c r="F1893" s="499">
        <f>1-1</f>
        <v>0</v>
      </c>
      <c r="G1893" s="476">
        <f t="shared" si="72"/>
        <v>0</v>
      </c>
      <c r="H1893" s="499"/>
      <c r="I1893" s="476"/>
      <c r="J1893" s="499"/>
      <c r="K1893" s="683"/>
      <c r="L1893" s="683"/>
      <c r="M1893" s="683"/>
      <c r="N1893" s="499"/>
      <c r="O1893" s="499"/>
    </row>
    <row r="1894" spans="1:15" ht="31.5">
      <c r="A1894" s="476">
        <v>271</v>
      </c>
      <c r="B1894" s="717" t="s">
        <v>1440</v>
      </c>
      <c r="C1894" s="513" t="s">
        <v>2051</v>
      </c>
      <c r="D1894" s="694" t="s">
        <v>152</v>
      </c>
      <c r="E1894" s="640">
        <v>182900</v>
      </c>
      <c r="F1894" s="694">
        <v>1</v>
      </c>
      <c r="G1894" s="476">
        <f t="shared" si="72"/>
        <v>182900</v>
      </c>
      <c r="H1894" s="476"/>
      <c r="I1894" s="476"/>
      <c r="J1894" s="476"/>
      <c r="K1894" s="638"/>
      <c r="L1894" s="638"/>
      <c r="M1894" s="638"/>
      <c r="N1894" s="476"/>
      <c r="O1894" s="476"/>
    </row>
    <row r="1895" spans="1:15" ht="31.5">
      <c r="A1895" s="476">
        <v>272</v>
      </c>
      <c r="B1895" s="717" t="s">
        <v>1392</v>
      </c>
      <c r="C1895" s="513" t="s">
        <v>931</v>
      </c>
      <c r="D1895" s="694" t="s">
        <v>152</v>
      </c>
      <c r="E1895" s="640">
        <v>0</v>
      </c>
      <c r="F1895" s="694">
        <v>0</v>
      </c>
      <c r="G1895" s="476">
        <f t="shared" si="72"/>
        <v>0</v>
      </c>
      <c r="H1895" s="476"/>
      <c r="I1895" s="476"/>
      <c r="J1895" s="476"/>
      <c r="K1895" s="638"/>
      <c r="L1895" s="638"/>
      <c r="M1895" s="638"/>
      <c r="N1895" s="476"/>
      <c r="O1895" s="476"/>
    </row>
    <row r="1896" spans="1:15" ht="31.5">
      <c r="A1896" s="650">
        <v>274</v>
      </c>
      <c r="B1896" s="721" t="s">
        <v>2052</v>
      </c>
      <c r="C1896" s="656" t="s">
        <v>2053</v>
      </c>
      <c r="D1896" s="694" t="s">
        <v>152</v>
      </c>
      <c r="E1896" s="640">
        <v>212400</v>
      </c>
      <c r="F1896" s="694">
        <v>1</v>
      </c>
      <c r="G1896" s="476">
        <v>212400</v>
      </c>
      <c r="H1896" s="476"/>
      <c r="I1896" s="476"/>
      <c r="J1896" s="476"/>
      <c r="K1896" s="638"/>
      <c r="L1896" s="638"/>
      <c r="M1896" s="638"/>
      <c r="N1896" s="476"/>
      <c r="O1896" s="476"/>
    </row>
    <row r="1897" spans="1:15" ht="31.5">
      <c r="A1897" s="476">
        <v>281</v>
      </c>
      <c r="B1897" s="717" t="s">
        <v>2054</v>
      </c>
      <c r="C1897" s="513" t="s">
        <v>2055</v>
      </c>
      <c r="D1897" s="694" t="s">
        <v>152</v>
      </c>
      <c r="E1897" s="640">
        <v>64900</v>
      </c>
      <c r="F1897" s="694">
        <v>4</v>
      </c>
      <c r="G1897" s="476">
        <f t="shared" ref="G1897:G1932" si="73">E1897*F1897</f>
        <v>259600</v>
      </c>
      <c r="H1897" s="476"/>
      <c r="I1897" s="476"/>
      <c r="J1897" s="476"/>
      <c r="K1897" s="638"/>
      <c r="L1897" s="638"/>
      <c r="M1897" s="638"/>
      <c r="N1897" s="476"/>
      <c r="O1897" s="476"/>
    </row>
    <row r="1898" spans="1:15" ht="31.5">
      <c r="A1898" s="476">
        <v>284</v>
      </c>
      <c r="B1898" s="717" t="s">
        <v>2056</v>
      </c>
      <c r="C1898" s="513" t="s">
        <v>2057</v>
      </c>
      <c r="D1898" s="694" t="s">
        <v>152</v>
      </c>
      <c r="E1898" s="640">
        <v>0</v>
      </c>
      <c r="F1898" s="694">
        <v>0</v>
      </c>
      <c r="G1898" s="476">
        <f t="shared" si="73"/>
        <v>0</v>
      </c>
      <c r="H1898" s="476"/>
      <c r="I1898" s="476"/>
      <c r="J1898" s="476"/>
      <c r="K1898" s="638"/>
      <c r="L1898" s="638"/>
      <c r="M1898" s="638"/>
      <c r="N1898" s="476"/>
      <c r="O1898" s="476"/>
    </row>
    <row r="1899" spans="1:15" ht="15.75">
      <c r="A1899" s="1267">
        <v>285</v>
      </c>
      <c r="B1899" s="1270" t="s">
        <v>1346</v>
      </c>
      <c r="C1899" s="1273" t="s">
        <v>2058</v>
      </c>
      <c r="D1899" s="694" t="s">
        <v>152</v>
      </c>
      <c r="E1899" s="640">
        <v>500</v>
      </c>
      <c r="F1899" s="694">
        <v>0</v>
      </c>
      <c r="G1899" s="476">
        <f t="shared" si="73"/>
        <v>0</v>
      </c>
      <c r="H1899" s="476"/>
      <c r="I1899" s="476"/>
      <c r="J1899" s="476"/>
      <c r="K1899" s="638"/>
      <c r="L1899" s="638">
        <f>15+1+1</f>
        <v>17</v>
      </c>
      <c r="M1899" s="638">
        <f>L1899*E1899</f>
        <v>8500</v>
      </c>
      <c r="N1899" s="476"/>
      <c r="O1899" s="476"/>
    </row>
    <row r="1900" spans="1:15" ht="15.75">
      <c r="A1900" s="1268"/>
      <c r="B1900" s="1271"/>
      <c r="C1900" s="1274"/>
      <c r="D1900" s="694" t="s">
        <v>152</v>
      </c>
      <c r="E1900" s="640">
        <v>47200</v>
      </c>
      <c r="F1900" s="694">
        <f>2-1</f>
        <v>1</v>
      </c>
      <c r="G1900" s="476">
        <f t="shared" si="73"/>
        <v>47200</v>
      </c>
      <c r="H1900" s="476"/>
      <c r="I1900" s="476"/>
      <c r="J1900" s="476"/>
      <c r="K1900" s="638"/>
      <c r="L1900" s="638"/>
      <c r="M1900" s="638"/>
      <c r="N1900" s="476"/>
      <c r="O1900" s="476"/>
    </row>
    <row r="1901" spans="1:15" ht="15.75">
      <c r="A1901" s="1269"/>
      <c r="B1901" s="1272"/>
      <c r="C1901" s="1275"/>
      <c r="D1901" s="694" t="s">
        <v>152</v>
      </c>
      <c r="E1901" s="640">
        <v>0</v>
      </c>
      <c r="F1901" s="694">
        <v>0</v>
      </c>
      <c r="G1901" s="476">
        <f t="shared" si="73"/>
        <v>0</v>
      </c>
      <c r="H1901" s="476"/>
      <c r="I1901" s="476"/>
      <c r="J1901" s="476"/>
      <c r="K1901" s="638"/>
      <c r="L1901" s="638"/>
      <c r="M1901" s="638"/>
      <c r="N1901" s="476"/>
      <c r="O1901" s="476"/>
    </row>
    <row r="1902" spans="1:15" ht="15.75">
      <c r="A1902" s="1277">
        <v>288</v>
      </c>
      <c r="B1902" s="1279" t="s">
        <v>1349</v>
      </c>
      <c r="C1902" s="1281" t="s">
        <v>2059</v>
      </c>
      <c r="D1902" s="694" t="s">
        <v>152</v>
      </c>
      <c r="E1902" s="640">
        <v>47200</v>
      </c>
      <c r="F1902" s="694">
        <v>1</v>
      </c>
      <c r="G1902" s="476">
        <f t="shared" si="73"/>
        <v>47200</v>
      </c>
      <c r="H1902" s="476"/>
      <c r="I1902" s="476"/>
      <c r="J1902" s="476"/>
      <c r="K1902" s="638"/>
      <c r="L1902" s="638"/>
      <c r="M1902" s="638"/>
      <c r="N1902" s="476"/>
      <c r="O1902" s="476"/>
    </row>
    <row r="1903" spans="1:15" ht="15.75">
      <c r="A1903" s="1278"/>
      <c r="B1903" s="1285"/>
      <c r="C1903" s="1286"/>
      <c r="D1903" s="694" t="s">
        <v>152</v>
      </c>
      <c r="E1903" s="640">
        <v>52864</v>
      </c>
      <c r="F1903" s="694">
        <v>1</v>
      </c>
      <c r="G1903" s="476">
        <f t="shared" si="73"/>
        <v>52864</v>
      </c>
      <c r="H1903" s="476"/>
      <c r="I1903" s="476"/>
      <c r="J1903" s="476"/>
      <c r="K1903" s="638"/>
      <c r="L1903" s="638"/>
      <c r="M1903" s="638"/>
      <c r="N1903" s="476"/>
      <c r="O1903" s="476"/>
    </row>
    <row r="1904" spans="1:15" ht="15.75">
      <c r="A1904" s="709"/>
      <c r="B1904" s="1280"/>
      <c r="C1904" s="1282"/>
      <c r="D1904" s="694" t="s">
        <v>152</v>
      </c>
      <c r="E1904" s="640">
        <v>58646</v>
      </c>
      <c r="F1904" s="694">
        <v>2</v>
      </c>
      <c r="G1904" s="476">
        <f t="shared" si="73"/>
        <v>117292</v>
      </c>
      <c r="H1904" s="476"/>
      <c r="I1904" s="476"/>
      <c r="J1904" s="476"/>
      <c r="K1904" s="638"/>
      <c r="L1904" s="638"/>
      <c r="M1904" s="638"/>
      <c r="N1904" s="476"/>
      <c r="O1904" s="476"/>
    </row>
    <row r="1905" spans="1:15" ht="31.5">
      <c r="A1905" s="650"/>
      <c r="B1905" s="721"/>
      <c r="C1905" s="656" t="s">
        <v>2060</v>
      </c>
      <c r="D1905" s="694" t="s">
        <v>21</v>
      </c>
      <c r="E1905" s="640">
        <v>59000</v>
      </c>
      <c r="F1905" s="694">
        <f>2</f>
        <v>2</v>
      </c>
      <c r="G1905" s="476">
        <f t="shared" si="73"/>
        <v>118000</v>
      </c>
      <c r="H1905" s="476"/>
      <c r="I1905" s="476"/>
      <c r="J1905" s="476"/>
      <c r="K1905" s="638"/>
      <c r="L1905" s="638"/>
      <c r="M1905" s="638"/>
      <c r="N1905" s="476"/>
      <c r="O1905" s="476"/>
    </row>
    <row r="1906" spans="1:15" ht="31.5">
      <c r="A1906" s="650"/>
      <c r="B1906" s="721"/>
      <c r="C1906" s="656" t="s">
        <v>2061</v>
      </c>
      <c r="D1906" s="694" t="s">
        <v>21</v>
      </c>
      <c r="E1906" s="640">
        <v>58882</v>
      </c>
      <c r="F1906" s="694">
        <f>2</f>
        <v>2</v>
      </c>
      <c r="G1906" s="476">
        <f t="shared" si="73"/>
        <v>117764</v>
      </c>
      <c r="H1906" s="476"/>
      <c r="I1906" s="476"/>
      <c r="J1906" s="476"/>
      <c r="K1906" s="638"/>
      <c r="L1906" s="638"/>
      <c r="M1906" s="638"/>
      <c r="N1906" s="476"/>
      <c r="O1906" s="476"/>
    </row>
    <row r="1907" spans="1:15" ht="47.25">
      <c r="A1907" s="476">
        <v>323</v>
      </c>
      <c r="B1907" s="717" t="s">
        <v>2062</v>
      </c>
      <c r="C1907" s="513" t="s">
        <v>2063</v>
      </c>
      <c r="D1907" s="694" t="s">
        <v>21</v>
      </c>
      <c r="E1907" s="640"/>
      <c r="F1907" s="694">
        <f>2-2</f>
        <v>0</v>
      </c>
      <c r="G1907" s="476">
        <f t="shared" si="73"/>
        <v>0</v>
      </c>
      <c r="H1907" s="476"/>
      <c r="I1907" s="476"/>
      <c r="J1907" s="476"/>
      <c r="K1907" s="638"/>
      <c r="L1907" s="638"/>
      <c r="M1907" s="638"/>
      <c r="N1907" s="476"/>
      <c r="O1907" s="476"/>
    </row>
    <row r="1908" spans="1:15" ht="31.5">
      <c r="A1908" s="476">
        <v>328</v>
      </c>
      <c r="B1908" s="717" t="s">
        <v>2064</v>
      </c>
      <c r="C1908" s="513" t="s">
        <v>2065</v>
      </c>
      <c r="D1908" s="476" t="s">
        <v>152</v>
      </c>
      <c r="E1908" s="640">
        <v>0</v>
      </c>
      <c r="F1908" s="476">
        <v>0</v>
      </c>
      <c r="G1908" s="476">
        <f t="shared" si="73"/>
        <v>0</v>
      </c>
      <c r="H1908" s="476"/>
      <c r="I1908" s="476"/>
      <c r="J1908" s="476"/>
      <c r="K1908" s="638"/>
      <c r="L1908" s="638"/>
      <c r="M1908" s="638"/>
      <c r="N1908" s="476"/>
      <c r="O1908" s="476"/>
    </row>
    <row r="1909" spans="1:15" ht="31.5">
      <c r="A1909" s="476">
        <v>329</v>
      </c>
      <c r="B1909" s="717" t="s">
        <v>2066</v>
      </c>
      <c r="C1909" s="722" t="s">
        <v>2067</v>
      </c>
      <c r="D1909" s="476" t="s">
        <v>152</v>
      </c>
      <c r="E1909" s="705"/>
      <c r="F1909" s="650">
        <f>2-2</f>
        <v>0</v>
      </c>
      <c r="G1909" s="476">
        <f t="shared" si="73"/>
        <v>0</v>
      </c>
      <c r="H1909" s="650"/>
      <c r="I1909" s="650"/>
      <c r="J1909" s="650"/>
      <c r="K1909" s="650"/>
      <c r="L1909" s="650"/>
      <c r="M1909" s="650"/>
      <c r="N1909" s="650"/>
      <c r="O1909" s="650"/>
    </row>
    <row r="1910" spans="1:15" ht="31.5">
      <c r="A1910" s="650">
        <v>340</v>
      </c>
      <c r="B1910" s="721" t="s">
        <v>2068</v>
      </c>
      <c r="C1910" s="656" t="s">
        <v>2069</v>
      </c>
      <c r="D1910" s="650" t="s">
        <v>21</v>
      </c>
      <c r="E1910" s="650">
        <v>942.82</v>
      </c>
      <c r="F1910" s="650">
        <f>6-3</f>
        <v>3</v>
      </c>
      <c r="G1910" s="476">
        <f t="shared" si="73"/>
        <v>2828.46</v>
      </c>
      <c r="H1910" s="650"/>
      <c r="I1910" s="650"/>
      <c r="J1910" s="650"/>
      <c r="K1910" s="650"/>
      <c r="L1910" s="650"/>
      <c r="M1910" s="650"/>
      <c r="N1910" s="650"/>
      <c r="O1910" s="650"/>
    </row>
    <row r="1911" spans="1:15" ht="15.75">
      <c r="A1911" s="1277">
        <v>341</v>
      </c>
      <c r="B1911" s="1279" t="s">
        <v>2070</v>
      </c>
      <c r="C1911" s="1281" t="s">
        <v>2071</v>
      </c>
      <c r="D1911" s="650" t="s">
        <v>152</v>
      </c>
      <c r="E1911" s="650">
        <v>1119.82</v>
      </c>
      <c r="F1911" s="650">
        <f>30-17</f>
        <v>13</v>
      </c>
      <c r="G1911" s="476">
        <f t="shared" si="73"/>
        <v>14557.66</v>
      </c>
      <c r="H1911" s="650"/>
      <c r="I1911" s="650"/>
      <c r="J1911" s="650"/>
      <c r="K1911" s="650"/>
      <c r="L1911" s="650"/>
      <c r="M1911" s="650"/>
      <c r="N1911" s="650"/>
      <c r="O1911" s="650"/>
    </row>
    <row r="1912" spans="1:15" ht="15.75">
      <c r="A1912" s="1278"/>
      <c r="B1912" s="1280"/>
      <c r="C1912" s="1282"/>
      <c r="D1912" s="650" t="s">
        <v>21</v>
      </c>
      <c r="E1912" s="650"/>
      <c r="F1912" s="650">
        <f>10-2-4-1-3</f>
        <v>0</v>
      </c>
      <c r="G1912" s="476">
        <f t="shared" si="73"/>
        <v>0</v>
      </c>
      <c r="H1912" s="650"/>
      <c r="I1912" s="650"/>
      <c r="J1912" s="650"/>
      <c r="K1912" s="654"/>
      <c r="L1912" s="654"/>
      <c r="M1912" s="654"/>
      <c r="N1912" s="650"/>
      <c r="O1912" s="650"/>
    </row>
    <row r="1913" spans="1:15" ht="15.75">
      <c r="A1913" s="1277"/>
      <c r="B1913" s="1283"/>
      <c r="C1913" s="1281" t="s">
        <v>2072</v>
      </c>
      <c r="D1913" s="650" t="s">
        <v>152</v>
      </c>
      <c r="E1913" s="650">
        <v>2938.2</v>
      </c>
      <c r="F1913" s="650">
        <f>12-5</f>
        <v>7</v>
      </c>
      <c r="G1913" s="476">
        <f t="shared" si="73"/>
        <v>20567.399999999998</v>
      </c>
      <c r="H1913" s="650"/>
      <c r="I1913" s="650"/>
      <c r="J1913" s="650"/>
      <c r="K1913" s="650"/>
      <c r="L1913" s="650"/>
      <c r="M1913" s="650"/>
      <c r="N1913" s="650"/>
      <c r="O1913" s="650"/>
    </row>
    <row r="1914" spans="1:15" ht="15.75">
      <c r="A1914" s="1278"/>
      <c r="B1914" s="1284"/>
      <c r="C1914" s="1282"/>
      <c r="D1914" s="650" t="s">
        <v>21</v>
      </c>
      <c r="E1914" s="650">
        <v>2832</v>
      </c>
      <c r="F1914" s="650">
        <f>12-6-2-2-2</f>
        <v>0</v>
      </c>
      <c r="G1914" s="476">
        <f t="shared" si="73"/>
        <v>0</v>
      </c>
      <c r="H1914" s="650"/>
      <c r="I1914" s="650"/>
      <c r="J1914" s="650"/>
      <c r="K1914" s="654"/>
      <c r="L1914" s="654"/>
      <c r="M1914" s="654"/>
      <c r="N1914" s="650"/>
      <c r="O1914" s="650"/>
    </row>
    <row r="1915" spans="1:15" ht="47.25">
      <c r="A1915" s="476">
        <v>344</v>
      </c>
      <c r="B1915" s="717" t="s">
        <v>2073</v>
      </c>
      <c r="C1915" s="513" t="s">
        <v>2074</v>
      </c>
      <c r="D1915" s="476" t="s">
        <v>152</v>
      </c>
      <c r="E1915" s="650">
        <v>2938.2</v>
      </c>
      <c r="F1915" s="650">
        <f>10-6</f>
        <v>4</v>
      </c>
      <c r="G1915" s="476">
        <f t="shared" si="73"/>
        <v>11752.8</v>
      </c>
      <c r="H1915" s="476"/>
      <c r="I1915" s="476"/>
      <c r="J1915" s="476"/>
      <c r="K1915" s="638"/>
      <c r="L1915" s="638"/>
      <c r="M1915" s="638"/>
      <c r="N1915" s="476"/>
      <c r="O1915" s="476"/>
    </row>
    <row r="1916" spans="1:15" ht="47.25">
      <c r="A1916" s="476"/>
      <c r="B1916" s="717"/>
      <c r="C1916" s="513" t="s">
        <v>2075</v>
      </c>
      <c r="D1916" s="476" t="s">
        <v>21</v>
      </c>
      <c r="E1916" s="650">
        <v>2938.2</v>
      </c>
      <c r="F1916" s="650">
        <f>6-4</f>
        <v>2</v>
      </c>
      <c r="G1916" s="476">
        <f t="shared" si="73"/>
        <v>5876.4</v>
      </c>
      <c r="H1916" s="476"/>
      <c r="I1916" s="476"/>
      <c r="J1916" s="476"/>
      <c r="K1916" s="638"/>
      <c r="L1916" s="638"/>
      <c r="M1916" s="638"/>
      <c r="N1916" s="476"/>
      <c r="O1916" s="476"/>
    </row>
    <row r="1917" spans="1:15" ht="15.75">
      <c r="A1917" s="476"/>
      <c r="B1917" s="717"/>
      <c r="C1917" s="513" t="s">
        <v>2076</v>
      </c>
      <c r="D1917" s="476" t="s">
        <v>21</v>
      </c>
      <c r="E1917" s="640">
        <v>0</v>
      </c>
      <c r="F1917" s="476">
        <v>0</v>
      </c>
      <c r="G1917" s="476">
        <f t="shared" si="73"/>
        <v>0</v>
      </c>
      <c r="H1917" s="476"/>
      <c r="I1917" s="476"/>
      <c r="J1917" s="476"/>
      <c r="K1917" s="638"/>
      <c r="L1917" s="638"/>
      <c r="M1917" s="638"/>
      <c r="N1917" s="476"/>
      <c r="O1917" s="476"/>
    </row>
    <row r="1918" spans="1:15" ht="15.75">
      <c r="A1918" s="476"/>
      <c r="B1918" s="717"/>
      <c r="C1918" s="513" t="s">
        <v>2077</v>
      </c>
      <c r="D1918" s="476" t="s">
        <v>21</v>
      </c>
      <c r="E1918" s="640">
        <v>0</v>
      </c>
      <c r="F1918" s="476">
        <v>0</v>
      </c>
      <c r="G1918" s="476">
        <f t="shared" si="73"/>
        <v>0</v>
      </c>
      <c r="H1918" s="476"/>
      <c r="I1918" s="476"/>
      <c r="J1918" s="476"/>
      <c r="K1918" s="638"/>
      <c r="L1918" s="638"/>
      <c r="M1918" s="638"/>
      <c r="N1918" s="476"/>
      <c r="O1918" s="476"/>
    </row>
    <row r="1919" spans="1:15" ht="47.25">
      <c r="A1919" s="476"/>
      <c r="B1919" s="717"/>
      <c r="C1919" s="513" t="s">
        <v>2075</v>
      </c>
      <c r="D1919" s="476" t="s">
        <v>152</v>
      </c>
      <c r="E1919" s="640">
        <v>0</v>
      </c>
      <c r="F1919" s="476">
        <v>0</v>
      </c>
      <c r="G1919" s="476">
        <f t="shared" si="73"/>
        <v>0</v>
      </c>
      <c r="H1919" s="476"/>
      <c r="I1919" s="476"/>
      <c r="J1919" s="476"/>
      <c r="K1919" s="638"/>
      <c r="L1919" s="638"/>
      <c r="M1919" s="638"/>
      <c r="N1919" s="476"/>
      <c r="O1919" s="476"/>
    </row>
    <row r="1920" spans="1:15" ht="15.75">
      <c r="A1920" s="476"/>
      <c r="B1920" s="717"/>
      <c r="C1920" s="513" t="s">
        <v>2078</v>
      </c>
      <c r="D1920" s="476" t="s">
        <v>21</v>
      </c>
      <c r="E1920" s="640">
        <v>0</v>
      </c>
      <c r="F1920" s="476">
        <v>0</v>
      </c>
      <c r="G1920" s="476">
        <f t="shared" si="73"/>
        <v>0</v>
      </c>
      <c r="H1920" s="476"/>
      <c r="I1920" s="476"/>
      <c r="J1920" s="476"/>
      <c r="K1920" s="638"/>
      <c r="L1920" s="638"/>
      <c r="M1920" s="638"/>
      <c r="N1920" s="476"/>
      <c r="O1920" s="476"/>
    </row>
    <row r="1921" spans="1:15" ht="31.5">
      <c r="A1921" s="476"/>
      <c r="B1921" s="717"/>
      <c r="C1921" s="513" t="s">
        <v>2079</v>
      </c>
      <c r="D1921" s="476" t="s">
        <v>21</v>
      </c>
      <c r="E1921" s="640">
        <v>2566</v>
      </c>
      <c r="F1921" s="476">
        <v>12</v>
      </c>
      <c r="G1921" s="476">
        <f t="shared" si="73"/>
        <v>30792</v>
      </c>
      <c r="H1921" s="476"/>
      <c r="I1921" s="476"/>
      <c r="J1921" s="476"/>
      <c r="K1921" s="638"/>
      <c r="L1921" s="638"/>
      <c r="M1921" s="638"/>
      <c r="N1921" s="476"/>
      <c r="O1921" s="476"/>
    </row>
    <row r="1922" spans="1:15" ht="31.5">
      <c r="A1922" s="476"/>
      <c r="B1922" s="717"/>
      <c r="C1922" s="513" t="s">
        <v>2080</v>
      </c>
      <c r="D1922" s="476" t="s">
        <v>21</v>
      </c>
      <c r="E1922" s="640">
        <v>0</v>
      </c>
      <c r="F1922" s="476">
        <v>0</v>
      </c>
      <c r="G1922" s="476">
        <f t="shared" si="73"/>
        <v>0</v>
      </c>
      <c r="H1922" s="476"/>
      <c r="I1922" s="476"/>
      <c r="J1922" s="476"/>
      <c r="K1922" s="638"/>
      <c r="L1922" s="638"/>
      <c r="M1922" s="638"/>
      <c r="N1922" s="476"/>
      <c r="O1922" s="476"/>
    </row>
    <row r="1923" spans="1:15" ht="15.75">
      <c r="A1923" s="476"/>
      <c r="B1923" s="717"/>
      <c r="C1923" s="513" t="s">
        <v>2081</v>
      </c>
      <c r="D1923" s="476" t="s">
        <v>21</v>
      </c>
      <c r="E1923" s="640">
        <v>3068</v>
      </c>
      <c r="F1923" s="476">
        <f>12-9-3</f>
        <v>0</v>
      </c>
      <c r="G1923" s="476">
        <f t="shared" si="73"/>
        <v>0</v>
      </c>
      <c r="H1923" s="476"/>
      <c r="I1923" s="476"/>
      <c r="J1923" s="476"/>
      <c r="K1923" s="638"/>
      <c r="L1923" s="638"/>
      <c r="M1923" s="638"/>
      <c r="N1923" s="476"/>
      <c r="O1923" s="476"/>
    </row>
    <row r="1924" spans="1:15" ht="15.75">
      <c r="A1924" s="476"/>
      <c r="B1924" s="717"/>
      <c r="C1924" s="513"/>
      <c r="D1924" s="476" t="s">
        <v>21</v>
      </c>
      <c r="E1924" s="640">
        <v>2938.2</v>
      </c>
      <c r="F1924" s="476">
        <f>12-5</f>
        <v>7</v>
      </c>
      <c r="G1924" s="476">
        <f t="shared" si="73"/>
        <v>20567.399999999998</v>
      </c>
      <c r="H1924" s="476"/>
      <c r="I1924" s="476"/>
      <c r="J1924" s="476"/>
      <c r="K1924" s="638"/>
      <c r="L1924" s="638"/>
      <c r="M1924" s="638"/>
      <c r="N1924" s="476"/>
      <c r="O1924" s="476"/>
    </row>
    <row r="1925" spans="1:15" ht="15.75">
      <c r="A1925" s="476"/>
      <c r="B1925" s="717"/>
      <c r="C1925" s="513" t="s">
        <v>2082</v>
      </c>
      <c r="D1925" s="476" t="s">
        <v>21</v>
      </c>
      <c r="E1925" s="640">
        <v>2938</v>
      </c>
      <c r="F1925" s="476">
        <f>2-2</f>
        <v>0</v>
      </c>
      <c r="G1925" s="476">
        <f t="shared" si="73"/>
        <v>0</v>
      </c>
      <c r="H1925" s="476"/>
      <c r="I1925" s="476"/>
      <c r="J1925" s="476"/>
      <c r="K1925" s="638"/>
      <c r="L1925" s="638"/>
      <c r="M1925" s="638"/>
      <c r="N1925" s="476"/>
      <c r="O1925" s="476"/>
    </row>
    <row r="1926" spans="1:15" ht="31.5">
      <c r="A1926" s="476">
        <v>387</v>
      </c>
      <c r="B1926" s="717" t="s">
        <v>2083</v>
      </c>
      <c r="C1926" s="513" t="s">
        <v>2084</v>
      </c>
      <c r="D1926" s="476" t="s">
        <v>152</v>
      </c>
      <c r="E1926" s="650">
        <v>354000</v>
      </c>
      <c r="F1926" s="650">
        <f>2-1</f>
        <v>1</v>
      </c>
      <c r="G1926" s="476">
        <f t="shared" si="73"/>
        <v>354000</v>
      </c>
      <c r="H1926" s="476"/>
      <c r="I1926" s="476"/>
      <c r="J1926" s="476"/>
      <c r="K1926" s="638"/>
      <c r="L1926" s="638"/>
      <c r="M1926" s="638"/>
      <c r="N1926" s="476"/>
      <c r="O1926" s="476"/>
    </row>
    <row r="1927" spans="1:15" ht="31.5">
      <c r="A1927" s="476">
        <v>387</v>
      </c>
      <c r="B1927" s="717" t="s">
        <v>2083</v>
      </c>
      <c r="C1927" s="513" t="s">
        <v>2084</v>
      </c>
      <c r="D1927" s="476" t="s">
        <v>152</v>
      </c>
      <c r="E1927" s="650"/>
      <c r="F1927" s="650">
        <f>2-2</f>
        <v>0</v>
      </c>
      <c r="G1927" s="476">
        <f t="shared" si="73"/>
        <v>0</v>
      </c>
      <c r="H1927" s="476"/>
      <c r="I1927" s="476"/>
      <c r="J1927" s="476"/>
      <c r="K1927" s="638"/>
      <c r="L1927" s="638"/>
      <c r="M1927" s="638"/>
      <c r="N1927" s="476"/>
      <c r="O1927" s="476"/>
    </row>
    <row r="1928" spans="1:15" ht="31.5">
      <c r="A1928" s="476"/>
      <c r="B1928" s="717"/>
      <c r="C1928" s="656" t="s">
        <v>2085</v>
      </c>
      <c r="D1928" s="476" t="s">
        <v>152</v>
      </c>
      <c r="E1928" s="650">
        <v>212400</v>
      </c>
      <c r="F1928" s="650">
        <v>1</v>
      </c>
      <c r="G1928" s="476">
        <f t="shared" si="73"/>
        <v>212400</v>
      </c>
      <c r="H1928" s="476"/>
      <c r="I1928" s="476"/>
      <c r="J1928" s="476"/>
      <c r="K1928" s="638"/>
      <c r="L1928" s="638"/>
      <c r="M1928" s="638"/>
      <c r="N1928" s="476"/>
      <c r="O1928" s="476"/>
    </row>
    <row r="1929" spans="1:15" ht="31.5">
      <c r="A1929" s="650">
        <v>388</v>
      </c>
      <c r="B1929" s="721" t="s">
        <v>2086</v>
      </c>
      <c r="C1929" s="656" t="s">
        <v>2087</v>
      </c>
      <c r="D1929" s="476" t="s">
        <v>152</v>
      </c>
      <c r="E1929" s="650">
        <v>212400</v>
      </c>
      <c r="F1929" s="650">
        <v>1</v>
      </c>
      <c r="G1929" s="476">
        <f t="shared" si="73"/>
        <v>212400</v>
      </c>
      <c r="H1929" s="476"/>
      <c r="I1929" s="476"/>
      <c r="J1929" s="476"/>
      <c r="K1929" s="638"/>
      <c r="L1929" s="638"/>
      <c r="M1929" s="638"/>
      <c r="N1929" s="476"/>
      <c r="O1929" s="476"/>
    </row>
    <row r="1930" spans="1:15" ht="31.5">
      <c r="A1930" s="650">
        <v>388</v>
      </c>
      <c r="B1930" s="721" t="s">
        <v>2086</v>
      </c>
      <c r="C1930" s="656" t="s">
        <v>2087</v>
      </c>
      <c r="D1930" s="476" t="s">
        <v>152</v>
      </c>
      <c r="E1930" s="650"/>
      <c r="F1930" s="650"/>
      <c r="G1930" s="476">
        <f t="shared" si="73"/>
        <v>0</v>
      </c>
      <c r="H1930" s="476"/>
      <c r="I1930" s="476"/>
      <c r="J1930" s="476"/>
      <c r="K1930" s="638"/>
      <c r="L1930" s="638"/>
      <c r="M1930" s="638"/>
      <c r="N1930" s="476"/>
      <c r="O1930" s="476"/>
    </row>
    <row r="1931" spans="1:15" ht="31.5">
      <c r="A1931" s="476">
        <v>391</v>
      </c>
      <c r="B1931" s="717" t="s">
        <v>1353</v>
      </c>
      <c r="C1931" s="513" t="s">
        <v>2088</v>
      </c>
      <c r="D1931" s="694" t="s">
        <v>21</v>
      </c>
      <c r="E1931" s="640">
        <v>0</v>
      </c>
      <c r="F1931" s="694">
        <v>0</v>
      </c>
      <c r="G1931" s="476">
        <f t="shared" si="73"/>
        <v>0</v>
      </c>
      <c r="H1931" s="476"/>
      <c r="I1931" s="476"/>
      <c r="J1931" s="476"/>
      <c r="K1931" s="638"/>
      <c r="L1931" s="638"/>
      <c r="M1931" s="638"/>
      <c r="N1931" s="476"/>
      <c r="O1931" s="476"/>
    </row>
    <row r="1932" spans="1:15" ht="15.75">
      <c r="A1932" s="1267">
        <v>392</v>
      </c>
      <c r="B1932" s="1270" t="s">
        <v>1382</v>
      </c>
      <c r="C1932" s="1273" t="s">
        <v>2089</v>
      </c>
      <c r="D1932" s="694" t="s">
        <v>21</v>
      </c>
      <c r="E1932" s="640">
        <v>52784.800000000003</v>
      </c>
      <c r="F1932" s="694">
        <v>5</v>
      </c>
      <c r="G1932" s="476">
        <f t="shared" si="73"/>
        <v>263924</v>
      </c>
      <c r="H1932" s="499"/>
      <c r="I1932" s="499"/>
      <c r="J1932" s="499"/>
      <c r="K1932" s="683"/>
      <c r="L1932" s="683"/>
      <c r="M1932" s="683"/>
      <c r="N1932" s="499"/>
      <c r="O1932" s="499"/>
    </row>
    <row r="1933" spans="1:15" ht="15.75">
      <c r="A1933" s="1268"/>
      <c r="B1933" s="1271"/>
      <c r="C1933" s="1274"/>
      <c r="D1933" s="694" t="s">
        <v>21</v>
      </c>
      <c r="E1933" s="640">
        <v>800</v>
      </c>
      <c r="F1933" s="694"/>
      <c r="G1933" s="476"/>
      <c r="H1933" s="499"/>
      <c r="I1933" s="499"/>
      <c r="J1933" s="499"/>
      <c r="K1933" s="683"/>
      <c r="L1933" s="683">
        <f>8+1</f>
        <v>9</v>
      </c>
      <c r="M1933" s="638">
        <f>L1933*E1933</f>
        <v>7200</v>
      </c>
      <c r="N1933" s="499"/>
      <c r="O1933" s="499"/>
    </row>
    <row r="1934" spans="1:15" ht="15.75">
      <c r="A1934" s="1269"/>
      <c r="B1934" s="1272"/>
      <c r="C1934" s="1275"/>
      <c r="D1934" s="694" t="s">
        <v>21</v>
      </c>
      <c r="E1934" s="640">
        <v>53153.1</v>
      </c>
      <c r="F1934" s="694">
        <v>7</v>
      </c>
      <c r="G1934" s="476">
        <f t="shared" ref="G1934:G1940" si="74">E1934*F1934</f>
        <v>372071.7</v>
      </c>
      <c r="H1934" s="499"/>
      <c r="I1934" s="499"/>
      <c r="J1934" s="499"/>
      <c r="K1934" s="683"/>
      <c r="L1934" s="683"/>
      <c r="M1934" s="683"/>
      <c r="N1934" s="499"/>
      <c r="O1934" s="499"/>
    </row>
    <row r="1935" spans="1:15" ht="15.75">
      <c r="A1935" s="476">
        <v>396</v>
      </c>
      <c r="B1935" s="717" t="s">
        <v>1444</v>
      </c>
      <c r="C1935" s="1276" t="s">
        <v>2090</v>
      </c>
      <c r="D1935" s="694" t="s">
        <v>21</v>
      </c>
      <c r="E1935" s="640">
        <v>206750</v>
      </c>
      <c r="F1935" s="694">
        <v>1</v>
      </c>
      <c r="G1935" s="476">
        <f t="shared" si="74"/>
        <v>206750</v>
      </c>
      <c r="H1935" s="499"/>
      <c r="I1935" s="499"/>
      <c r="J1935" s="499"/>
      <c r="K1935" s="683"/>
      <c r="L1935" s="683"/>
      <c r="M1935" s="683"/>
      <c r="N1935" s="499"/>
      <c r="O1935" s="499"/>
    </row>
    <row r="1936" spans="1:15" ht="15.75">
      <c r="A1936" s="476"/>
      <c r="B1936" s="717"/>
      <c r="C1936" s="1276"/>
      <c r="D1936" s="694" t="s">
        <v>21</v>
      </c>
      <c r="E1936" s="640">
        <v>1000</v>
      </c>
      <c r="F1936" s="694">
        <f>6-2+3</f>
        <v>7</v>
      </c>
      <c r="G1936" s="476">
        <f t="shared" si="74"/>
        <v>7000</v>
      </c>
      <c r="H1936" s="499"/>
      <c r="I1936" s="499"/>
      <c r="J1936" s="499"/>
      <c r="K1936" s="683"/>
      <c r="L1936" s="683"/>
      <c r="M1936" s="683"/>
      <c r="N1936" s="499"/>
      <c r="O1936" s="499"/>
    </row>
    <row r="1937" spans="1:15" ht="15.75">
      <c r="A1937" s="476">
        <v>397</v>
      </c>
      <c r="B1937" s="718" t="s">
        <v>1356</v>
      </c>
      <c r="C1937" s="680" t="s">
        <v>2091</v>
      </c>
      <c r="D1937" s="723" t="s">
        <v>21</v>
      </c>
      <c r="E1937" s="724">
        <v>1000</v>
      </c>
      <c r="F1937" s="725">
        <f>6+3</f>
        <v>9</v>
      </c>
      <c r="G1937" s="698">
        <f t="shared" si="74"/>
        <v>9000</v>
      </c>
      <c r="H1937" s="725"/>
      <c r="I1937" s="725"/>
      <c r="J1937" s="725"/>
      <c r="K1937" s="726"/>
      <c r="L1937" s="726"/>
      <c r="M1937" s="726"/>
      <c r="N1937" s="725"/>
      <c r="O1937" s="725"/>
    </row>
    <row r="1938" spans="1:15" ht="15.75">
      <c r="A1938" s="664">
        <v>421</v>
      </c>
      <c r="B1938" s="727" t="s">
        <v>2092</v>
      </c>
      <c r="C1938" s="689" t="s">
        <v>2093</v>
      </c>
      <c r="D1938" s="694" t="s">
        <v>21</v>
      </c>
      <c r="E1938" s="687"/>
      <c r="F1938" s="650"/>
      <c r="G1938" s="476">
        <f t="shared" si="74"/>
        <v>0</v>
      </c>
      <c r="H1938" s="728"/>
      <c r="I1938" s="728"/>
      <c r="J1938" s="728"/>
      <c r="K1938" s="728"/>
      <c r="L1938" s="728"/>
      <c r="M1938" s="728"/>
      <c r="N1938" s="728"/>
      <c r="O1938" s="728"/>
    </row>
    <row r="1939" spans="1:15" ht="15.75">
      <c r="A1939" s="664">
        <v>422</v>
      </c>
      <c r="B1939" s="727" t="s">
        <v>2094</v>
      </c>
      <c r="C1939" s="689" t="s">
        <v>2095</v>
      </c>
      <c r="D1939" s="694" t="s">
        <v>21</v>
      </c>
      <c r="E1939" s="729"/>
      <c r="F1939" s="650"/>
      <c r="G1939" s="476">
        <f t="shared" si="74"/>
        <v>0</v>
      </c>
      <c r="H1939" s="728"/>
      <c r="I1939" s="728"/>
      <c r="J1939" s="728"/>
      <c r="K1939" s="728"/>
      <c r="L1939" s="728"/>
      <c r="M1939" s="728"/>
      <c r="N1939" s="728"/>
      <c r="O1939" s="728"/>
    </row>
    <row r="1940" spans="1:15" ht="15.75">
      <c r="A1940" s="476"/>
      <c r="B1940" s="718"/>
      <c r="C1940" s="730" t="s">
        <v>2096</v>
      </c>
      <c r="D1940" s="731" t="s">
        <v>21</v>
      </c>
      <c r="E1940" s="732">
        <v>0</v>
      </c>
      <c r="F1940" s="733">
        <v>0</v>
      </c>
      <c r="G1940" s="734">
        <f t="shared" si="74"/>
        <v>0</v>
      </c>
      <c r="H1940" s="733"/>
      <c r="I1940" s="733"/>
      <c r="J1940" s="733"/>
      <c r="K1940" s="735"/>
      <c r="L1940" s="735"/>
      <c r="M1940" s="735"/>
      <c r="N1940" s="733"/>
      <c r="O1940" s="733"/>
    </row>
    <row r="1941" spans="1:15" ht="15.75">
      <c r="A1941" s="476"/>
      <c r="B1941" s="690"/>
      <c r="C1941" s="513"/>
      <c r="D1941" s="694"/>
      <c r="E1941" s="640"/>
      <c r="F1941" s="499"/>
      <c r="G1941" s="499"/>
      <c r="H1941" s="499"/>
      <c r="I1941" s="499"/>
      <c r="J1941" s="499"/>
      <c r="K1941" s="683"/>
      <c r="L1941" s="683"/>
      <c r="M1941" s="683"/>
      <c r="N1941" s="499"/>
      <c r="O1941" s="499"/>
    </row>
    <row r="1942" spans="1:15" ht="15.75">
      <c r="A1942" s="476">
        <v>12</v>
      </c>
      <c r="B1942" s="736" t="s">
        <v>2097</v>
      </c>
      <c r="C1942" s="513" t="s">
        <v>2098</v>
      </c>
      <c r="D1942" s="476" t="s">
        <v>21</v>
      </c>
      <c r="E1942" s="647">
        <v>200</v>
      </c>
      <c r="F1942" s="476"/>
      <c r="G1942" s="476"/>
      <c r="H1942" s="476"/>
      <c r="I1942" s="476"/>
      <c r="J1942" s="476"/>
      <c r="K1942" s="638"/>
      <c r="L1942" s="638">
        <f>3+109</f>
        <v>112</v>
      </c>
      <c r="M1942" s="638">
        <f t="shared" ref="M1942:M1946" si="75">L1942*E1942</f>
        <v>22400</v>
      </c>
      <c r="N1942" s="476"/>
      <c r="O1942" s="476"/>
    </row>
    <row r="1943" spans="1:15" ht="31.5">
      <c r="A1943" s="476">
        <v>33</v>
      </c>
      <c r="B1943" s="736" t="s">
        <v>2099</v>
      </c>
      <c r="C1943" s="513" t="s">
        <v>2100</v>
      </c>
      <c r="D1943" s="476" t="s">
        <v>21</v>
      </c>
      <c r="E1943" s="647">
        <v>10000</v>
      </c>
      <c r="F1943" s="476">
        <v>2</v>
      </c>
      <c r="G1943" s="734">
        <f t="shared" ref="G1943:G1949" si="76">E1943*F1943</f>
        <v>20000</v>
      </c>
      <c r="H1943" s="476"/>
      <c r="I1943" s="476"/>
      <c r="J1943" s="476"/>
      <c r="K1943" s="638"/>
      <c r="L1943" s="638"/>
      <c r="M1943" s="638"/>
      <c r="N1943" s="476"/>
      <c r="O1943" s="476"/>
    </row>
    <row r="1944" spans="1:15" ht="15.75">
      <c r="A1944" s="476"/>
      <c r="B1944" s="674"/>
      <c r="C1944" s="513"/>
      <c r="D1944" s="476"/>
      <c r="E1944" s="647"/>
      <c r="F1944" s="476"/>
      <c r="G1944" s="476"/>
      <c r="H1944" s="476"/>
      <c r="I1944" s="476"/>
      <c r="J1944" s="476"/>
      <c r="K1944" s="638"/>
      <c r="L1944" s="638"/>
      <c r="M1944" s="638"/>
      <c r="N1944" s="476"/>
      <c r="O1944" s="476"/>
    </row>
    <row r="1945" spans="1:15" ht="15.75">
      <c r="A1945" s="476">
        <v>1</v>
      </c>
      <c r="B1945" s="674"/>
      <c r="C1945" s="513" t="s">
        <v>2101</v>
      </c>
      <c r="D1945" s="476" t="s">
        <v>302</v>
      </c>
      <c r="E1945" s="647">
        <v>0</v>
      </c>
      <c r="F1945" s="476"/>
      <c r="G1945" s="476"/>
      <c r="H1945" s="476"/>
      <c r="I1945" s="476"/>
      <c r="J1945" s="476"/>
      <c r="K1945" s="638"/>
      <c r="L1945" s="638">
        <v>0</v>
      </c>
      <c r="M1945" s="638">
        <f t="shared" si="75"/>
        <v>0</v>
      </c>
      <c r="N1945" s="476"/>
      <c r="O1945" s="476"/>
    </row>
    <row r="1946" spans="1:15" ht="15.75">
      <c r="A1946" s="476">
        <v>2</v>
      </c>
      <c r="B1946" s="674"/>
      <c r="C1946" s="513" t="s">
        <v>2102</v>
      </c>
      <c r="D1946" s="476" t="s">
        <v>21</v>
      </c>
      <c r="E1946" s="647">
        <v>50</v>
      </c>
      <c r="F1946" s="476"/>
      <c r="G1946" s="476"/>
      <c r="H1946" s="476"/>
      <c r="I1946" s="476"/>
      <c r="J1946" s="476"/>
      <c r="K1946" s="638"/>
      <c r="L1946" s="638">
        <v>114</v>
      </c>
      <c r="M1946" s="638">
        <f t="shared" si="75"/>
        <v>5700</v>
      </c>
      <c r="N1946" s="476"/>
      <c r="O1946" s="476"/>
    </row>
    <row r="1947" spans="1:15" ht="15.75">
      <c r="A1947" s="476">
        <v>3</v>
      </c>
      <c r="B1947" s="674"/>
      <c r="C1947" s="513" t="s">
        <v>2103</v>
      </c>
      <c r="D1947" s="476" t="s">
        <v>21</v>
      </c>
      <c r="E1947" s="647">
        <v>100</v>
      </c>
      <c r="F1947" s="476">
        <v>8</v>
      </c>
      <c r="G1947" s="476">
        <f t="shared" si="76"/>
        <v>800</v>
      </c>
      <c r="H1947" s="476"/>
      <c r="I1947" s="476"/>
      <c r="J1947" s="476"/>
      <c r="K1947" s="638"/>
      <c r="L1947" s="638"/>
      <c r="M1947" s="638"/>
      <c r="N1947" s="476"/>
      <c r="O1947" s="476"/>
    </row>
    <row r="1948" spans="1:15" ht="15.75">
      <c r="A1948" s="476">
        <v>5</v>
      </c>
      <c r="B1948" s="674"/>
      <c r="C1948" s="513" t="s">
        <v>2104</v>
      </c>
      <c r="D1948" s="476" t="s">
        <v>21</v>
      </c>
      <c r="E1948" s="647">
        <v>0</v>
      </c>
      <c r="F1948" s="476">
        <v>0</v>
      </c>
      <c r="G1948" s="476">
        <f t="shared" si="76"/>
        <v>0</v>
      </c>
      <c r="H1948" s="476"/>
      <c r="I1948" s="476"/>
      <c r="J1948" s="476"/>
      <c r="K1948" s="638"/>
      <c r="L1948" s="638"/>
      <c r="M1948" s="638"/>
      <c r="N1948" s="476"/>
      <c r="O1948" s="476"/>
    </row>
    <row r="1949" spans="1:15" ht="15.75">
      <c r="A1949" s="476">
        <v>6</v>
      </c>
      <c r="B1949" s="674"/>
      <c r="C1949" s="513" t="s">
        <v>2105</v>
      </c>
      <c r="D1949" s="476" t="s">
        <v>504</v>
      </c>
      <c r="E1949" s="647">
        <v>0</v>
      </c>
      <c r="F1949" s="476">
        <v>0</v>
      </c>
      <c r="G1949" s="476">
        <f t="shared" si="76"/>
        <v>0</v>
      </c>
      <c r="H1949" s="476"/>
      <c r="I1949" s="476"/>
      <c r="J1949" s="476"/>
      <c r="K1949" s="638"/>
      <c r="L1949" s="638"/>
      <c r="M1949" s="638"/>
      <c r="N1949" s="476"/>
      <c r="O1949" s="476"/>
    </row>
    <row r="1950" spans="1:15" ht="15.75">
      <c r="A1950" s="476">
        <v>7</v>
      </c>
      <c r="B1950" s="674"/>
      <c r="C1950" s="513" t="s">
        <v>2106</v>
      </c>
      <c r="D1950" s="476" t="s">
        <v>504</v>
      </c>
      <c r="E1950" s="737">
        <v>152</v>
      </c>
      <c r="F1950" s="476"/>
      <c r="G1950" s="653"/>
      <c r="H1950" s="476"/>
      <c r="I1950" s="476"/>
      <c r="J1950" s="476"/>
      <c r="K1950" s="638"/>
      <c r="L1950" s="476">
        <v>65</v>
      </c>
      <c r="M1950" s="653">
        <f t="shared" ref="M1950:M1954" si="77">E1950*L1950</f>
        <v>9880</v>
      </c>
      <c r="N1950" s="476"/>
      <c r="O1950" s="476"/>
    </row>
    <row r="1951" spans="1:15" ht="15.75">
      <c r="A1951" s="476">
        <v>8</v>
      </c>
      <c r="B1951" s="674"/>
      <c r="C1951" s="513" t="s">
        <v>2107</v>
      </c>
      <c r="D1951" s="476" t="s">
        <v>504</v>
      </c>
      <c r="E1951" s="737">
        <v>152</v>
      </c>
      <c r="F1951" s="476"/>
      <c r="G1951" s="653"/>
      <c r="H1951" s="476"/>
      <c r="I1951" s="476"/>
      <c r="J1951" s="476"/>
      <c r="K1951" s="638"/>
      <c r="L1951" s="476">
        <f>37.5+36+40</f>
        <v>113.5</v>
      </c>
      <c r="M1951" s="653">
        <f t="shared" si="77"/>
        <v>17252</v>
      </c>
      <c r="N1951" s="476"/>
      <c r="O1951" s="476"/>
    </row>
    <row r="1952" spans="1:15" ht="15.75">
      <c r="A1952" s="476">
        <v>9</v>
      </c>
      <c r="B1952" s="674"/>
      <c r="C1952" s="513" t="s">
        <v>2108</v>
      </c>
      <c r="D1952" s="476" t="s">
        <v>152</v>
      </c>
      <c r="E1952" s="737">
        <v>0</v>
      </c>
      <c r="F1952" s="476">
        <v>0</v>
      </c>
      <c r="G1952" s="476">
        <f t="shared" ref="G1952:G1954" si="78">E1952*F1952</f>
        <v>0</v>
      </c>
      <c r="H1952" s="476"/>
      <c r="I1952" s="476"/>
      <c r="J1952" s="476"/>
      <c r="K1952" s="638"/>
      <c r="L1952" s="476"/>
      <c r="M1952" s="653"/>
      <c r="N1952" s="476"/>
      <c r="O1952" s="476"/>
    </row>
    <row r="1953" spans="1:15" ht="15.75">
      <c r="A1953" s="476">
        <v>10</v>
      </c>
      <c r="B1953" s="674"/>
      <c r="C1953" s="513" t="s">
        <v>2109</v>
      </c>
      <c r="D1953" s="476" t="s">
        <v>152</v>
      </c>
      <c r="E1953" s="737">
        <v>0</v>
      </c>
      <c r="F1953" s="476">
        <v>0</v>
      </c>
      <c r="G1953" s="476">
        <f t="shared" si="78"/>
        <v>0</v>
      </c>
      <c r="H1953" s="476"/>
      <c r="I1953" s="476"/>
      <c r="J1953" s="476"/>
      <c r="K1953" s="638"/>
      <c r="L1953" s="476">
        <v>0</v>
      </c>
      <c r="M1953" s="653">
        <f t="shared" si="77"/>
        <v>0</v>
      </c>
      <c r="N1953" s="476"/>
      <c r="O1953" s="476"/>
    </row>
    <row r="1954" spans="1:15" ht="15.75">
      <c r="A1954" s="476">
        <v>11</v>
      </c>
      <c r="B1954" s="674"/>
      <c r="C1954" s="513" t="s">
        <v>2110</v>
      </c>
      <c r="D1954" s="476" t="s">
        <v>152</v>
      </c>
      <c r="E1954" s="737">
        <v>0</v>
      </c>
      <c r="F1954" s="476">
        <v>0</v>
      </c>
      <c r="G1954" s="476">
        <f t="shared" si="78"/>
        <v>0</v>
      </c>
      <c r="H1954" s="476"/>
      <c r="I1954" s="476"/>
      <c r="J1954" s="476"/>
      <c r="K1954" s="638"/>
      <c r="L1954" s="476">
        <v>0</v>
      </c>
      <c r="M1954" s="653">
        <f t="shared" si="77"/>
        <v>0</v>
      </c>
      <c r="N1954" s="476"/>
      <c r="O1954" s="476"/>
    </row>
    <row r="1955" spans="1:15" ht="15.75">
      <c r="A1955" s="1251" t="s">
        <v>2111</v>
      </c>
      <c r="B1955" s="1252"/>
      <c r="C1955" s="1252"/>
      <c r="D1955" s="1252"/>
      <c r="E1955" s="1253"/>
      <c r="F1955" s="738"/>
      <c r="G1955" s="739">
        <f t="shared" ref="G1955:K1955" si="79">SUM(G1594:G1954)</f>
        <v>14557737.3311</v>
      </c>
      <c r="H1955" s="738"/>
      <c r="I1955" s="739">
        <f t="shared" si="79"/>
        <v>70000</v>
      </c>
      <c r="J1955" s="738"/>
      <c r="K1955" s="739">
        <f t="shared" si="79"/>
        <v>0</v>
      </c>
      <c r="L1955" s="738"/>
      <c r="M1955" s="739">
        <f>SUM(M1594:M1954)</f>
        <v>1891525.61696</v>
      </c>
      <c r="N1955" s="738"/>
      <c r="O1955" s="739">
        <f>SUM(O1594:O1954)</f>
        <v>0</v>
      </c>
    </row>
    <row r="1956" spans="1:15" ht="15.75">
      <c r="A1956" s="527"/>
      <c r="B1956" s="740"/>
      <c r="C1956" s="741"/>
      <c r="D1956" s="527"/>
      <c r="E1956" s="742"/>
      <c r="F1956" s="527"/>
      <c r="G1956" s="527"/>
      <c r="H1956" s="527"/>
      <c r="I1956" s="527"/>
      <c r="J1956" s="527"/>
      <c r="K1956" s="527"/>
      <c r="L1956" s="527"/>
      <c r="M1956" s="527"/>
      <c r="N1956" s="527"/>
      <c r="O1956" s="527"/>
    </row>
    <row r="1957" spans="1:15" ht="15.75">
      <c r="A1957" s="527"/>
      <c r="B1957" s="740"/>
      <c r="C1957" s="741"/>
      <c r="D1957" s="527"/>
      <c r="E1957" s="742"/>
      <c r="F1957" s="527"/>
      <c r="G1957" s="527"/>
      <c r="H1957" s="527"/>
      <c r="I1957" s="527"/>
      <c r="J1957" s="527"/>
      <c r="K1957" s="527"/>
      <c r="L1957" s="527"/>
      <c r="M1957" s="527"/>
      <c r="N1957" s="527"/>
      <c r="O1957" s="527"/>
    </row>
    <row r="1958" spans="1:15" ht="15.75">
      <c r="A1958" s="527"/>
      <c r="B1958" s="740"/>
      <c r="C1958" s="741"/>
      <c r="D1958" s="527"/>
      <c r="E1958" s="742"/>
      <c r="F1958" s="527"/>
      <c r="G1958" s="527"/>
      <c r="H1958" s="527"/>
      <c r="I1958" s="527"/>
      <c r="J1958" s="527"/>
      <c r="K1958" s="527"/>
      <c r="L1958" s="527"/>
      <c r="M1958" s="1254"/>
      <c r="N1958" s="1254"/>
      <c r="O1958" s="743"/>
    </row>
    <row r="1959" spans="1:15" ht="15.75">
      <c r="A1959" s="527"/>
      <c r="B1959" s="740"/>
      <c r="C1959" s="741"/>
      <c r="D1959" s="527"/>
      <c r="E1959" s="527"/>
      <c r="F1959" s="527"/>
      <c r="G1959" s="527"/>
      <c r="H1959" s="527"/>
      <c r="I1959" s="527"/>
      <c r="J1959" s="527"/>
      <c r="K1959" s="527"/>
      <c r="L1959" s="527"/>
      <c r="M1959" s="527"/>
      <c r="N1959" s="527"/>
      <c r="O1959" s="527"/>
    </row>
    <row r="1960" spans="1:15" ht="15.75">
      <c r="A1960" s="527"/>
      <c r="B1960" s="740"/>
      <c r="C1960" s="741"/>
      <c r="D1960" s="527"/>
      <c r="E1960" s="527"/>
      <c r="F1960" s="527"/>
      <c r="G1960" s="527"/>
      <c r="H1960" s="527"/>
      <c r="I1960" s="527"/>
      <c r="J1960" s="527"/>
      <c r="K1960" s="527"/>
      <c r="L1960" s="527"/>
      <c r="M1960" s="527"/>
      <c r="N1960" s="527"/>
      <c r="O1960" s="527"/>
    </row>
    <row r="1961" spans="1:15" ht="15.75">
      <c r="A1961" s="527"/>
      <c r="B1961" s="740"/>
      <c r="C1961" s="741"/>
      <c r="D1961" s="527"/>
      <c r="E1961" s="527"/>
      <c r="F1961" s="527"/>
      <c r="G1961" s="527"/>
      <c r="H1961" s="527"/>
      <c r="I1961" s="527"/>
      <c r="J1961" s="527"/>
      <c r="K1961" s="527"/>
      <c r="L1961" s="527"/>
      <c r="M1961" s="527"/>
      <c r="N1961" s="527"/>
      <c r="O1961" s="527"/>
    </row>
    <row r="1962" spans="1:15" ht="15.75">
      <c r="A1962" s="1255" t="s">
        <v>1307</v>
      </c>
      <c r="B1962" s="1255" t="s">
        <v>1</v>
      </c>
      <c r="C1962" s="1255" t="s">
        <v>2</v>
      </c>
      <c r="D1962" s="1256" t="s">
        <v>3</v>
      </c>
      <c r="E1962" s="1258" t="s">
        <v>1543</v>
      </c>
      <c r="F1962" s="1260" t="s">
        <v>1308</v>
      </c>
      <c r="G1962" s="1261"/>
      <c r="H1962" s="1262" t="s">
        <v>1732</v>
      </c>
      <c r="I1962" s="1263"/>
      <c r="J1962" s="1260" t="s">
        <v>7</v>
      </c>
      <c r="K1962" s="1264"/>
      <c r="L1962" s="1265" t="s">
        <v>9</v>
      </c>
      <c r="M1962" s="1266"/>
      <c r="N1962" s="1255" t="s">
        <v>1310</v>
      </c>
      <c r="O1962" s="1255"/>
    </row>
    <row r="1963" spans="1:15" ht="47.25">
      <c r="A1963" s="1255"/>
      <c r="B1963" s="1255"/>
      <c r="C1963" s="1255"/>
      <c r="D1963" s="1257"/>
      <c r="E1963" s="1259"/>
      <c r="F1963" s="634" t="s">
        <v>245</v>
      </c>
      <c r="G1963" s="635" t="s">
        <v>246</v>
      </c>
      <c r="H1963" s="634" t="s">
        <v>245</v>
      </c>
      <c r="I1963" s="635" t="s">
        <v>246</v>
      </c>
      <c r="J1963" s="634" t="s">
        <v>245</v>
      </c>
      <c r="K1963" s="635" t="s">
        <v>246</v>
      </c>
      <c r="L1963" s="634" t="s">
        <v>245</v>
      </c>
      <c r="M1963" s="635" t="s">
        <v>246</v>
      </c>
      <c r="N1963" s="634" t="s">
        <v>245</v>
      </c>
      <c r="O1963" s="635" t="s">
        <v>246</v>
      </c>
    </row>
    <row r="1964" spans="1:15" ht="15.75">
      <c r="A1964" s="744" t="s">
        <v>2112</v>
      </c>
      <c r="B1964" s="744"/>
      <c r="C1964" s="744"/>
      <c r="D1964" s="744"/>
      <c r="E1964" s="744"/>
      <c r="F1964" s="744"/>
      <c r="G1964" s="744"/>
      <c r="H1964" s="744"/>
      <c r="I1964" s="744"/>
      <c r="J1964" s="744"/>
      <c r="K1964" s="745"/>
      <c r="L1964" s="745"/>
      <c r="M1964" s="746"/>
      <c r="N1964" s="747"/>
      <c r="O1964" s="747"/>
    </row>
    <row r="1965" spans="1:15" ht="15.75">
      <c r="A1965" s="692">
        <v>1</v>
      </c>
      <c r="B1965" s="748" t="s">
        <v>2113</v>
      </c>
      <c r="C1965" s="513" t="s">
        <v>2114</v>
      </c>
      <c r="D1965" s="476" t="s">
        <v>21</v>
      </c>
      <c r="E1965" s="737">
        <v>14057.9</v>
      </c>
      <c r="F1965" s="476">
        <v>8</v>
      </c>
      <c r="G1965" s="476">
        <f t="shared" ref="G1965:G1974" si="80">E1965*F1965</f>
        <v>112463.2</v>
      </c>
      <c r="H1965" s="476"/>
      <c r="I1965" s="476"/>
      <c r="J1965" s="476"/>
      <c r="K1965" s="638"/>
      <c r="L1965" s="638"/>
      <c r="M1965" s="638"/>
      <c r="N1965" s="476"/>
      <c r="O1965" s="476"/>
    </row>
    <row r="1966" spans="1:15" ht="15.75">
      <c r="A1966" s="692">
        <v>2</v>
      </c>
      <c r="B1966" s="748" t="s">
        <v>2115</v>
      </c>
      <c r="C1966" s="513" t="s">
        <v>708</v>
      </c>
      <c r="D1966" s="476" t="s">
        <v>21</v>
      </c>
      <c r="E1966" s="737">
        <v>1250</v>
      </c>
      <c r="F1966" s="476">
        <v>1</v>
      </c>
      <c r="G1966" s="476">
        <f t="shared" si="80"/>
        <v>1250</v>
      </c>
      <c r="H1966" s="476"/>
      <c r="I1966" s="476"/>
      <c r="J1966" s="476"/>
      <c r="K1966" s="638"/>
      <c r="L1966" s="638"/>
      <c r="M1966" s="638"/>
      <c r="N1966" s="476"/>
      <c r="O1966" s="476"/>
    </row>
    <row r="1967" spans="1:15" ht="15.75">
      <c r="A1967" s="692"/>
      <c r="B1967" s="748"/>
      <c r="C1967" s="749" t="s">
        <v>2116</v>
      </c>
      <c r="D1967" s="476"/>
      <c r="E1967" s="737"/>
      <c r="F1967" s="476"/>
      <c r="G1967" s="476"/>
      <c r="H1967" s="476"/>
      <c r="I1967" s="476"/>
      <c r="J1967" s="476"/>
      <c r="K1967" s="638"/>
      <c r="L1967" s="638"/>
      <c r="M1967" s="638"/>
      <c r="N1967" s="476"/>
      <c r="O1967" s="476"/>
    </row>
    <row r="1968" spans="1:15" ht="15.75">
      <c r="A1968" s="692">
        <v>5</v>
      </c>
      <c r="B1968" s="748" t="s">
        <v>2117</v>
      </c>
      <c r="C1968" s="513" t="s">
        <v>2118</v>
      </c>
      <c r="D1968" s="476" t="s">
        <v>21</v>
      </c>
      <c r="E1968" s="737">
        <v>7665</v>
      </c>
      <c r="F1968" s="476">
        <v>7</v>
      </c>
      <c r="G1968" s="476">
        <f t="shared" si="80"/>
        <v>53655</v>
      </c>
      <c r="H1968" s="476"/>
      <c r="I1968" s="476"/>
      <c r="J1968" s="476"/>
      <c r="K1968" s="638"/>
      <c r="L1968" s="638"/>
      <c r="M1968" s="638"/>
      <c r="N1968" s="476"/>
      <c r="O1968" s="476"/>
    </row>
    <row r="1969" spans="1:15" ht="15.75">
      <c r="A1969" s="692">
        <v>7</v>
      </c>
      <c r="B1969" s="748" t="s">
        <v>2119</v>
      </c>
      <c r="C1969" s="513" t="s">
        <v>2120</v>
      </c>
      <c r="D1969" s="476" t="s">
        <v>21</v>
      </c>
      <c r="E1969" s="737">
        <v>4945</v>
      </c>
      <c r="F1969" s="476">
        <v>2</v>
      </c>
      <c r="G1969" s="476">
        <f t="shared" si="80"/>
        <v>9890</v>
      </c>
      <c r="H1969" s="476"/>
      <c r="I1969" s="476"/>
      <c r="J1969" s="476"/>
      <c r="K1969" s="638"/>
      <c r="L1969" s="638"/>
      <c r="M1969" s="638"/>
      <c r="N1969" s="476"/>
      <c r="O1969" s="476"/>
    </row>
    <row r="1970" spans="1:15" ht="15.75">
      <c r="A1970" s="692">
        <v>9</v>
      </c>
      <c r="B1970" s="748" t="s">
        <v>2121</v>
      </c>
      <c r="C1970" s="513" t="s">
        <v>1211</v>
      </c>
      <c r="D1970" s="476" t="s">
        <v>21</v>
      </c>
      <c r="E1970" s="737">
        <v>3436.43</v>
      </c>
      <c r="F1970" s="476">
        <v>1</v>
      </c>
      <c r="G1970" s="476">
        <f t="shared" si="80"/>
        <v>3436.43</v>
      </c>
      <c r="H1970" s="476"/>
      <c r="I1970" s="476"/>
      <c r="J1970" s="476"/>
      <c r="K1970" s="638"/>
      <c r="L1970" s="638"/>
      <c r="M1970" s="638"/>
      <c r="N1970" s="476"/>
      <c r="O1970" s="476"/>
    </row>
    <row r="1971" spans="1:15" ht="15.75">
      <c r="A1971" s="692"/>
      <c r="B1971" s="748"/>
      <c r="C1971" s="513" t="s">
        <v>2122</v>
      </c>
      <c r="D1971" s="476" t="s">
        <v>21</v>
      </c>
      <c r="E1971" s="737">
        <v>2225</v>
      </c>
      <c r="F1971" s="476">
        <v>11</v>
      </c>
      <c r="G1971" s="476">
        <f t="shared" si="80"/>
        <v>24475</v>
      </c>
      <c r="H1971" s="476"/>
      <c r="I1971" s="476"/>
      <c r="J1971" s="476"/>
      <c r="K1971" s="638"/>
      <c r="L1971" s="638">
        <v>3</v>
      </c>
      <c r="M1971" s="638">
        <f>L1971*E1971</f>
        <v>6675</v>
      </c>
      <c r="N1971" s="476"/>
      <c r="O1971" s="476"/>
    </row>
    <row r="1972" spans="1:15" ht="15.75">
      <c r="A1972" s="692"/>
      <c r="B1972" s="748"/>
      <c r="C1972" s="513" t="s">
        <v>2123</v>
      </c>
      <c r="D1972" s="476" t="s">
        <v>21</v>
      </c>
      <c r="E1972" s="737">
        <v>10447.5</v>
      </c>
      <c r="F1972" s="476">
        <v>2</v>
      </c>
      <c r="G1972" s="476">
        <f t="shared" si="80"/>
        <v>20895</v>
      </c>
      <c r="H1972" s="476"/>
      <c r="I1972" s="476"/>
      <c r="J1972" s="476"/>
      <c r="K1972" s="638"/>
      <c r="L1972" s="638"/>
      <c r="M1972" s="638"/>
      <c r="N1972" s="476"/>
      <c r="O1972" s="476"/>
    </row>
    <row r="1973" spans="1:15" ht="15.75">
      <c r="A1973" s="692"/>
      <c r="B1973" s="748"/>
      <c r="C1973" s="513" t="s">
        <v>2124</v>
      </c>
      <c r="D1973" s="476" t="s">
        <v>21</v>
      </c>
      <c r="E1973" s="737">
        <v>12769.42</v>
      </c>
      <c r="F1973" s="476">
        <v>4</v>
      </c>
      <c r="G1973" s="476">
        <f t="shared" si="80"/>
        <v>51077.68</v>
      </c>
      <c r="H1973" s="476"/>
      <c r="I1973" s="476"/>
      <c r="J1973" s="476"/>
      <c r="K1973" s="638"/>
      <c r="L1973" s="638"/>
      <c r="M1973" s="638"/>
      <c r="N1973" s="476"/>
      <c r="O1973" s="476"/>
    </row>
    <row r="1974" spans="1:15" ht="15.75">
      <c r="A1974" s="692"/>
      <c r="B1974" s="748"/>
      <c r="C1974" s="513" t="s">
        <v>2125</v>
      </c>
      <c r="D1974" s="476" t="s">
        <v>21</v>
      </c>
      <c r="E1974" s="737">
        <v>6913.17</v>
      </c>
      <c r="F1974" s="476">
        <v>8</v>
      </c>
      <c r="G1974" s="476">
        <f t="shared" si="80"/>
        <v>55305.36</v>
      </c>
      <c r="H1974" s="476"/>
      <c r="I1974" s="476"/>
      <c r="J1974" s="476"/>
      <c r="K1974" s="638"/>
      <c r="L1974" s="638"/>
      <c r="M1974" s="638"/>
      <c r="N1974" s="476"/>
      <c r="O1974" s="476"/>
    </row>
    <row r="1975" spans="1:15" ht="15.75">
      <c r="A1975" s="692"/>
      <c r="B1975" s="748"/>
      <c r="C1975" s="749" t="s">
        <v>2126</v>
      </c>
      <c r="D1975" s="476"/>
      <c r="E1975" s="737"/>
      <c r="F1975" s="476"/>
      <c r="G1975" s="476"/>
      <c r="H1975" s="476"/>
      <c r="I1975" s="476"/>
      <c r="J1975" s="476"/>
      <c r="K1975" s="638"/>
      <c r="L1975" s="638"/>
      <c r="M1975" s="638"/>
      <c r="N1975" s="476"/>
      <c r="O1975" s="476"/>
    </row>
    <row r="1976" spans="1:15" ht="15.75">
      <c r="A1976" s="692">
        <v>10</v>
      </c>
      <c r="B1976" s="748" t="s">
        <v>2127</v>
      </c>
      <c r="C1976" s="513" t="s">
        <v>1212</v>
      </c>
      <c r="D1976" s="476" t="s">
        <v>21</v>
      </c>
      <c r="E1976" s="737">
        <v>5693</v>
      </c>
      <c r="F1976" s="476">
        <v>4</v>
      </c>
      <c r="G1976" s="476">
        <f t="shared" ref="G1976:G1984" si="81">E1976*F1976</f>
        <v>22772</v>
      </c>
      <c r="H1976" s="476"/>
      <c r="I1976" s="476"/>
      <c r="J1976" s="476"/>
      <c r="K1976" s="638"/>
      <c r="L1976" s="638"/>
      <c r="M1976" s="638"/>
      <c r="N1976" s="476"/>
      <c r="O1976" s="476"/>
    </row>
    <row r="1977" spans="1:15" ht="15.75">
      <c r="A1977" s="692">
        <v>11</v>
      </c>
      <c r="B1977" s="748" t="s">
        <v>2128</v>
      </c>
      <c r="C1977" s="513" t="s">
        <v>1213</v>
      </c>
      <c r="D1977" s="476" t="s">
        <v>21</v>
      </c>
      <c r="E1977" s="737">
        <v>8987</v>
      </c>
      <c r="F1977" s="476">
        <v>3</v>
      </c>
      <c r="G1977" s="476">
        <f t="shared" si="81"/>
        <v>26961</v>
      </c>
      <c r="H1977" s="476"/>
      <c r="I1977" s="476"/>
      <c r="J1977" s="476"/>
      <c r="K1977" s="638"/>
      <c r="L1977" s="638"/>
      <c r="M1977" s="638"/>
      <c r="N1977" s="476"/>
      <c r="O1977" s="476"/>
    </row>
    <row r="1978" spans="1:15" ht="15.75">
      <c r="A1978" s="692">
        <v>13</v>
      </c>
      <c r="B1978" s="748" t="s">
        <v>2129</v>
      </c>
      <c r="C1978" s="513" t="s">
        <v>2130</v>
      </c>
      <c r="D1978" s="476" t="s">
        <v>21</v>
      </c>
      <c r="E1978" s="737">
        <v>1250</v>
      </c>
      <c r="F1978" s="476">
        <v>1</v>
      </c>
      <c r="G1978" s="476">
        <f t="shared" si="81"/>
        <v>1250</v>
      </c>
      <c r="H1978" s="476"/>
      <c r="I1978" s="476"/>
      <c r="J1978" s="476"/>
      <c r="K1978" s="638"/>
      <c r="L1978" s="638"/>
      <c r="M1978" s="638"/>
      <c r="N1978" s="476"/>
      <c r="O1978" s="476"/>
    </row>
    <row r="1979" spans="1:15" ht="15.75">
      <c r="A1979" s="692">
        <v>14</v>
      </c>
      <c r="B1979" s="748" t="s">
        <v>2131</v>
      </c>
      <c r="C1979" s="513" t="s">
        <v>1214</v>
      </c>
      <c r="D1979" s="476" t="s">
        <v>21</v>
      </c>
      <c r="E1979" s="737">
        <v>7524.85</v>
      </c>
      <c r="F1979" s="476">
        <v>2</v>
      </c>
      <c r="G1979" s="476">
        <f t="shared" si="81"/>
        <v>15049.7</v>
      </c>
      <c r="H1979" s="476"/>
      <c r="I1979" s="476"/>
      <c r="J1979" s="476"/>
      <c r="K1979" s="638"/>
      <c r="L1979" s="638"/>
      <c r="M1979" s="638"/>
      <c r="N1979" s="476"/>
      <c r="O1979" s="476"/>
    </row>
    <row r="1980" spans="1:15" ht="15.75">
      <c r="A1980" s="692">
        <v>15</v>
      </c>
      <c r="B1980" s="748" t="s">
        <v>2132</v>
      </c>
      <c r="C1980" s="513" t="s">
        <v>2133</v>
      </c>
      <c r="D1980" s="476" t="s">
        <v>21</v>
      </c>
      <c r="E1980" s="737">
        <v>11640</v>
      </c>
      <c r="F1980" s="476">
        <v>6</v>
      </c>
      <c r="G1980" s="476">
        <f t="shared" si="81"/>
        <v>69840</v>
      </c>
      <c r="H1980" s="476"/>
      <c r="I1980" s="476"/>
      <c r="J1980" s="476"/>
      <c r="K1980" s="638"/>
      <c r="L1980" s="638"/>
      <c r="M1980" s="638"/>
      <c r="N1980" s="476"/>
      <c r="O1980" s="476"/>
    </row>
    <row r="1981" spans="1:15" ht="15.75">
      <c r="A1981" s="692"/>
      <c r="B1981" s="748"/>
      <c r="C1981" s="513" t="s">
        <v>2134</v>
      </c>
      <c r="D1981" s="476" t="s">
        <v>21</v>
      </c>
      <c r="E1981" s="737">
        <v>11497</v>
      </c>
      <c r="F1981" s="476">
        <v>2</v>
      </c>
      <c r="G1981" s="476">
        <f t="shared" si="81"/>
        <v>22994</v>
      </c>
      <c r="H1981" s="476"/>
      <c r="I1981" s="476"/>
      <c r="J1981" s="476"/>
      <c r="K1981" s="638"/>
      <c r="L1981" s="638"/>
      <c r="M1981" s="638"/>
      <c r="N1981" s="476"/>
      <c r="O1981" s="476"/>
    </row>
    <row r="1982" spans="1:15" ht="15.75">
      <c r="A1982" s="692"/>
      <c r="B1982" s="748"/>
      <c r="C1982" s="513" t="s">
        <v>2135</v>
      </c>
      <c r="D1982" s="476" t="s">
        <v>21</v>
      </c>
      <c r="E1982" s="737">
        <v>11361</v>
      </c>
      <c r="F1982" s="476">
        <v>1</v>
      </c>
      <c r="G1982" s="476">
        <f t="shared" si="81"/>
        <v>11361</v>
      </c>
      <c r="H1982" s="476"/>
      <c r="I1982" s="476"/>
      <c r="J1982" s="476"/>
      <c r="K1982" s="638"/>
      <c r="L1982" s="638"/>
      <c r="M1982" s="638"/>
      <c r="N1982" s="476"/>
      <c r="O1982" s="476"/>
    </row>
    <row r="1983" spans="1:15" ht="15.75">
      <c r="A1983" s="692"/>
      <c r="B1983" s="748"/>
      <c r="C1983" s="513" t="s">
        <v>2136</v>
      </c>
      <c r="D1983" s="476" t="s">
        <v>21</v>
      </c>
      <c r="E1983" s="737">
        <v>46712</v>
      </c>
      <c r="F1983" s="476">
        <v>1</v>
      </c>
      <c r="G1983" s="476">
        <f t="shared" si="81"/>
        <v>46712</v>
      </c>
      <c r="H1983" s="476"/>
      <c r="I1983" s="476"/>
      <c r="J1983" s="476"/>
      <c r="K1983" s="638"/>
      <c r="L1983" s="638"/>
      <c r="M1983" s="638"/>
      <c r="N1983" s="476"/>
      <c r="O1983" s="476"/>
    </row>
    <row r="1984" spans="1:15" ht="15.75">
      <c r="A1984" s="692"/>
      <c r="B1984" s="748"/>
      <c r="C1984" s="513" t="s">
        <v>2137</v>
      </c>
      <c r="D1984" s="476" t="s">
        <v>21</v>
      </c>
      <c r="E1984" s="737">
        <v>13623</v>
      </c>
      <c r="F1984" s="476">
        <v>1</v>
      </c>
      <c r="G1984" s="476">
        <f t="shared" si="81"/>
        <v>13623</v>
      </c>
      <c r="H1984" s="476"/>
      <c r="I1984" s="476"/>
      <c r="J1984" s="476"/>
      <c r="K1984" s="638"/>
      <c r="L1984" s="638"/>
      <c r="M1984" s="638"/>
      <c r="N1984" s="476"/>
      <c r="O1984" s="476"/>
    </row>
    <row r="1985" spans="1:15" ht="15.75">
      <c r="A1985" s="692"/>
      <c r="B1985" s="750"/>
      <c r="C1985" s="749" t="s">
        <v>2138</v>
      </c>
      <c r="D1985" s="476"/>
      <c r="E1985" s="737"/>
      <c r="F1985" s="476"/>
      <c r="G1985" s="476"/>
      <c r="H1985" s="476"/>
      <c r="I1985" s="476"/>
      <c r="J1985" s="476"/>
      <c r="K1985" s="638"/>
      <c r="L1985" s="638"/>
      <c r="M1985" s="638"/>
      <c r="N1985" s="476"/>
      <c r="O1985" s="476"/>
    </row>
    <row r="1986" spans="1:15" ht="15.75">
      <c r="A1986" s="692"/>
      <c r="B1986" s="748"/>
      <c r="C1986" s="513" t="s">
        <v>2139</v>
      </c>
      <c r="D1986" s="476"/>
      <c r="E1986" s="737"/>
      <c r="F1986" s="476"/>
      <c r="G1986" s="476"/>
      <c r="H1986" s="476"/>
      <c r="I1986" s="476"/>
      <c r="J1986" s="476"/>
      <c r="K1986" s="638"/>
      <c r="L1986" s="638"/>
      <c r="M1986" s="638"/>
      <c r="N1986" s="476"/>
      <c r="O1986" s="476"/>
    </row>
    <row r="1987" spans="1:15" ht="31.5">
      <c r="A1987" s="692">
        <v>22</v>
      </c>
      <c r="B1987" s="748" t="s">
        <v>2140</v>
      </c>
      <c r="C1987" s="513" t="s">
        <v>2141</v>
      </c>
      <c r="D1987" s="476" t="s">
        <v>21</v>
      </c>
      <c r="E1987" s="737">
        <v>53727.25</v>
      </c>
      <c r="F1987" s="476">
        <v>2</v>
      </c>
      <c r="G1987" s="476">
        <f t="shared" ref="G1987:G1992" si="82">E1987*F1987</f>
        <v>107454.5</v>
      </c>
      <c r="H1987" s="476"/>
      <c r="I1987" s="476"/>
      <c r="J1987" s="476"/>
      <c r="K1987" s="638"/>
      <c r="L1987" s="638"/>
      <c r="M1987" s="638"/>
      <c r="N1987" s="476"/>
      <c r="O1987" s="476"/>
    </row>
    <row r="1988" spans="1:15" ht="15.75">
      <c r="A1988" s="692">
        <v>23</v>
      </c>
      <c r="B1988" s="748" t="s">
        <v>2142</v>
      </c>
      <c r="C1988" s="513" t="s">
        <v>2143</v>
      </c>
      <c r="D1988" s="476" t="s">
        <v>21</v>
      </c>
      <c r="E1988" s="737">
        <v>43584</v>
      </c>
      <c r="F1988" s="476">
        <v>1</v>
      </c>
      <c r="G1988" s="476">
        <f t="shared" si="82"/>
        <v>43584</v>
      </c>
      <c r="H1988" s="476"/>
      <c r="I1988" s="476"/>
      <c r="J1988" s="476"/>
      <c r="K1988" s="638"/>
      <c r="L1988" s="638"/>
      <c r="M1988" s="638"/>
      <c r="N1988" s="476"/>
      <c r="O1988" s="476"/>
    </row>
    <row r="1989" spans="1:15" ht="15.75">
      <c r="A1989" s="692"/>
      <c r="B1989" s="751"/>
      <c r="C1989" s="749" t="s">
        <v>2144</v>
      </c>
      <c r="D1989" s="476"/>
      <c r="E1989" s="737"/>
      <c r="F1989" s="476"/>
      <c r="G1989" s="476"/>
      <c r="H1989" s="476"/>
      <c r="I1989" s="476"/>
      <c r="J1989" s="476"/>
      <c r="K1989" s="638"/>
      <c r="L1989" s="638"/>
      <c r="M1989" s="638"/>
      <c r="N1989" s="476"/>
      <c r="O1989" s="476"/>
    </row>
    <row r="1990" spans="1:15" ht="15.75">
      <c r="A1990" s="692">
        <v>89</v>
      </c>
      <c r="B1990" s="751"/>
      <c r="C1990" s="513" t="s">
        <v>2106</v>
      </c>
      <c r="D1990" s="476" t="s">
        <v>504</v>
      </c>
      <c r="E1990" s="737"/>
      <c r="F1990" s="476"/>
      <c r="G1990" s="653"/>
      <c r="H1990" s="476"/>
      <c r="I1990" s="476"/>
      <c r="J1990" s="476"/>
      <c r="K1990" s="638"/>
      <c r="L1990" s="638"/>
      <c r="M1990" s="638"/>
      <c r="N1990" s="476"/>
      <c r="O1990" s="476"/>
    </row>
    <row r="1991" spans="1:15" ht="15.75">
      <c r="A1991" s="692">
        <v>90</v>
      </c>
      <c r="B1991" s="751"/>
      <c r="C1991" s="513" t="s">
        <v>2107</v>
      </c>
      <c r="D1991" s="476" t="s">
        <v>504</v>
      </c>
      <c r="E1991" s="737"/>
      <c r="F1991" s="476"/>
      <c r="G1991" s="653"/>
      <c r="H1991" s="476"/>
      <c r="I1991" s="476"/>
      <c r="J1991" s="476"/>
      <c r="K1991" s="638"/>
      <c r="L1991" s="638"/>
      <c r="M1991" s="638"/>
      <c r="N1991" s="476"/>
      <c r="O1991" s="476"/>
    </row>
    <row r="1992" spans="1:15" ht="15.75">
      <c r="A1992" s="692"/>
      <c r="B1992" s="751"/>
      <c r="C1992" s="513" t="s">
        <v>2145</v>
      </c>
      <c r="D1992" s="476" t="s">
        <v>330</v>
      </c>
      <c r="E1992" s="737">
        <v>60.072727</v>
      </c>
      <c r="F1992" s="476">
        <v>220</v>
      </c>
      <c r="G1992" s="653">
        <f t="shared" si="82"/>
        <v>13215.99994</v>
      </c>
      <c r="H1992" s="476"/>
      <c r="I1992" s="476"/>
      <c r="J1992" s="476"/>
      <c r="K1992" s="638"/>
      <c r="L1992" s="638"/>
      <c r="M1992" s="638"/>
      <c r="N1992" s="476"/>
      <c r="O1992" s="476"/>
    </row>
    <row r="1993" spans="1:15" ht="15.75">
      <c r="A1993" s="692"/>
      <c r="B1993" s="751"/>
      <c r="C1993" s="749" t="s">
        <v>2146</v>
      </c>
      <c r="D1993" s="476"/>
      <c r="E1993" s="737"/>
      <c r="F1993" s="476"/>
      <c r="G1993" s="476"/>
      <c r="H1993" s="476"/>
      <c r="I1993" s="476"/>
      <c r="J1993" s="476"/>
      <c r="K1993" s="638"/>
      <c r="L1993" s="638"/>
      <c r="M1993" s="638"/>
      <c r="N1993" s="476"/>
      <c r="O1993" s="476"/>
    </row>
    <row r="1994" spans="1:15" ht="15.75">
      <c r="A1994" s="692">
        <v>94</v>
      </c>
      <c r="B1994" s="751"/>
      <c r="C1994" s="513" t="s">
        <v>2147</v>
      </c>
      <c r="D1994" s="476" t="s">
        <v>21</v>
      </c>
      <c r="E1994" s="737">
        <v>9200</v>
      </c>
      <c r="F1994" s="476">
        <v>1</v>
      </c>
      <c r="G1994" s="653">
        <f t="shared" ref="G1994:G2012" si="83">E1994*F1994</f>
        <v>9200</v>
      </c>
      <c r="H1994" s="476"/>
      <c r="I1994" s="476"/>
      <c r="J1994" s="476"/>
      <c r="K1994" s="638"/>
      <c r="L1994" s="638"/>
      <c r="M1994" s="638"/>
      <c r="N1994" s="476"/>
      <c r="O1994" s="476"/>
    </row>
    <row r="1995" spans="1:15" ht="15.75">
      <c r="A1995" s="692">
        <v>103</v>
      </c>
      <c r="B1995" s="751"/>
      <c r="C1995" s="513" t="s">
        <v>2148</v>
      </c>
      <c r="D1995" s="476" t="s">
        <v>21</v>
      </c>
      <c r="E1995" s="737">
        <v>0</v>
      </c>
      <c r="F1995" s="476">
        <v>1</v>
      </c>
      <c r="G1995" s="653">
        <f t="shared" si="83"/>
        <v>0</v>
      </c>
      <c r="H1995" s="476"/>
      <c r="I1995" s="476"/>
      <c r="J1995" s="476"/>
      <c r="K1995" s="638"/>
      <c r="L1995" s="638"/>
      <c r="M1995" s="638"/>
      <c r="N1995" s="476"/>
      <c r="O1995" s="476"/>
    </row>
    <row r="1996" spans="1:15" ht="15.75">
      <c r="A1996" s="692">
        <v>104</v>
      </c>
      <c r="B1996" s="751"/>
      <c r="C1996" s="513" t="s">
        <v>2149</v>
      </c>
      <c r="D1996" s="476" t="s">
        <v>21</v>
      </c>
      <c r="E1996" s="737">
        <v>0</v>
      </c>
      <c r="F1996" s="476">
        <v>4</v>
      </c>
      <c r="G1996" s="653">
        <f t="shared" si="83"/>
        <v>0</v>
      </c>
      <c r="H1996" s="476"/>
      <c r="I1996" s="476"/>
      <c r="J1996" s="476"/>
      <c r="K1996" s="638"/>
      <c r="L1996" s="638"/>
      <c r="M1996" s="638"/>
      <c r="N1996" s="476"/>
      <c r="O1996" s="476"/>
    </row>
    <row r="1997" spans="1:15" ht="15.75">
      <c r="A1997" s="692">
        <v>108</v>
      </c>
      <c r="B1997" s="751"/>
      <c r="C1997" s="513" t="s">
        <v>2150</v>
      </c>
      <c r="D1997" s="476" t="s">
        <v>21</v>
      </c>
      <c r="E1997" s="737">
        <v>0</v>
      </c>
      <c r="F1997" s="476">
        <v>2</v>
      </c>
      <c r="G1997" s="653">
        <f t="shared" si="83"/>
        <v>0</v>
      </c>
      <c r="H1997" s="476"/>
      <c r="I1997" s="476"/>
      <c r="J1997" s="476"/>
      <c r="K1997" s="638"/>
      <c r="L1997" s="638"/>
      <c r="M1997" s="638"/>
      <c r="N1997" s="476"/>
      <c r="O1997" s="476"/>
    </row>
    <row r="1998" spans="1:15" ht="15.75">
      <c r="A1998" s="692">
        <v>125</v>
      </c>
      <c r="B1998" s="751"/>
      <c r="C1998" s="513" t="s">
        <v>2151</v>
      </c>
      <c r="D1998" s="476" t="s">
        <v>21</v>
      </c>
      <c r="E1998" s="737">
        <v>11340</v>
      </c>
      <c r="F1998" s="476">
        <v>1</v>
      </c>
      <c r="G1998" s="653">
        <f t="shared" si="83"/>
        <v>11340</v>
      </c>
      <c r="H1998" s="476"/>
      <c r="I1998" s="476"/>
      <c r="J1998" s="476"/>
      <c r="K1998" s="638"/>
      <c r="L1998" s="638"/>
      <c r="M1998" s="638"/>
      <c r="N1998" s="476"/>
      <c r="O1998" s="476"/>
    </row>
    <row r="1999" spans="1:15" ht="15.75">
      <c r="A1999" s="692">
        <v>134</v>
      </c>
      <c r="B1999" s="751"/>
      <c r="C1999" s="513" t="s">
        <v>2152</v>
      </c>
      <c r="D1999" s="476" t="s">
        <v>21</v>
      </c>
      <c r="E1999" s="737">
        <v>806.25</v>
      </c>
      <c r="F1999" s="476">
        <v>8</v>
      </c>
      <c r="G1999" s="653">
        <f t="shared" si="83"/>
        <v>6450</v>
      </c>
      <c r="H1999" s="476"/>
      <c r="I1999" s="476"/>
      <c r="J1999" s="476"/>
      <c r="K1999" s="638"/>
      <c r="L1999" s="638"/>
      <c r="M1999" s="638"/>
      <c r="N1999" s="476"/>
      <c r="O1999" s="476"/>
    </row>
    <row r="2000" spans="1:15" ht="15.75">
      <c r="A2000" s="692">
        <v>144</v>
      </c>
      <c r="B2000" s="751"/>
      <c r="C2000" s="513" t="s">
        <v>2153</v>
      </c>
      <c r="D2000" s="476" t="s">
        <v>21</v>
      </c>
      <c r="E2000" s="737">
        <v>0</v>
      </c>
      <c r="F2000" s="476">
        <v>1</v>
      </c>
      <c r="G2000" s="653">
        <f t="shared" si="83"/>
        <v>0</v>
      </c>
      <c r="H2000" s="476"/>
      <c r="I2000" s="476"/>
      <c r="J2000" s="476"/>
      <c r="K2000" s="638"/>
      <c r="L2000" s="638"/>
      <c r="M2000" s="638"/>
      <c r="N2000" s="476"/>
      <c r="O2000" s="476"/>
    </row>
    <row r="2001" spans="1:15" ht="15.75">
      <c r="A2001" s="692">
        <v>146</v>
      </c>
      <c r="B2001" s="751"/>
      <c r="C2001" s="513" t="s">
        <v>2154</v>
      </c>
      <c r="D2001" s="476" t="s">
        <v>21</v>
      </c>
      <c r="E2001" s="737">
        <v>0</v>
      </c>
      <c r="F2001" s="476">
        <v>4</v>
      </c>
      <c r="G2001" s="653">
        <f t="shared" si="83"/>
        <v>0</v>
      </c>
      <c r="H2001" s="476"/>
      <c r="I2001" s="476"/>
      <c r="J2001" s="476"/>
      <c r="K2001" s="638"/>
      <c r="L2001" s="638"/>
      <c r="M2001" s="638"/>
      <c r="N2001" s="476"/>
      <c r="O2001" s="476"/>
    </row>
    <row r="2002" spans="1:15" ht="15.75">
      <c r="A2002" s="692">
        <v>147</v>
      </c>
      <c r="B2002" s="751"/>
      <c r="C2002" s="513" t="s">
        <v>2155</v>
      </c>
      <c r="D2002" s="476" t="s">
        <v>21</v>
      </c>
      <c r="E2002" s="737">
        <v>0</v>
      </c>
      <c r="F2002" s="476">
        <v>6</v>
      </c>
      <c r="G2002" s="653">
        <f t="shared" si="83"/>
        <v>0</v>
      </c>
      <c r="H2002" s="476"/>
      <c r="I2002" s="476"/>
      <c r="J2002" s="476"/>
      <c r="K2002" s="638"/>
      <c r="L2002" s="638"/>
      <c r="M2002" s="638"/>
      <c r="N2002" s="476"/>
      <c r="O2002" s="476"/>
    </row>
    <row r="2003" spans="1:15" ht="15.75">
      <c r="A2003" s="692">
        <f t="shared" ref="A2003:A2031" si="84">A2002+1</f>
        <v>148</v>
      </c>
      <c r="B2003" s="751"/>
      <c r="C2003" s="513" t="s">
        <v>2156</v>
      </c>
      <c r="D2003" s="476" t="s">
        <v>21</v>
      </c>
      <c r="E2003" s="737">
        <v>0</v>
      </c>
      <c r="F2003" s="476">
        <v>1</v>
      </c>
      <c r="G2003" s="653">
        <f t="shared" si="83"/>
        <v>0</v>
      </c>
      <c r="H2003" s="476"/>
      <c r="I2003" s="476"/>
      <c r="J2003" s="476"/>
      <c r="K2003" s="638"/>
      <c r="L2003" s="638"/>
      <c r="M2003" s="638"/>
      <c r="N2003" s="476"/>
      <c r="O2003" s="476"/>
    </row>
    <row r="2004" spans="1:15" ht="15.75">
      <c r="A2004" s="692">
        <f t="shared" si="84"/>
        <v>149</v>
      </c>
      <c r="B2004" s="751"/>
      <c r="C2004" s="513" t="s">
        <v>2157</v>
      </c>
      <c r="D2004" s="476" t="s">
        <v>21</v>
      </c>
      <c r="E2004" s="737">
        <v>0</v>
      </c>
      <c r="F2004" s="476">
        <v>1</v>
      </c>
      <c r="G2004" s="653">
        <f t="shared" si="83"/>
        <v>0</v>
      </c>
      <c r="H2004" s="476"/>
      <c r="I2004" s="476"/>
      <c r="J2004" s="476"/>
      <c r="K2004" s="638"/>
      <c r="L2004" s="638"/>
      <c r="M2004" s="638"/>
      <c r="N2004" s="476"/>
      <c r="O2004" s="476"/>
    </row>
    <row r="2005" spans="1:15" ht="15.75">
      <c r="A2005" s="692">
        <f t="shared" si="84"/>
        <v>150</v>
      </c>
      <c r="B2005" s="751"/>
      <c r="C2005" s="513" t="s">
        <v>2158</v>
      </c>
      <c r="D2005" s="476" t="s">
        <v>21</v>
      </c>
      <c r="E2005" s="737">
        <v>0</v>
      </c>
      <c r="F2005" s="476">
        <v>2</v>
      </c>
      <c r="G2005" s="653">
        <f t="shared" si="83"/>
        <v>0</v>
      </c>
      <c r="H2005" s="476"/>
      <c r="I2005" s="476"/>
      <c r="J2005" s="476"/>
      <c r="K2005" s="638"/>
      <c r="L2005" s="638"/>
      <c r="M2005" s="638"/>
      <c r="N2005" s="476"/>
      <c r="O2005" s="476"/>
    </row>
    <row r="2006" spans="1:15" ht="15.75">
      <c r="A2006" s="692">
        <f t="shared" si="84"/>
        <v>151</v>
      </c>
      <c r="B2006" s="751"/>
      <c r="C2006" s="513" t="s">
        <v>2159</v>
      </c>
      <c r="D2006" s="476" t="s">
        <v>21</v>
      </c>
      <c r="E2006" s="737">
        <v>0</v>
      </c>
      <c r="F2006" s="476">
        <v>1</v>
      </c>
      <c r="G2006" s="653">
        <f t="shared" si="83"/>
        <v>0</v>
      </c>
      <c r="H2006" s="476"/>
      <c r="I2006" s="476"/>
      <c r="J2006" s="476"/>
      <c r="K2006" s="638"/>
      <c r="L2006" s="638"/>
      <c r="M2006" s="638"/>
      <c r="N2006" s="476"/>
      <c r="O2006" s="476"/>
    </row>
    <row r="2007" spans="1:15" ht="15.75">
      <c r="A2007" s="692">
        <f t="shared" si="84"/>
        <v>152</v>
      </c>
      <c r="B2007" s="751"/>
      <c r="C2007" s="513" t="s">
        <v>2160</v>
      </c>
      <c r="D2007" s="476" t="s">
        <v>21</v>
      </c>
      <c r="E2007" s="737">
        <v>0</v>
      </c>
      <c r="F2007" s="476">
        <v>1</v>
      </c>
      <c r="G2007" s="653">
        <f t="shared" si="83"/>
        <v>0</v>
      </c>
      <c r="H2007" s="476"/>
      <c r="I2007" s="476"/>
      <c r="J2007" s="476"/>
      <c r="K2007" s="638"/>
      <c r="L2007" s="638"/>
      <c r="M2007" s="638"/>
      <c r="N2007" s="476"/>
      <c r="O2007" s="476"/>
    </row>
    <row r="2008" spans="1:15" ht="15.75">
      <c r="A2008" s="692">
        <f t="shared" si="84"/>
        <v>153</v>
      </c>
      <c r="B2008" s="751"/>
      <c r="C2008" s="513" t="s">
        <v>2161</v>
      </c>
      <c r="D2008" s="476" t="s">
        <v>21</v>
      </c>
      <c r="E2008" s="737">
        <v>0</v>
      </c>
      <c r="F2008" s="476">
        <v>2</v>
      </c>
      <c r="G2008" s="653">
        <f t="shared" si="83"/>
        <v>0</v>
      </c>
      <c r="H2008" s="476"/>
      <c r="I2008" s="476"/>
      <c r="J2008" s="476"/>
      <c r="K2008" s="638"/>
      <c r="L2008" s="638"/>
      <c r="M2008" s="638"/>
      <c r="N2008" s="476"/>
      <c r="O2008" s="476"/>
    </row>
    <row r="2009" spans="1:15" ht="15.75">
      <c r="A2009" s="692">
        <f t="shared" si="84"/>
        <v>154</v>
      </c>
      <c r="B2009" s="751"/>
      <c r="C2009" s="513" t="s">
        <v>2162</v>
      </c>
      <c r="D2009" s="476" t="s">
        <v>21</v>
      </c>
      <c r="E2009" s="737">
        <v>0</v>
      </c>
      <c r="F2009" s="476">
        <v>1</v>
      </c>
      <c r="G2009" s="653">
        <f t="shared" si="83"/>
        <v>0</v>
      </c>
      <c r="H2009" s="476"/>
      <c r="I2009" s="476"/>
      <c r="J2009" s="476"/>
      <c r="K2009" s="638"/>
      <c r="L2009" s="638"/>
      <c r="M2009" s="638"/>
      <c r="N2009" s="476"/>
      <c r="O2009" s="476"/>
    </row>
    <row r="2010" spans="1:15" ht="15.75">
      <c r="A2010" s="692">
        <f t="shared" si="84"/>
        <v>155</v>
      </c>
      <c r="B2010" s="751"/>
      <c r="C2010" s="513" t="s">
        <v>2163</v>
      </c>
      <c r="D2010" s="476" t="s">
        <v>21</v>
      </c>
      <c r="E2010" s="737">
        <v>618</v>
      </c>
      <c r="F2010" s="476">
        <v>1</v>
      </c>
      <c r="G2010" s="653">
        <f t="shared" si="83"/>
        <v>618</v>
      </c>
      <c r="H2010" s="476"/>
      <c r="I2010" s="476"/>
      <c r="J2010" s="476"/>
      <c r="K2010" s="638"/>
      <c r="L2010" s="638"/>
      <c r="M2010" s="638"/>
      <c r="N2010" s="476"/>
      <c r="O2010" s="476"/>
    </row>
    <row r="2011" spans="1:15" ht="15.75">
      <c r="A2011" s="692">
        <f t="shared" si="84"/>
        <v>156</v>
      </c>
      <c r="B2011" s="751"/>
      <c r="C2011" s="513" t="s">
        <v>2164</v>
      </c>
      <c r="D2011" s="476" t="s">
        <v>21</v>
      </c>
      <c r="E2011" s="737">
        <v>7316</v>
      </c>
      <c r="F2011" s="476">
        <v>2</v>
      </c>
      <c r="G2011" s="653">
        <f t="shared" si="83"/>
        <v>14632</v>
      </c>
      <c r="H2011" s="476"/>
      <c r="I2011" s="476"/>
      <c r="J2011" s="476"/>
      <c r="K2011" s="638"/>
      <c r="L2011" s="638"/>
      <c r="M2011" s="638"/>
      <c r="N2011" s="476"/>
      <c r="O2011" s="476"/>
    </row>
    <row r="2012" spans="1:15" ht="15.75">
      <c r="A2012" s="692">
        <f t="shared" si="84"/>
        <v>157</v>
      </c>
      <c r="B2012" s="751"/>
      <c r="C2012" s="513" t="s">
        <v>2165</v>
      </c>
      <c r="D2012" s="476" t="s">
        <v>21</v>
      </c>
      <c r="E2012" s="737">
        <v>17231.2</v>
      </c>
      <c r="F2012" s="476">
        <v>1</v>
      </c>
      <c r="G2012" s="653">
        <f t="shared" si="83"/>
        <v>17231.2</v>
      </c>
      <c r="H2012" s="476"/>
      <c r="I2012" s="476"/>
      <c r="J2012" s="476"/>
      <c r="K2012" s="638"/>
      <c r="L2012" s="638"/>
      <c r="M2012" s="638"/>
      <c r="N2012" s="476"/>
      <c r="O2012" s="476"/>
    </row>
    <row r="2013" spans="1:15" ht="15.75">
      <c r="A2013" s="692">
        <f t="shared" si="84"/>
        <v>158</v>
      </c>
      <c r="B2013" s="751"/>
      <c r="C2013" s="513" t="s">
        <v>2166</v>
      </c>
      <c r="D2013" s="476" t="s">
        <v>21</v>
      </c>
      <c r="E2013" s="737">
        <v>29290</v>
      </c>
      <c r="F2013" s="437"/>
      <c r="G2013" s="437"/>
      <c r="H2013" s="476"/>
      <c r="I2013" s="476"/>
      <c r="J2013" s="476"/>
      <c r="K2013" s="476"/>
      <c r="L2013" s="476">
        <v>2</v>
      </c>
      <c r="M2013" s="662">
        <f t="shared" ref="M2013:M2017" si="85">L2013*E2013</f>
        <v>58580</v>
      </c>
      <c r="N2013" s="476"/>
      <c r="O2013" s="476"/>
    </row>
    <row r="2014" spans="1:15" ht="15.75">
      <c r="A2014" s="692">
        <f t="shared" si="84"/>
        <v>159</v>
      </c>
      <c r="B2014" s="751"/>
      <c r="C2014" s="513" t="s">
        <v>2167</v>
      </c>
      <c r="D2014" s="476" t="s">
        <v>21</v>
      </c>
      <c r="E2014" s="737">
        <v>3700</v>
      </c>
      <c r="F2014" s="437"/>
      <c r="G2014" s="437"/>
      <c r="H2014" s="476"/>
      <c r="I2014" s="476"/>
      <c r="J2014" s="476"/>
      <c r="K2014" s="476"/>
      <c r="L2014" s="476">
        <v>2</v>
      </c>
      <c r="M2014" s="662">
        <f t="shared" si="85"/>
        <v>7400</v>
      </c>
      <c r="N2014" s="476"/>
      <c r="O2014" s="476"/>
    </row>
    <row r="2015" spans="1:15" ht="15.75">
      <c r="A2015" s="692">
        <f t="shared" si="84"/>
        <v>160</v>
      </c>
      <c r="B2015" s="752"/>
      <c r="C2015" s="513" t="s">
        <v>2168</v>
      </c>
      <c r="D2015" s="476" t="s">
        <v>21</v>
      </c>
      <c r="E2015" s="737">
        <v>6864</v>
      </c>
      <c r="F2015" s="437"/>
      <c r="G2015" s="437"/>
      <c r="H2015" s="476"/>
      <c r="I2015" s="476"/>
      <c r="J2015" s="476"/>
      <c r="K2015" s="476"/>
      <c r="L2015" s="476">
        <v>2</v>
      </c>
      <c r="M2015" s="662">
        <f t="shared" si="85"/>
        <v>13728</v>
      </c>
      <c r="N2015" s="476"/>
      <c r="O2015" s="476"/>
    </row>
    <row r="2016" spans="1:15" ht="15.75">
      <c r="A2016" s="692">
        <f t="shared" si="84"/>
        <v>161</v>
      </c>
      <c r="B2016" s="752"/>
      <c r="C2016" s="513" t="s">
        <v>2169</v>
      </c>
      <c r="D2016" s="476" t="s">
        <v>21</v>
      </c>
      <c r="E2016" s="737">
        <v>5250</v>
      </c>
      <c r="F2016" s="437"/>
      <c r="G2016" s="437"/>
      <c r="H2016" s="476"/>
      <c r="I2016" s="476"/>
      <c r="J2016" s="476"/>
      <c r="K2016" s="476"/>
      <c r="L2016" s="476">
        <v>1</v>
      </c>
      <c r="M2016" s="662">
        <f t="shared" si="85"/>
        <v>5250</v>
      </c>
      <c r="N2016" s="476"/>
      <c r="O2016" s="476"/>
    </row>
    <row r="2017" spans="1:15" ht="15.75">
      <c r="A2017" s="692">
        <f t="shared" si="84"/>
        <v>162</v>
      </c>
      <c r="B2017" s="752"/>
      <c r="C2017" s="513" t="s">
        <v>2170</v>
      </c>
      <c r="D2017" s="476" t="s">
        <v>21</v>
      </c>
      <c r="E2017" s="737">
        <v>18200</v>
      </c>
      <c r="F2017" s="437"/>
      <c r="G2017" s="437"/>
      <c r="H2017" s="476"/>
      <c r="I2017" s="476"/>
      <c r="J2017" s="476"/>
      <c r="K2017" s="476"/>
      <c r="L2017" s="476">
        <v>1</v>
      </c>
      <c r="M2017" s="662">
        <f t="shared" si="85"/>
        <v>18200</v>
      </c>
      <c r="N2017" s="476"/>
      <c r="O2017" s="476"/>
    </row>
    <row r="2018" spans="1:15" ht="15.75">
      <c r="A2018" s="692">
        <f t="shared" si="84"/>
        <v>163</v>
      </c>
      <c r="B2018" s="752"/>
      <c r="C2018" s="513" t="s">
        <v>2171</v>
      </c>
      <c r="D2018" s="476" t="s">
        <v>21</v>
      </c>
      <c r="E2018" s="737">
        <v>26105</v>
      </c>
      <c r="F2018" s="476">
        <v>1</v>
      </c>
      <c r="G2018" s="653">
        <f t="shared" ref="G2018:G2032" si="86">E2018*F2018</f>
        <v>26105</v>
      </c>
      <c r="H2018" s="476"/>
      <c r="I2018" s="476"/>
      <c r="J2018" s="476"/>
      <c r="K2018" s="638"/>
      <c r="L2018" s="638"/>
      <c r="M2018" s="638"/>
      <c r="N2018" s="476"/>
      <c r="O2018" s="476"/>
    </row>
    <row r="2019" spans="1:15" ht="15.75">
      <c r="A2019" s="692">
        <f t="shared" si="84"/>
        <v>164</v>
      </c>
      <c r="B2019" s="752"/>
      <c r="C2019" s="513" t="s">
        <v>2172</v>
      </c>
      <c r="D2019" s="476" t="s">
        <v>21</v>
      </c>
      <c r="E2019" s="737">
        <v>1350</v>
      </c>
      <c r="F2019" s="476">
        <v>3</v>
      </c>
      <c r="G2019" s="653">
        <f t="shared" si="86"/>
        <v>4050</v>
      </c>
      <c r="H2019" s="476"/>
      <c r="I2019" s="476"/>
      <c r="J2019" s="476"/>
      <c r="K2019" s="638"/>
      <c r="L2019" s="638"/>
      <c r="M2019" s="638"/>
      <c r="N2019" s="476"/>
      <c r="O2019" s="476"/>
    </row>
    <row r="2020" spans="1:15" ht="15.75">
      <c r="A2020" s="692">
        <f t="shared" si="84"/>
        <v>165</v>
      </c>
      <c r="B2020" s="752"/>
      <c r="C2020" s="513" t="s">
        <v>2173</v>
      </c>
      <c r="D2020" s="476" t="s">
        <v>21</v>
      </c>
      <c r="E2020" s="737">
        <v>1800</v>
      </c>
      <c r="F2020" s="476">
        <v>3</v>
      </c>
      <c r="G2020" s="653">
        <f t="shared" si="86"/>
        <v>5400</v>
      </c>
      <c r="H2020" s="476"/>
      <c r="I2020" s="476"/>
      <c r="J2020" s="476"/>
      <c r="K2020" s="638"/>
      <c r="L2020" s="638"/>
      <c r="M2020" s="638"/>
      <c r="N2020" s="476"/>
      <c r="O2020" s="476"/>
    </row>
    <row r="2021" spans="1:15" ht="15.75">
      <c r="A2021" s="692">
        <f t="shared" si="84"/>
        <v>166</v>
      </c>
      <c r="B2021" s="752"/>
      <c r="C2021" s="513" t="s">
        <v>2174</v>
      </c>
      <c r="D2021" s="476" t="s">
        <v>21</v>
      </c>
      <c r="E2021" s="737">
        <v>3375</v>
      </c>
      <c r="F2021" s="476">
        <v>2</v>
      </c>
      <c r="G2021" s="653">
        <f t="shared" si="86"/>
        <v>6750</v>
      </c>
      <c r="H2021" s="476"/>
      <c r="I2021" s="476"/>
      <c r="J2021" s="476"/>
      <c r="K2021" s="638"/>
      <c r="L2021" s="638"/>
      <c r="M2021" s="638"/>
      <c r="N2021" s="476"/>
      <c r="O2021" s="476"/>
    </row>
    <row r="2022" spans="1:15" ht="15.75">
      <c r="A2022" s="692">
        <f t="shared" si="84"/>
        <v>167</v>
      </c>
      <c r="B2022" s="752"/>
      <c r="C2022" s="513" t="s">
        <v>2175</v>
      </c>
      <c r="D2022" s="476" t="s">
        <v>21</v>
      </c>
      <c r="E2022" s="737">
        <v>5107.5</v>
      </c>
      <c r="F2022" s="476">
        <v>1</v>
      </c>
      <c r="G2022" s="653">
        <f t="shared" si="86"/>
        <v>5107.5</v>
      </c>
      <c r="H2022" s="476"/>
      <c r="I2022" s="476"/>
      <c r="J2022" s="476"/>
      <c r="K2022" s="638"/>
      <c r="L2022" s="638"/>
      <c r="M2022" s="638"/>
      <c r="N2022" s="476"/>
      <c r="O2022" s="476"/>
    </row>
    <row r="2023" spans="1:15" ht="15.75">
      <c r="A2023" s="692">
        <f t="shared" si="84"/>
        <v>168</v>
      </c>
      <c r="B2023" s="752"/>
      <c r="C2023" s="513" t="s">
        <v>2176</v>
      </c>
      <c r="D2023" s="476" t="s">
        <v>21</v>
      </c>
      <c r="E2023" s="737">
        <v>14755</v>
      </c>
      <c r="F2023" s="476">
        <v>1</v>
      </c>
      <c r="G2023" s="653">
        <f t="shared" si="86"/>
        <v>14755</v>
      </c>
      <c r="H2023" s="476"/>
      <c r="I2023" s="476"/>
      <c r="J2023" s="476"/>
      <c r="K2023" s="638"/>
      <c r="L2023" s="638"/>
      <c r="M2023" s="638"/>
      <c r="N2023" s="476"/>
      <c r="O2023" s="476"/>
    </row>
    <row r="2024" spans="1:15" ht="15.75">
      <c r="A2024" s="692">
        <f t="shared" si="84"/>
        <v>169</v>
      </c>
      <c r="B2024" s="752"/>
      <c r="C2024" s="513" t="s">
        <v>2177</v>
      </c>
      <c r="D2024" s="476" t="s">
        <v>21</v>
      </c>
      <c r="E2024" s="737">
        <v>12733</v>
      </c>
      <c r="F2024" s="476">
        <v>1</v>
      </c>
      <c r="G2024" s="653">
        <f t="shared" si="86"/>
        <v>12733</v>
      </c>
      <c r="H2024" s="476"/>
      <c r="I2024" s="476"/>
      <c r="J2024" s="476"/>
      <c r="K2024" s="638"/>
      <c r="L2024" s="638"/>
      <c r="M2024" s="638"/>
      <c r="N2024" s="476"/>
      <c r="O2024" s="476"/>
    </row>
    <row r="2025" spans="1:15" ht="15.75">
      <c r="A2025" s="692">
        <f t="shared" si="84"/>
        <v>170</v>
      </c>
      <c r="B2025" s="752"/>
      <c r="C2025" s="513" t="s">
        <v>2178</v>
      </c>
      <c r="D2025" s="476" t="s">
        <v>21</v>
      </c>
      <c r="E2025" s="737">
        <v>7393</v>
      </c>
      <c r="F2025" s="476">
        <v>5</v>
      </c>
      <c r="G2025" s="653">
        <f t="shared" si="86"/>
        <v>36965</v>
      </c>
      <c r="H2025" s="476"/>
      <c r="I2025" s="476"/>
      <c r="J2025" s="476"/>
      <c r="K2025" s="638"/>
      <c r="L2025" s="638"/>
      <c r="M2025" s="638"/>
      <c r="N2025" s="476"/>
      <c r="O2025" s="476"/>
    </row>
    <row r="2026" spans="1:15" ht="15.75">
      <c r="A2026" s="692">
        <f t="shared" si="84"/>
        <v>171</v>
      </c>
      <c r="B2026" s="752"/>
      <c r="C2026" s="513" t="s">
        <v>2179</v>
      </c>
      <c r="D2026" s="476" t="s">
        <v>21</v>
      </c>
      <c r="E2026" s="737">
        <v>3198.5</v>
      </c>
      <c r="F2026" s="476">
        <v>4</v>
      </c>
      <c r="G2026" s="653">
        <f t="shared" si="86"/>
        <v>12794</v>
      </c>
      <c r="H2026" s="476"/>
      <c r="I2026" s="476"/>
      <c r="J2026" s="476"/>
      <c r="K2026" s="638"/>
      <c r="L2026" s="638"/>
      <c r="M2026" s="638"/>
      <c r="N2026" s="476"/>
      <c r="O2026" s="476"/>
    </row>
    <row r="2027" spans="1:15" ht="15.75">
      <c r="A2027" s="692">
        <f t="shared" si="84"/>
        <v>172</v>
      </c>
      <c r="B2027" s="752"/>
      <c r="C2027" s="513" t="s">
        <v>2180</v>
      </c>
      <c r="D2027" s="476" t="s">
        <v>21</v>
      </c>
      <c r="E2027" s="737">
        <v>11852.7</v>
      </c>
      <c r="F2027" s="476">
        <v>1</v>
      </c>
      <c r="G2027" s="653">
        <f t="shared" si="86"/>
        <v>11852.7</v>
      </c>
      <c r="H2027" s="476"/>
      <c r="I2027" s="476"/>
      <c r="J2027" s="476"/>
      <c r="K2027" s="638"/>
      <c r="L2027" s="638"/>
      <c r="M2027" s="638"/>
      <c r="N2027" s="476"/>
      <c r="O2027" s="476"/>
    </row>
    <row r="2028" spans="1:15" ht="15.75">
      <c r="A2028" s="692">
        <f t="shared" si="84"/>
        <v>173</v>
      </c>
      <c r="B2028" s="752"/>
      <c r="C2028" s="513" t="s">
        <v>2181</v>
      </c>
      <c r="D2028" s="476" t="s">
        <v>21</v>
      </c>
      <c r="E2028" s="737">
        <v>3784.2</v>
      </c>
      <c r="F2028" s="476">
        <v>1</v>
      </c>
      <c r="G2028" s="653">
        <f t="shared" si="86"/>
        <v>3784.2</v>
      </c>
      <c r="H2028" s="476"/>
      <c r="I2028" s="476"/>
      <c r="J2028" s="476"/>
      <c r="K2028" s="638"/>
      <c r="L2028" s="638"/>
      <c r="M2028" s="638"/>
      <c r="N2028" s="476"/>
      <c r="O2028" s="476"/>
    </row>
    <row r="2029" spans="1:15" ht="15.75">
      <c r="A2029" s="692">
        <f t="shared" si="84"/>
        <v>174</v>
      </c>
      <c r="B2029" s="752"/>
      <c r="C2029" s="513" t="s">
        <v>2182</v>
      </c>
      <c r="D2029" s="476" t="s">
        <v>21</v>
      </c>
      <c r="E2029" s="737">
        <v>111684</v>
      </c>
      <c r="F2029" s="476">
        <v>1</v>
      </c>
      <c r="G2029" s="653">
        <f t="shared" si="86"/>
        <v>111684</v>
      </c>
      <c r="H2029" s="476"/>
      <c r="I2029" s="476"/>
      <c r="J2029" s="476"/>
      <c r="K2029" s="638"/>
      <c r="L2029" s="638"/>
      <c r="M2029" s="638"/>
      <c r="N2029" s="476"/>
      <c r="O2029" s="476"/>
    </row>
    <row r="2030" spans="1:15" ht="15.75">
      <c r="A2030" s="692">
        <f t="shared" si="84"/>
        <v>175</v>
      </c>
      <c r="B2030" s="752"/>
      <c r="C2030" s="513" t="s">
        <v>2183</v>
      </c>
      <c r="D2030" s="476" t="s">
        <v>21</v>
      </c>
      <c r="E2030" s="737">
        <v>108415</v>
      </c>
      <c r="F2030" s="476">
        <v>1</v>
      </c>
      <c r="G2030" s="653">
        <f t="shared" si="86"/>
        <v>108415</v>
      </c>
      <c r="H2030" s="476"/>
      <c r="I2030" s="476"/>
      <c r="J2030" s="476"/>
      <c r="K2030" s="638"/>
      <c r="L2030" s="638"/>
      <c r="M2030" s="638"/>
      <c r="N2030" s="476"/>
      <c r="O2030" s="476"/>
    </row>
    <row r="2031" spans="1:15" ht="15.75">
      <c r="A2031" s="692">
        <f t="shared" si="84"/>
        <v>176</v>
      </c>
      <c r="B2031" s="752"/>
      <c r="C2031" s="513" t="s">
        <v>2184</v>
      </c>
      <c r="D2031" s="476" t="s">
        <v>21</v>
      </c>
      <c r="E2031" s="737">
        <v>10760</v>
      </c>
      <c r="F2031" s="476">
        <v>5</v>
      </c>
      <c r="G2031" s="653">
        <f t="shared" si="86"/>
        <v>53800</v>
      </c>
      <c r="H2031" s="476"/>
      <c r="I2031" s="476"/>
      <c r="J2031" s="476"/>
      <c r="K2031" s="638"/>
      <c r="L2031" s="638"/>
      <c r="M2031" s="638"/>
      <c r="N2031" s="476"/>
      <c r="O2031" s="476"/>
    </row>
    <row r="2032" spans="1:15" ht="15.75">
      <c r="A2032" s="692"/>
      <c r="B2032" s="752"/>
      <c r="C2032" s="513" t="s">
        <v>2185</v>
      </c>
      <c r="D2032" s="476" t="s">
        <v>21</v>
      </c>
      <c r="E2032" s="737">
        <v>56523</v>
      </c>
      <c r="F2032" s="476">
        <v>1</v>
      </c>
      <c r="G2032" s="653">
        <f t="shared" si="86"/>
        <v>56523</v>
      </c>
      <c r="H2032" s="476"/>
      <c r="I2032" s="476"/>
      <c r="J2032" s="476"/>
      <c r="K2032" s="638"/>
      <c r="L2032" s="638"/>
      <c r="M2032" s="638"/>
      <c r="N2032" s="476"/>
      <c r="O2032" s="476"/>
    </row>
    <row r="2033" spans="1:15" ht="15.75">
      <c r="A2033" s="692"/>
      <c r="B2033" s="752"/>
      <c r="C2033" s="513" t="s">
        <v>2186</v>
      </c>
      <c r="D2033" s="476" t="s">
        <v>21</v>
      </c>
      <c r="E2033" s="737">
        <v>4500</v>
      </c>
      <c r="F2033" s="476"/>
      <c r="G2033" s="476"/>
      <c r="H2033" s="476"/>
      <c r="I2033" s="476"/>
      <c r="J2033" s="476"/>
      <c r="K2033" s="638"/>
      <c r="L2033" s="638">
        <v>1</v>
      </c>
      <c r="M2033" s="662">
        <f t="shared" ref="M2033:M2038" si="87">L2033*E2033</f>
        <v>4500</v>
      </c>
      <c r="N2033" s="476"/>
      <c r="O2033" s="476"/>
    </row>
    <row r="2034" spans="1:15" ht="15.75">
      <c r="A2034" s="692"/>
      <c r="B2034" s="752"/>
      <c r="C2034" s="513" t="s">
        <v>2187</v>
      </c>
      <c r="D2034" s="476" t="s">
        <v>21</v>
      </c>
      <c r="E2034" s="737">
        <v>4550</v>
      </c>
      <c r="F2034" s="476"/>
      <c r="G2034" s="476"/>
      <c r="H2034" s="476"/>
      <c r="I2034" s="476"/>
      <c r="J2034" s="476"/>
      <c r="K2034" s="638"/>
      <c r="L2034" s="638">
        <v>1</v>
      </c>
      <c r="M2034" s="662">
        <f t="shared" si="87"/>
        <v>4550</v>
      </c>
      <c r="N2034" s="476"/>
      <c r="O2034" s="476"/>
    </row>
    <row r="2035" spans="1:15" ht="15.75">
      <c r="A2035" s="692"/>
      <c r="B2035" s="752"/>
      <c r="C2035" s="513" t="s">
        <v>2188</v>
      </c>
      <c r="D2035" s="476" t="s">
        <v>21</v>
      </c>
      <c r="E2035" s="737">
        <v>3000</v>
      </c>
      <c r="F2035" s="476"/>
      <c r="G2035" s="476"/>
      <c r="H2035" s="476"/>
      <c r="I2035" s="476"/>
      <c r="J2035" s="476"/>
      <c r="K2035" s="638"/>
      <c r="L2035" s="638">
        <v>1</v>
      </c>
      <c r="M2035" s="662">
        <f t="shared" si="87"/>
        <v>3000</v>
      </c>
      <c r="N2035" s="476"/>
      <c r="O2035" s="476"/>
    </row>
    <row r="2036" spans="1:15" ht="15.75">
      <c r="A2036" s="692">
        <f>A2031+1</f>
        <v>177</v>
      </c>
      <c r="B2036" s="752"/>
      <c r="C2036" s="513" t="s">
        <v>2189</v>
      </c>
      <c r="D2036" s="476" t="s">
        <v>21</v>
      </c>
      <c r="E2036" s="737">
        <v>7500</v>
      </c>
      <c r="F2036" s="476"/>
      <c r="G2036" s="476"/>
      <c r="H2036" s="476"/>
      <c r="I2036" s="476"/>
      <c r="J2036" s="476"/>
      <c r="K2036" s="638"/>
      <c r="L2036" s="638">
        <v>1</v>
      </c>
      <c r="M2036" s="662">
        <f t="shared" si="87"/>
        <v>7500</v>
      </c>
      <c r="N2036" s="476"/>
      <c r="O2036" s="476"/>
    </row>
    <row r="2037" spans="1:15" ht="15.75">
      <c r="A2037" s="692">
        <f t="shared" ref="A2037:A2041" si="88">A2036+1</f>
        <v>178</v>
      </c>
      <c r="B2037" s="752"/>
      <c r="C2037" s="513" t="s">
        <v>2190</v>
      </c>
      <c r="D2037" s="476" t="s">
        <v>21</v>
      </c>
      <c r="E2037" s="737">
        <v>5300</v>
      </c>
      <c r="F2037" s="476"/>
      <c r="G2037" s="476"/>
      <c r="H2037" s="476"/>
      <c r="I2037" s="476"/>
      <c r="J2037" s="476"/>
      <c r="K2037" s="638"/>
      <c r="L2037" s="638">
        <v>1</v>
      </c>
      <c r="M2037" s="662">
        <f t="shared" si="87"/>
        <v>5300</v>
      </c>
      <c r="N2037" s="476"/>
      <c r="O2037" s="476"/>
    </row>
    <row r="2038" spans="1:15" ht="15.75">
      <c r="A2038" s="692">
        <f t="shared" si="88"/>
        <v>179</v>
      </c>
      <c r="B2038" s="752"/>
      <c r="C2038" s="513" t="s">
        <v>2191</v>
      </c>
      <c r="D2038" s="476" t="s">
        <v>21</v>
      </c>
      <c r="E2038" s="737">
        <v>10000</v>
      </c>
      <c r="F2038" s="476"/>
      <c r="G2038" s="476"/>
      <c r="H2038" s="476"/>
      <c r="I2038" s="476"/>
      <c r="J2038" s="476"/>
      <c r="K2038" s="638"/>
      <c r="L2038" s="638">
        <v>1</v>
      </c>
      <c r="M2038" s="662">
        <f t="shared" si="87"/>
        <v>10000</v>
      </c>
      <c r="N2038" s="476"/>
      <c r="O2038" s="476"/>
    </row>
    <row r="2039" spans="1:15" ht="15.75">
      <c r="A2039" s="692">
        <f t="shared" si="88"/>
        <v>180</v>
      </c>
      <c r="B2039" s="752"/>
      <c r="C2039" s="513" t="s">
        <v>2192</v>
      </c>
      <c r="D2039" s="476" t="s">
        <v>21</v>
      </c>
      <c r="E2039" s="737">
        <v>36102</v>
      </c>
      <c r="F2039" s="476">
        <v>2</v>
      </c>
      <c r="G2039" s="653">
        <f t="shared" ref="G2039:G2059" si="89">E2039*F2039</f>
        <v>72204</v>
      </c>
      <c r="H2039" s="476"/>
      <c r="I2039" s="476"/>
      <c r="J2039" s="476"/>
      <c r="K2039" s="638"/>
      <c r="L2039" s="638"/>
      <c r="M2039" s="638"/>
      <c r="N2039" s="476"/>
      <c r="O2039" s="476"/>
    </row>
    <row r="2040" spans="1:15" ht="15.75">
      <c r="A2040" s="692">
        <f t="shared" si="88"/>
        <v>181</v>
      </c>
      <c r="B2040" s="752"/>
      <c r="C2040" s="513" t="s">
        <v>2193</v>
      </c>
      <c r="D2040" s="476" t="s">
        <v>21</v>
      </c>
      <c r="E2040" s="737">
        <v>8644</v>
      </c>
      <c r="F2040" s="753"/>
      <c r="G2040" s="437"/>
      <c r="H2040" s="476"/>
      <c r="I2040" s="476"/>
      <c r="J2040" s="476"/>
      <c r="K2040" s="476"/>
      <c r="L2040" s="476">
        <v>1</v>
      </c>
      <c r="M2040" s="662">
        <f>L2040*E2040</f>
        <v>8644</v>
      </c>
      <c r="N2040" s="476"/>
      <c r="O2040" s="476"/>
    </row>
    <row r="2041" spans="1:15" ht="15.75">
      <c r="A2041" s="692">
        <f t="shared" si="88"/>
        <v>182</v>
      </c>
      <c r="B2041" s="752"/>
      <c r="C2041" s="513" t="s">
        <v>2194</v>
      </c>
      <c r="D2041" s="476" t="s">
        <v>21</v>
      </c>
      <c r="E2041" s="737">
        <v>2775</v>
      </c>
      <c r="F2041" s="476">
        <v>1</v>
      </c>
      <c r="G2041" s="653">
        <f t="shared" si="89"/>
        <v>2775</v>
      </c>
      <c r="H2041" s="476"/>
      <c r="I2041" s="476"/>
      <c r="J2041" s="476"/>
      <c r="K2041" s="638"/>
      <c r="L2041" s="638"/>
      <c r="M2041" s="638"/>
      <c r="N2041" s="476"/>
      <c r="O2041" s="476"/>
    </row>
    <row r="2042" spans="1:15" ht="15.75">
      <c r="A2042" s="692"/>
      <c r="B2042" s="752"/>
      <c r="C2042" s="513" t="s">
        <v>2195</v>
      </c>
      <c r="D2042" s="476" t="s">
        <v>21</v>
      </c>
      <c r="E2042" s="737">
        <v>86111</v>
      </c>
      <c r="F2042" s="476">
        <v>1</v>
      </c>
      <c r="G2042" s="653">
        <f t="shared" si="89"/>
        <v>86111</v>
      </c>
      <c r="H2042" s="476"/>
      <c r="I2042" s="476"/>
      <c r="J2042" s="476"/>
      <c r="K2042" s="638"/>
      <c r="L2042" s="638"/>
      <c r="M2042" s="638"/>
      <c r="N2042" s="476"/>
      <c r="O2042" s="476"/>
    </row>
    <row r="2043" spans="1:15" ht="15.75">
      <c r="A2043" s="692">
        <f>A2041+1</f>
        <v>183</v>
      </c>
      <c r="B2043" s="752"/>
      <c r="C2043" s="513" t="s">
        <v>2196</v>
      </c>
      <c r="D2043" s="476" t="s">
        <v>21</v>
      </c>
      <c r="E2043" s="737">
        <v>77172</v>
      </c>
      <c r="F2043" s="476">
        <v>1</v>
      </c>
      <c r="G2043" s="653">
        <f t="shared" si="89"/>
        <v>77172</v>
      </c>
      <c r="H2043" s="476"/>
      <c r="I2043" s="476"/>
      <c r="J2043" s="476"/>
      <c r="K2043" s="638"/>
      <c r="L2043" s="638"/>
      <c r="M2043" s="638"/>
      <c r="N2043" s="476"/>
      <c r="O2043" s="476"/>
    </row>
    <row r="2044" spans="1:15" ht="31.5">
      <c r="A2044" s="692">
        <f t="shared" ref="A2044:A2049" si="90">A2043+1</f>
        <v>184</v>
      </c>
      <c r="B2044" s="752"/>
      <c r="C2044" s="513" t="s">
        <v>2197</v>
      </c>
      <c r="D2044" s="476" t="s">
        <v>21</v>
      </c>
      <c r="E2044" s="737">
        <v>7994.5</v>
      </c>
      <c r="F2044" s="476">
        <v>1</v>
      </c>
      <c r="G2044" s="653">
        <f t="shared" si="89"/>
        <v>7994.5</v>
      </c>
      <c r="H2044" s="476"/>
      <c r="I2044" s="476"/>
      <c r="J2044" s="476"/>
      <c r="K2044" s="638"/>
      <c r="L2044" s="638"/>
      <c r="M2044" s="638"/>
      <c r="N2044" s="476"/>
      <c r="O2044" s="476"/>
    </row>
    <row r="2045" spans="1:15" ht="31.5">
      <c r="A2045" s="692">
        <f t="shared" si="90"/>
        <v>185</v>
      </c>
      <c r="B2045" s="752"/>
      <c r="C2045" s="513" t="s">
        <v>2198</v>
      </c>
      <c r="D2045" s="476" t="s">
        <v>21</v>
      </c>
      <c r="E2045" s="737">
        <v>7994.5</v>
      </c>
      <c r="F2045" s="476">
        <v>1</v>
      </c>
      <c r="G2045" s="653">
        <f t="shared" si="89"/>
        <v>7994.5</v>
      </c>
      <c r="H2045" s="476"/>
      <c r="I2045" s="476"/>
      <c r="J2045" s="476"/>
      <c r="K2045" s="638"/>
      <c r="L2045" s="638"/>
      <c r="M2045" s="638"/>
      <c r="N2045" s="476"/>
      <c r="O2045" s="476"/>
    </row>
    <row r="2046" spans="1:15" ht="31.5">
      <c r="A2046" s="692">
        <f t="shared" si="90"/>
        <v>186</v>
      </c>
      <c r="B2046" s="752"/>
      <c r="C2046" s="513" t="s">
        <v>2199</v>
      </c>
      <c r="D2046" s="476" t="s">
        <v>21</v>
      </c>
      <c r="E2046" s="737">
        <v>3953</v>
      </c>
      <c r="F2046" s="476">
        <v>2</v>
      </c>
      <c r="G2046" s="653">
        <f t="shared" si="89"/>
        <v>7906</v>
      </c>
      <c r="H2046" s="476"/>
      <c r="I2046" s="476"/>
      <c r="J2046" s="476"/>
      <c r="K2046" s="638"/>
      <c r="L2046" s="638"/>
      <c r="M2046" s="638"/>
      <c r="N2046" s="476"/>
      <c r="O2046" s="476"/>
    </row>
    <row r="2047" spans="1:15" ht="15.75">
      <c r="A2047" s="692">
        <f t="shared" si="90"/>
        <v>187</v>
      </c>
      <c r="B2047" s="752"/>
      <c r="C2047" s="513" t="s">
        <v>2200</v>
      </c>
      <c r="D2047" s="476" t="s">
        <v>21</v>
      </c>
      <c r="E2047" s="737">
        <v>206.5</v>
      </c>
      <c r="F2047" s="476">
        <v>2</v>
      </c>
      <c r="G2047" s="653">
        <f t="shared" si="89"/>
        <v>413</v>
      </c>
      <c r="H2047" s="476"/>
      <c r="I2047" s="476"/>
      <c r="J2047" s="476"/>
      <c r="K2047" s="638"/>
      <c r="L2047" s="638"/>
      <c r="M2047" s="638"/>
      <c r="N2047" s="476"/>
      <c r="O2047" s="476"/>
    </row>
    <row r="2048" spans="1:15" ht="15.75">
      <c r="A2048" s="692">
        <f t="shared" si="90"/>
        <v>188</v>
      </c>
      <c r="B2048" s="752"/>
      <c r="C2048" s="513" t="s">
        <v>2201</v>
      </c>
      <c r="D2048" s="476" t="s">
        <v>21</v>
      </c>
      <c r="E2048" s="737">
        <v>413</v>
      </c>
      <c r="F2048" s="476">
        <v>2</v>
      </c>
      <c r="G2048" s="653">
        <f t="shared" si="89"/>
        <v>826</v>
      </c>
      <c r="H2048" s="476"/>
      <c r="I2048" s="476"/>
      <c r="J2048" s="476"/>
      <c r="K2048" s="638"/>
      <c r="L2048" s="638"/>
      <c r="M2048" s="638"/>
      <c r="N2048" s="476"/>
      <c r="O2048" s="476"/>
    </row>
    <row r="2049" spans="1:15" ht="15.75">
      <c r="A2049" s="692">
        <f t="shared" si="90"/>
        <v>189</v>
      </c>
      <c r="B2049" s="752"/>
      <c r="C2049" s="513" t="s">
        <v>2202</v>
      </c>
      <c r="D2049" s="476" t="s">
        <v>21</v>
      </c>
      <c r="E2049" s="737">
        <v>171.1</v>
      </c>
      <c r="F2049" s="476">
        <v>10</v>
      </c>
      <c r="G2049" s="653">
        <f t="shared" si="89"/>
        <v>1711</v>
      </c>
      <c r="H2049" s="476"/>
      <c r="I2049" s="476"/>
      <c r="J2049" s="476"/>
      <c r="K2049" s="638"/>
      <c r="L2049" s="638"/>
      <c r="M2049" s="638"/>
      <c r="N2049" s="476"/>
      <c r="O2049" s="476"/>
    </row>
    <row r="2050" spans="1:15" ht="15.75">
      <c r="A2050" s="692">
        <v>190</v>
      </c>
      <c r="B2050" s="752"/>
      <c r="C2050" s="513" t="s">
        <v>2203</v>
      </c>
      <c r="D2050" s="476" t="s">
        <v>21</v>
      </c>
      <c r="E2050" s="737">
        <v>0</v>
      </c>
      <c r="F2050" s="476">
        <v>1</v>
      </c>
      <c r="G2050" s="653">
        <f t="shared" si="89"/>
        <v>0</v>
      </c>
      <c r="H2050" s="476"/>
      <c r="I2050" s="476"/>
      <c r="J2050" s="476"/>
      <c r="K2050" s="638"/>
      <c r="L2050" s="638"/>
      <c r="M2050" s="638"/>
      <c r="N2050" s="476"/>
      <c r="O2050" s="476"/>
    </row>
    <row r="2051" spans="1:15" ht="15.75">
      <c r="A2051" s="692">
        <v>191</v>
      </c>
      <c r="B2051" s="752"/>
      <c r="C2051" s="513" t="s">
        <v>2204</v>
      </c>
      <c r="D2051" s="476" t="s">
        <v>21</v>
      </c>
      <c r="E2051" s="737">
        <v>6753</v>
      </c>
      <c r="F2051" s="476">
        <v>1</v>
      </c>
      <c r="G2051" s="653">
        <f t="shared" si="89"/>
        <v>6753</v>
      </c>
      <c r="H2051" s="476"/>
      <c r="I2051" s="476"/>
      <c r="J2051" s="476"/>
      <c r="K2051" s="638"/>
      <c r="L2051" s="638"/>
      <c r="M2051" s="638"/>
      <c r="N2051" s="476"/>
      <c r="O2051" s="476"/>
    </row>
    <row r="2052" spans="1:15" ht="15.75">
      <c r="A2052" s="692"/>
      <c r="B2052" s="752"/>
      <c r="C2052" s="513" t="s">
        <v>2205</v>
      </c>
      <c r="D2052" s="476" t="s">
        <v>21</v>
      </c>
      <c r="E2052" s="737">
        <v>29169.9</v>
      </c>
      <c r="F2052" s="476">
        <v>4</v>
      </c>
      <c r="G2052" s="653">
        <f t="shared" si="89"/>
        <v>116679.6</v>
      </c>
      <c r="H2052" s="476"/>
      <c r="I2052" s="476"/>
      <c r="J2052" s="476"/>
      <c r="K2052" s="638"/>
      <c r="L2052" s="638"/>
      <c r="M2052" s="638"/>
      <c r="N2052" s="476"/>
      <c r="O2052" s="476"/>
    </row>
    <row r="2053" spans="1:15" ht="15.75">
      <c r="A2053" s="692"/>
      <c r="B2053" s="752"/>
      <c r="C2053" s="513" t="s">
        <v>2206</v>
      </c>
      <c r="D2053" s="476" t="s">
        <v>21</v>
      </c>
      <c r="E2053" s="737">
        <v>28650.82</v>
      </c>
      <c r="F2053" s="476">
        <v>2</v>
      </c>
      <c r="G2053" s="653">
        <f t="shared" si="89"/>
        <v>57301.64</v>
      </c>
      <c r="H2053" s="476"/>
      <c r="I2053" s="476"/>
      <c r="J2053" s="476"/>
      <c r="K2053" s="638"/>
      <c r="L2053" s="638"/>
      <c r="M2053" s="638"/>
      <c r="N2053" s="476"/>
      <c r="O2053" s="476"/>
    </row>
    <row r="2054" spans="1:15" ht="15.75">
      <c r="A2054" s="692"/>
      <c r="B2054" s="752"/>
      <c r="C2054" s="513" t="s">
        <v>2207</v>
      </c>
      <c r="D2054" s="476" t="s">
        <v>21</v>
      </c>
      <c r="E2054" s="737">
        <v>194600</v>
      </c>
      <c r="F2054" s="476">
        <v>1</v>
      </c>
      <c r="G2054" s="653">
        <f t="shared" si="89"/>
        <v>194600</v>
      </c>
      <c r="H2054" s="476"/>
      <c r="I2054" s="476"/>
      <c r="J2054" s="476"/>
      <c r="K2054" s="638"/>
      <c r="L2054" s="638"/>
      <c r="M2054" s="638"/>
      <c r="N2054" s="476"/>
      <c r="O2054" s="476"/>
    </row>
    <row r="2055" spans="1:15" ht="15.75">
      <c r="A2055" s="692"/>
      <c r="B2055" s="752"/>
      <c r="C2055" s="513" t="s">
        <v>777</v>
      </c>
      <c r="D2055" s="476" t="s">
        <v>21</v>
      </c>
      <c r="E2055" s="737">
        <v>49206</v>
      </c>
      <c r="F2055" s="476">
        <v>1</v>
      </c>
      <c r="G2055" s="653">
        <f t="shared" si="89"/>
        <v>49206</v>
      </c>
      <c r="H2055" s="476"/>
      <c r="I2055" s="476"/>
      <c r="J2055" s="476"/>
      <c r="K2055" s="638"/>
      <c r="L2055" s="638"/>
      <c r="M2055" s="638"/>
      <c r="N2055" s="476"/>
      <c r="O2055" s="476"/>
    </row>
    <row r="2056" spans="1:15" ht="15.75">
      <c r="A2056" s="692"/>
      <c r="B2056" s="752"/>
      <c r="C2056" s="513" t="s">
        <v>1257</v>
      </c>
      <c r="D2056" s="476" t="s">
        <v>21</v>
      </c>
      <c r="E2056" s="737">
        <v>7906</v>
      </c>
      <c r="F2056" s="476">
        <v>1</v>
      </c>
      <c r="G2056" s="653">
        <f t="shared" si="89"/>
        <v>7906</v>
      </c>
      <c r="H2056" s="476"/>
      <c r="I2056" s="476"/>
      <c r="J2056" s="476"/>
      <c r="K2056" s="638"/>
      <c r="L2056" s="638"/>
      <c r="M2056" s="638"/>
      <c r="N2056" s="476"/>
      <c r="O2056" s="476"/>
    </row>
    <row r="2057" spans="1:15" ht="15.75">
      <c r="A2057" s="692"/>
      <c r="B2057" s="752"/>
      <c r="C2057" s="513" t="s">
        <v>2208</v>
      </c>
      <c r="D2057" s="476" t="s">
        <v>21</v>
      </c>
      <c r="E2057" s="737">
        <v>34456</v>
      </c>
      <c r="F2057" s="476">
        <v>1</v>
      </c>
      <c r="G2057" s="653">
        <f t="shared" si="89"/>
        <v>34456</v>
      </c>
      <c r="H2057" s="476"/>
      <c r="I2057" s="476"/>
      <c r="J2057" s="476"/>
      <c r="K2057" s="638"/>
      <c r="L2057" s="638"/>
      <c r="M2057" s="638"/>
      <c r="N2057" s="476"/>
      <c r="O2057" s="476"/>
    </row>
    <row r="2058" spans="1:15" ht="15.75">
      <c r="A2058" s="692"/>
      <c r="B2058" s="752"/>
      <c r="C2058" s="513" t="s">
        <v>2209</v>
      </c>
      <c r="D2058" s="476" t="s">
        <v>21</v>
      </c>
      <c r="E2058" s="737">
        <v>22184</v>
      </c>
      <c r="F2058" s="476">
        <v>2</v>
      </c>
      <c r="G2058" s="653">
        <f t="shared" si="89"/>
        <v>44368</v>
      </c>
      <c r="H2058" s="476"/>
      <c r="I2058" s="476"/>
      <c r="J2058" s="476"/>
      <c r="K2058" s="638"/>
      <c r="L2058" s="638"/>
      <c r="M2058" s="638"/>
      <c r="N2058" s="476"/>
      <c r="O2058" s="476"/>
    </row>
    <row r="2059" spans="1:15" ht="15.75">
      <c r="A2059" s="692"/>
      <c r="B2059" s="752"/>
      <c r="C2059" s="513" t="s">
        <v>2210</v>
      </c>
      <c r="D2059" s="476" t="s">
        <v>21</v>
      </c>
      <c r="E2059" s="737">
        <v>5500</v>
      </c>
      <c r="F2059" s="476">
        <v>1</v>
      </c>
      <c r="G2059" s="653">
        <f t="shared" si="89"/>
        <v>5500</v>
      </c>
      <c r="H2059" s="476"/>
      <c r="I2059" s="476"/>
      <c r="J2059" s="476"/>
      <c r="K2059" s="638"/>
      <c r="L2059" s="638"/>
      <c r="M2059" s="638"/>
      <c r="N2059" s="476"/>
      <c r="O2059" s="476"/>
    </row>
    <row r="2060" spans="1:15" ht="15.75">
      <c r="A2060" s="1251" t="s">
        <v>2111</v>
      </c>
      <c r="B2060" s="1252"/>
      <c r="C2060" s="1252"/>
      <c r="D2060" s="1252"/>
      <c r="E2060" s="1253"/>
      <c r="F2060" s="738"/>
      <c r="G2060" s="739">
        <f t="shared" ref="G2060:K2060" si="91">SUM(G1965:G2059)</f>
        <v>2039331.7099399997</v>
      </c>
      <c r="H2060" s="738"/>
      <c r="I2060" s="739">
        <f t="shared" si="91"/>
        <v>0</v>
      </c>
      <c r="J2060" s="738"/>
      <c r="K2060" s="739">
        <f t="shared" si="91"/>
        <v>0</v>
      </c>
      <c r="L2060" s="738"/>
      <c r="M2060" s="739">
        <f>SUM(M1965:M2059)</f>
        <v>153327</v>
      </c>
      <c r="N2060" s="738"/>
      <c r="O2060" s="739">
        <f>SUM(O1965:O2059)</f>
        <v>0</v>
      </c>
    </row>
    <row r="2061" spans="1:15" ht="15.75">
      <c r="A2061" s="754"/>
      <c r="B2061" s="753"/>
      <c r="C2061" s="754"/>
      <c r="D2061" s="755"/>
      <c r="E2061" s="756"/>
      <c r="F2061" s="753"/>
      <c r="G2061" s="753"/>
      <c r="H2061" s="753"/>
      <c r="I2061" s="753"/>
      <c r="J2061" s="753"/>
      <c r="K2061" s="753"/>
      <c r="L2061" s="753"/>
      <c r="M2061" s="753"/>
      <c r="N2061" s="753"/>
      <c r="O2061" s="757"/>
    </row>
    <row r="2062" spans="1:15" ht="15.75">
      <c r="A2062" s="754"/>
      <c r="B2062" s="753"/>
      <c r="C2062" s="754"/>
      <c r="D2062" s="755"/>
      <c r="E2062" s="756"/>
      <c r="F2062" s="753"/>
      <c r="G2062" s="753"/>
      <c r="H2062" s="753"/>
      <c r="I2062" s="753"/>
      <c r="J2062" s="753"/>
      <c r="K2062" s="753"/>
      <c r="L2062" s="753"/>
      <c r="M2062" s="753"/>
      <c r="N2062" s="753"/>
      <c r="O2062" s="757"/>
    </row>
    <row r="2063" spans="1:15">
      <c r="A2063" s="754"/>
      <c r="B2063"/>
      <c r="E2063"/>
      <c r="I2063" s="753"/>
      <c r="J2063" s="753"/>
      <c r="K2063" s="753"/>
      <c r="L2063" s="753"/>
      <c r="M2063" s="753"/>
      <c r="N2063" s="753"/>
      <c r="O2063" s="757"/>
    </row>
    <row r="2064" spans="1:15" ht="15.75">
      <c r="B2064"/>
      <c r="C2064" s="1240" t="s">
        <v>2211</v>
      </c>
      <c r="D2064" s="1240"/>
      <c r="E2064" s="1240"/>
      <c r="F2064" s="1240"/>
      <c r="G2064" s="1240"/>
      <c r="H2064" s="1240"/>
    </row>
    <row r="2065" spans="1:8">
      <c r="B2065"/>
      <c r="E2065"/>
    </row>
    <row r="2066" spans="1:8" ht="15.75">
      <c r="B2066"/>
      <c r="C2066" s="758" t="s">
        <v>2212</v>
      </c>
      <c r="D2066" s="759" t="s">
        <v>2213</v>
      </c>
      <c r="E2066" s="760" t="s">
        <v>2214</v>
      </c>
      <c r="F2066" s="760"/>
      <c r="G2066" s="760"/>
      <c r="H2066" s="760" t="s">
        <v>786</v>
      </c>
    </row>
    <row r="2067" spans="1:8" ht="15.75">
      <c r="B2067"/>
      <c r="C2067" s="758" t="s">
        <v>2215</v>
      </c>
      <c r="D2067" s="759" t="s">
        <v>2213</v>
      </c>
      <c r="E2067" s="760" t="s">
        <v>2216</v>
      </c>
      <c r="F2067" s="760"/>
      <c r="G2067" s="760"/>
      <c r="H2067" s="760"/>
    </row>
    <row r="2068" spans="1:8" ht="15.75">
      <c r="B2068"/>
      <c r="C2068" s="758" t="s">
        <v>2217</v>
      </c>
      <c r="D2068" s="759" t="s">
        <v>2213</v>
      </c>
      <c r="E2068" s="761" t="s">
        <v>2218</v>
      </c>
      <c r="F2068" s="761"/>
      <c r="G2068" s="761"/>
      <c r="H2068" s="761"/>
    </row>
    <row r="2069" spans="1:8" ht="15.75">
      <c r="B2069"/>
      <c r="C2069" s="762" t="s">
        <v>2219</v>
      </c>
      <c r="D2069" s="759" t="s">
        <v>2213</v>
      </c>
      <c r="E2069" s="1241">
        <v>45778</v>
      </c>
      <c r="F2069" s="1241"/>
      <c r="G2069" s="1241"/>
      <c r="H2069" s="760"/>
    </row>
    <row r="2070" spans="1:8">
      <c r="B2070"/>
      <c r="E2070"/>
    </row>
    <row r="2071" spans="1:8">
      <c r="B2071"/>
      <c r="E2071"/>
    </row>
    <row r="2072" spans="1:8" ht="15.75">
      <c r="A2072" s="1242" t="s">
        <v>240</v>
      </c>
      <c r="B2072" s="1250" t="s">
        <v>2325</v>
      </c>
      <c r="C2072" s="1242" t="s">
        <v>242</v>
      </c>
      <c r="D2072" s="1242" t="s">
        <v>3</v>
      </c>
      <c r="E2072" s="1242" t="s">
        <v>245</v>
      </c>
      <c r="F2072" s="1242" t="s">
        <v>547</v>
      </c>
      <c r="G2072" s="1243" t="s">
        <v>2220</v>
      </c>
      <c r="H2072" s="1244"/>
    </row>
    <row r="2073" spans="1:8" ht="63">
      <c r="A2073" s="1242"/>
      <c r="B2073" s="1250"/>
      <c r="C2073" s="1242"/>
      <c r="D2073" s="1242"/>
      <c r="E2073" s="1242"/>
      <c r="F2073" s="1242"/>
      <c r="G2073" s="37" t="s">
        <v>2221</v>
      </c>
      <c r="H2073" s="37" t="s">
        <v>2222</v>
      </c>
    </row>
    <row r="2074" spans="1:8" ht="15.75">
      <c r="A2074" s="763">
        <v>1</v>
      </c>
      <c r="B2074" s="790"/>
      <c r="C2074" s="764" t="s">
        <v>2223</v>
      </c>
      <c r="D2074" s="764" t="s">
        <v>623</v>
      </c>
      <c r="E2074" s="765">
        <v>7</v>
      </c>
      <c r="F2074" s="766">
        <v>200</v>
      </c>
      <c r="G2074" s="164">
        <f>E2074*F2074</f>
        <v>1400</v>
      </c>
      <c r="H2074" s="767"/>
    </row>
    <row r="2075" spans="1:8" ht="15.75">
      <c r="A2075" s="763">
        <v>2</v>
      </c>
      <c r="B2075" s="790"/>
      <c r="C2075" s="768" t="s">
        <v>791</v>
      </c>
      <c r="D2075" s="768" t="s">
        <v>623</v>
      </c>
      <c r="E2075" s="765">
        <v>5</v>
      </c>
      <c r="F2075" s="769">
        <v>207</v>
      </c>
      <c r="G2075" s="164">
        <f>E2075*F2075</f>
        <v>1035</v>
      </c>
      <c r="H2075" s="767"/>
    </row>
    <row r="2076" spans="1:8" ht="15.75">
      <c r="A2076" s="763">
        <v>3</v>
      </c>
      <c r="B2076" s="790"/>
      <c r="C2076" s="770" t="s">
        <v>2224</v>
      </c>
      <c r="D2076" s="770" t="s">
        <v>10</v>
      </c>
      <c r="E2076" s="765">
        <v>2.5</v>
      </c>
      <c r="F2076" s="155">
        <v>1205960</v>
      </c>
      <c r="G2076" s="164">
        <f>E2076*F2076</f>
        <v>3014900</v>
      </c>
      <c r="H2076" s="771"/>
    </row>
    <row r="2077" spans="1:8" ht="15.75">
      <c r="A2077" s="763">
        <v>4</v>
      </c>
      <c r="B2077" s="790"/>
      <c r="C2077" s="770" t="s">
        <v>1316</v>
      </c>
      <c r="D2077" s="770" t="s">
        <v>347</v>
      </c>
      <c r="E2077" s="765">
        <v>0.25600000000000001</v>
      </c>
      <c r="F2077" s="155">
        <v>755000</v>
      </c>
      <c r="G2077" s="164">
        <f t="shared" ref="G2077:G2108" si="92">E2077*F2077</f>
        <v>193280</v>
      </c>
      <c r="H2077" s="164"/>
    </row>
    <row r="2078" spans="1:8" ht="15.75">
      <c r="A2078" s="763">
        <v>5</v>
      </c>
      <c r="B2078" s="790"/>
      <c r="C2078" s="772" t="s">
        <v>2225</v>
      </c>
      <c r="D2078" s="768" t="s">
        <v>347</v>
      </c>
      <c r="E2078" s="765">
        <v>0.159</v>
      </c>
      <c r="F2078" s="769">
        <v>318600</v>
      </c>
      <c r="G2078" s="164">
        <f t="shared" si="92"/>
        <v>50657.4</v>
      </c>
      <c r="H2078" s="164"/>
    </row>
    <row r="2079" spans="1:8" ht="15.75">
      <c r="A2079" s="763">
        <v>6</v>
      </c>
      <c r="B2079" s="790"/>
      <c r="C2079" s="770" t="s">
        <v>2226</v>
      </c>
      <c r="D2079" s="770" t="s">
        <v>347</v>
      </c>
      <c r="E2079" s="765">
        <v>0.14099999999999999</v>
      </c>
      <c r="F2079" s="155">
        <v>81000</v>
      </c>
      <c r="G2079" s="164">
        <f t="shared" si="92"/>
        <v>11420.999999999998</v>
      </c>
      <c r="H2079" s="164"/>
    </row>
    <row r="2080" spans="1:8" ht="15.75">
      <c r="A2080" s="763">
        <v>7</v>
      </c>
      <c r="B2080" s="790"/>
      <c r="C2080" s="770" t="s">
        <v>2227</v>
      </c>
      <c r="D2080" s="770" t="s">
        <v>272</v>
      </c>
      <c r="E2080" s="773">
        <v>6</v>
      </c>
      <c r="F2080" s="770">
        <v>1838.4</v>
      </c>
      <c r="G2080" s="767">
        <f t="shared" si="92"/>
        <v>11030.400000000001</v>
      </c>
      <c r="H2080" s="164"/>
    </row>
    <row r="2081" spans="1:8" ht="15.75">
      <c r="A2081" s="763">
        <v>8</v>
      </c>
      <c r="B2081" s="790"/>
      <c r="C2081" s="770" t="s">
        <v>2228</v>
      </c>
      <c r="D2081" s="770" t="s">
        <v>272</v>
      </c>
      <c r="E2081" s="765">
        <v>3</v>
      </c>
      <c r="F2081" s="155">
        <v>0</v>
      </c>
      <c r="G2081" s="164">
        <f t="shared" si="92"/>
        <v>0</v>
      </c>
      <c r="H2081" s="164"/>
    </row>
    <row r="2082" spans="1:8" ht="15.75">
      <c r="A2082" s="763">
        <v>9</v>
      </c>
      <c r="B2082" s="790"/>
      <c r="C2082" s="770" t="s">
        <v>2229</v>
      </c>
      <c r="D2082" s="770" t="s">
        <v>272</v>
      </c>
      <c r="E2082" s="765">
        <v>1</v>
      </c>
      <c r="F2082" s="155">
        <v>0</v>
      </c>
      <c r="G2082" s="164">
        <f t="shared" si="92"/>
        <v>0</v>
      </c>
      <c r="H2082" s="164"/>
    </row>
    <row r="2083" spans="1:8" ht="15.75">
      <c r="A2083" s="763">
        <v>10</v>
      </c>
      <c r="B2083" s="790"/>
      <c r="C2083" s="770" t="s">
        <v>2230</v>
      </c>
      <c r="D2083" s="770" t="s">
        <v>272</v>
      </c>
      <c r="E2083" s="765">
        <v>3</v>
      </c>
      <c r="F2083" s="155">
        <v>600.36</v>
      </c>
      <c r="G2083" s="164">
        <f t="shared" si="92"/>
        <v>1801.08</v>
      </c>
      <c r="H2083" s="164"/>
    </row>
    <row r="2084" spans="1:8" ht="15.75">
      <c r="A2084" s="763">
        <v>11</v>
      </c>
      <c r="B2084" s="790"/>
      <c r="C2084" s="772" t="s">
        <v>2231</v>
      </c>
      <c r="D2084" s="772" t="s">
        <v>272</v>
      </c>
      <c r="E2084" s="765">
        <v>5</v>
      </c>
      <c r="F2084" s="774">
        <v>7393</v>
      </c>
      <c r="G2084" s="164">
        <f t="shared" si="92"/>
        <v>36965</v>
      </c>
      <c r="H2084" s="164"/>
    </row>
    <row r="2085" spans="1:8" ht="15.75">
      <c r="A2085" s="763">
        <v>12</v>
      </c>
      <c r="B2085" s="790"/>
      <c r="C2085" s="772" t="s">
        <v>2232</v>
      </c>
      <c r="D2085" s="772" t="s">
        <v>272</v>
      </c>
      <c r="E2085" s="765">
        <v>14</v>
      </c>
      <c r="F2085" s="774">
        <v>8069</v>
      </c>
      <c r="G2085" s="164">
        <f t="shared" si="92"/>
        <v>112966</v>
      </c>
      <c r="H2085" s="164"/>
    </row>
    <row r="2086" spans="1:8" ht="15.75">
      <c r="A2086" s="763">
        <v>13</v>
      </c>
      <c r="B2086" s="790"/>
      <c r="C2086" s="770" t="s">
        <v>2233</v>
      </c>
      <c r="D2086" s="770" t="s">
        <v>272</v>
      </c>
      <c r="E2086" s="765">
        <v>8</v>
      </c>
      <c r="F2086" s="155">
        <v>8994</v>
      </c>
      <c r="G2086" s="164">
        <f t="shared" si="92"/>
        <v>71952</v>
      </c>
      <c r="H2086" s="164"/>
    </row>
    <row r="2087" spans="1:8" ht="15.75">
      <c r="A2087" s="763">
        <v>14</v>
      </c>
      <c r="B2087" s="790"/>
      <c r="C2087" s="770" t="s">
        <v>2234</v>
      </c>
      <c r="D2087" s="770" t="s">
        <v>272</v>
      </c>
      <c r="E2087" s="765">
        <v>19</v>
      </c>
      <c r="F2087" s="155">
        <v>75958</v>
      </c>
      <c r="G2087" s="164">
        <f t="shared" si="92"/>
        <v>1443202</v>
      </c>
      <c r="H2087" s="164"/>
    </row>
    <row r="2088" spans="1:8" ht="15.75">
      <c r="A2088" s="763">
        <v>15</v>
      </c>
      <c r="B2088" s="790"/>
      <c r="C2088" s="770" t="s">
        <v>2235</v>
      </c>
      <c r="D2088" s="770" t="s">
        <v>272</v>
      </c>
      <c r="E2088" s="765">
        <v>22</v>
      </c>
      <c r="F2088" s="155">
        <v>7880</v>
      </c>
      <c r="G2088" s="164">
        <f t="shared" si="92"/>
        <v>173360</v>
      </c>
      <c r="H2088" s="164"/>
    </row>
    <row r="2089" spans="1:8" ht="15.75">
      <c r="A2089" s="763">
        <v>16</v>
      </c>
      <c r="B2089" s="790"/>
      <c r="C2089" s="770" t="s">
        <v>2236</v>
      </c>
      <c r="D2089" s="770" t="s">
        <v>272</v>
      </c>
      <c r="E2089" s="765">
        <v>15</v>
      </c>
      <c r="F2089" s="155">
        <v>110870</v>
      </c>
      <c r="G2089" s="164">
        <f t="shared" si="92"/>
        <v>1663050</v>
      </c>
      <c r="H2089" s="164"/>
    </row>
    <row r="2090" spans="1:8" ht="15.75">
      <c r="A2090" s="763">
        <v>17</v>
      </c>
      <c r="B2090" s="790"/>
      <c r="C2090" s="770" t="s">
        <v>2237</v>
      </c>
      <c r="D2090" s="770" t="s">
        <v>272</v>
      </c>
      <c r="E2090" s="765">
        <v>28</v>
      </c>
      <c r="F2090" s="155">
        <v>4028</v>
      </c>
      <c r="G2090" s="164">
        <f t="shared" si="92"/>
        <v>112784</v>
      </c>
      <c r="H2090" s="164"/>
    </row>
    <row r="2091" spans="1:8" ht="15.75">
      <c r="A2091" s="763">
        <v>18</v>
      </c>
      <c r="B2091" s="790"/>
      <c r="C2091" s="770" t="s">
        <v>2238</v>
      </c>
      <c r="D2091" s="770" t="s">
        <v>272</v>
      </c>
      <c r="E2091" s="765">
        <v>5</v>
      </c>
      <c r="F2091" s="155">
        <v>1535</v>
      </c>
      <c r="G2091" s="164">
        <f t="shared" si="92"/>
        <v>7675</v>
      </c>
      <c r="H2091" s="164"/>
    </row>
    <row r="2092" spans="1:8" ht="15.75">
      <c r="A2092" s="763">
        <v>19</v>
      </c>
      <c r="B2092" s="790"/>
      <c r="C2092" s="770" t="s">
        <v>2239</v>
      </c>
      <c r="D2092" s="770" t="s">
        <v>272</v>
      </c>
      <c r="E2092" s="765">
        <v>14</v>
      </c>
      <c r="F2092" s="155">
        <v>2686</v>
      </c>
      <c r="G2092" s="164">
        <f t="shared" si="92"/>
        <v>37604</v>
      </c>
      <c r="H2092" s="164"/>
    </row>
    <row r="2093" spans="1:8" ht="31.5">
      <c r="A2093" s="763">
        <v>20</v>
      </c>
      <c r="B2093" s="790"/>
      <c r="C2093" s="772" t="s">
        <v>2240</v>
      </c>
      <c r="D2093" s="772" t="s">
        <v>152</v>
      </c>
      <c r="E2093" s="775">
        <v>2</v>
      </c>
      <c r="F2093" s="772">
        <v>0</v>
      </c>
      <c r="G2093" s="164">
        <f t="shared" si="92"/>
        <v>0</v>
      </c>
      <c r="H2093" s="164"/>
    </row>
    <row r="2094" spans="1:8" ht="31.5">
      <c r="A2094" s="763">
        <v>21</v>
      </c>
      <c r="B2094" s="790"/>
      <c r="C2094" s="770" t="s">
        <v>2241</v>
      </c>
      <c r="D2094" s="772" t="s">
        <v>152</v>
      </c>
      <c r="E2094" s="775">
        <v>1</v>
      </c>
      <c r="F2094" s="772">
        <v>0</v>
      </c>
      <c r="G2094" s="164">
        <f t="shared" si="92"/>
        <v>0</v>
      </c>
      <c r="H2094" s="164"/>
    </row>
    <row r="2095" spans="1:8" ht="31.5">
      <c r="A2095" s="763">
        <v>22</v>
      </c>
      <c r="B2095" s="790"/>
      <c r="C2095" s="770" t="s">
        <v>2242</v>
      </c>
      <c r="D2095" s="770" t="s">
        <v>152</v>
      </c>
      <c r="E2095" s="775">
        <v>1</v>
      </c>
      <c r="F2095" s="155">
        <v>0</v>
      </c>
      <c r="G2095" s="164">
        <f t="shared" si="92"/>
        <v>0</v>
      </c>
      <c r="H2095" s="164"/>
    </row>
    <row r="2096" spans="1:8" ht="31.5">
      <c r="A2096" s="763">
        <v>23</v>
      </c>
      <c r="B2096" s="790"/>
      <c r="C2096" s="770" t="s">
        <v>2243</v>
      </c>
      <c r="D2096" s="770" t="s">
        <v>21</v>
      </c>
      <c r="E2096" s="775">
        <v>1</v>
      </c>
      <c r="F2096" s="770">
        <v>24936</v>
      </c>
      <c r="G2096" s="164">
        <f t="shared" si="92"/>
        <v>24936</v>
      </c>
      <c r="H2096" s="164"/>
    </row>
    <row r="2097" spans="1:8" ht="31.5">
      <c r="A2097" s="763">
        <v>24</v>
      </c>
      <c r="B2097" s="790"/>
      <c r="C2097" s="770" t="s">
        <v>2244</v>
      </c>
      <c r="D2097" s="770" t="s">
        <v>21</v>
      </c>
      <c r="E2097" s="775">
        <v>1</v>
      </c>
      <c r="F2097" s="155">
        <v>0</v>
      </c>
      <c r="G2097" s="164">
        <f t="shared" si="92"/>
        <v>0</v>
      </c>
      <c r="H2097" s="164"/>
    </row>
    <row r="2098" spans="1:8" ht="15.75">
      <c r="A2098" s="763">
        <v>25</v>
      </c>
      <c r="B2098" s="790"/>
      <c r="C2098" s="770" t="s">
        <v>856</v>
      </c>
      <c r="D2098" s="770" t="s">
        <v>152</v>
      </c>
      <c r="E2098" s="765">
        <v>4</v>
      </c>
      <c r="F2098" s="155">
        <v>500</v>
      </c>
      <c r="G2098" s="164">
        <f t="shared" si="92"/>
        <v>2000</v>
      </c>
      <c r="H2098" s="164"/>
    </row>
    <row r="2099" spans="1:8" ht="15.75">
      <c r="A2099" s="763">
        <v>26</v>
      </c>
      <c r="B2099" s="790"/>
      <c r="C2099" s="776" t="s">
        <v>2245</v>
      </c>
      <c r="D2099" s="770" t="s">
        <v>152</v>
      </c>
      <c r="E2099" s="765">
        <v>1</v>
      </c>
      <c r="F2099" s="155">
        <v>45736.76</v>
      </c>
      <c r="G2099" s="164">
        <f t="shared" si="92"/>
        <v>45736.76</v>
      </c>
      <c r="H2099" s="164"/>
    </row>
    <row r="2100" spans="1:8" ht="15.75">
      <c r="A2100" s="763">
        <v>27</v>
      </c>
      <c r="B2100" s="790"/>
      <c r="C2100" s="772" t="s">
        <v>2246</v>
      </c>
      <c r="D2100" s="772" t="s">
        <v>272</v>
      </c>
      <c r="E2100" s="775">
        <v>3</v>
      </c>
      <c r="F2100" s="774">
        <v>8288</v>
      </c>
      <c r="G2100" s="164">
        <f t="shared" si="92"/>
        <v>24864</v>
      </c>
      <c r="H2100" s="164"/>
    </row>
    <row r="2101" spans="1:8" ht="15.75">
      <c r="A2101" s="763">
        <v>28</v>
      </c>
      <c r="B2101" s="790"/>
      <c r="C2101" s="772" t="s">
        <v>2247</v>
      </c>
      <c r="D2101" s="772" t="s">
        <v>272</v>
      </c>
      <c r="E2101" s="765">
        <v>2</v>
      </c>
      <c r="F2101" s="774">
        <v>13376</v>
      </c>
      <c r="G2101" s="164">
        <f t="shared" si="92"/>
        <v>26752</v>
      </c>
      <c r="H2101" s="164"/>
    </row>
    <row r="2102" spans="1:8" ht="15.75">
      <c r="A2102" s="763">
        <v>29</v>
      </c>
      <c r="B2102" s="790"/>
      <c r="C2102" s="772" t="s">
        <v>2248</v>
      </c>
      <c r="D2102" s="772" t="s">
        <v>272</v>
      </c>
      <c r="E2102" s="765">
        <v>2</v>
      </c>
      <c r="F2102" s="774">
        <v>2928.3</v>
      </c>
      <c r="G2102" s="164">
        <f t="shared" si="92"/>
        <v>5856.6</v>
      </c>
      <c r="H2102" s="164"/>
    </row>
    <row r="2103" spans="1:8" ht="15.75">
      <c r="A2103" s="763">
        <v>30</v>
      </c>
      <c r="B2103" s="790"/>
      <c r="C2103" s="772" t="s">
        <v>2249</v>
      </c>
      <c r="D2103" s="772" t="s">
        <v>272</v>
      </c>
      <c r="E2103" s="765">
        <v>1</v>
      </c>
      <c r="F2103" s="774">
        <v>908</v>
      </c>
      <c r="G2103" s="164">
        <f t="shared" si="92"/>
        <v>908</v>
      </c>
      <c r="H2103" s="164"/>
    </row>
    <row r="2104" spans="1:8" ht="15.75">
      <c r="A2104" s="763">
        <v>31</v>
      </c>
      <c r="B2104" s="790"/>
      <c r="C2104" s="772" t="s">
        <v>2250</v>
      </c>
      <c r="D2104" s="772" t="s">
        <v>272</v>
      </c>
      <c r="E2104" s="765">
        <v>3</v>
      </c>
      <c r="F2104" s="774">
        <v>5050.75</v>
      </c>
      <c r="G2104" s="164">
        <f t="shared" si="92"/>
        <v>15152.25</v>
      </c>
      <c r="H2104" s="164"/>
    </row>
    <row r="2105" spans="1:8" ht="15.75">
      <c r="A2105" s="763">
        <v>32</v>
      </c>
      <c r="B2105" s="790"/>
      <c r="C2105" s="772" t="s">
        <v>2251</v>
      </c>
      <c r="D2105" s="772" t="s">
        <v>272</v>
      </c>
      <c r="E2105" s="765">
        <v>1</v>
      </c>
      <c r="F2105" s="774">
        <v>5050.75</v>
      </c>
      <c r="G2105" s="164">
        <f t="shared" si="92"/>
        <v>5050.75</v>
      </c>
      <c r="H2105" s="164"/>
    </row>
    <row r="2106" spans="1:8" ht="15.75">
      <c r="A2106" s="763">
        <v>33</v>
      </c>
      <c r="B2106" s="790"/>
      <c r="C2106" s="772" t="s">
        <v>2252</v>
      </c>
      <c r="D2106" s="772" t="s">
        <v>272</v>
      </c>
      <c r="E2106" s="765">
        <v>3</v>
      </c>
      <c r="F2106" s="774">
        <v>783.15</v>
      </c>
      <c r="G2106" s="164">
        <f t="shared" si="92"/>
        <v>2349.4499999999998</v>
      </c>
      <c r="H2106" s="164"/>
    </row>
    <row r="2107" spans="1:8" ht="15.75">
      <c r="A2107" s="763">
        <v>34</v>
      </c>
      <c r="B2107" s="790"/>
      <c r="C2107" s="772" t="s">
        <v>2253</v>
      </c>
      <c r="D2107" s="772" t="s">
        <v>272</v>
      </c>
      <c r="E2107" s="765">
        <v>3</v>
      </c>
      <c r="F2107" s="774">
        <v>1730.87</v>
      </c>
      <c r="G2107" s="164">
        <f t="shared" si="92"/>
        <v>5192.6099999999997</v>
      </c>
      <c r="H2107" s="164"/>
    </row>
    <row r="2108" spans="1:8" ht="15.75">
      <c r="A2108" s="763">
        <v>35</v>
      </c>
      <c r="B2108" s="790"/>
      <c r="C2108" s="772" t="s">
        <v>2254</v>
      </c>
      <c r="D2108" s="772" t="s">
        <v>272</v>
      </c>
      <c r="E2108" s="765">
        <v>1</v>
      </c>
      <c r="F2108" s="774">
        <v>1589</v>
      </c>
      <c r="G2108" s="164">
        <f t="shared" si="92"/>
        <v>1589</v>
      </c>
      <c r="H2108" s="164"/>
    </row>
    <row r="2109" spans="1:8" ht="15.75">
      <c r="A2109" s="763">
        <v>36</v>
      </c>
      <c r="B2109" s="790"/>
      <c r="C2109" s="772" t="s">
        <v>2255</v>
      </c>
      <c r="D2109" s="772" t="s">
        <v>272</v>
      </c>
      <c r="E2109" s="765">
        <v>5</v>
      </c>
      <c r="F2109" s="774">
        <v>500</v>
      </c>
      <c r="G2109" s="95" t="s">
        <v>2213</v>
      </c>
      <c r="H2109" s="164">
        <f>E2109*F2109</f>
        <v>2500</v>
      </c>
    </row>
    <row r="2110" spans="1:8" ht="31.5">
      <c r="A2110" s="763">
        <v>37</v>
      </c>
      <c r="B2110" s="790"/>
      <c r="C2110" s="770" t="s">
        <v>2256</v>
      </c>
      <c r="D2110" s="770" t="s">
        <v>272</v>
      </c>
      <c r="E2110" s="765">
        <v>1</v>
      </c>
      <c r="F2110" s="155">
        <v>120000</v>
      </c>
      <c r="G2110" s="164">
        <f t="shared" ref="G2110:G2114" si="93">E2110*F2110</f>
        <v>120000</v>
      </c>
      <c r="H2110" s="164"/>
    </row>
    <row r="2111" spans="1:8" ht="31.5">
      <c r="A2111" s="763">
        <v>38</v>
      </c>
      <c r="B2111" s="790"/>
      <c r="C2111" s="770" t="s">
        <v>2257</v>
      </c>
      <c r="D2111" s="770" t="s">
        <v>272</v>
      </c>
      <c r="E2111" s="765">
        <v>1</v>
      </c>
      <c r="F2111" s="155">
        <v>4000</v>
      </c>
      <c r="G2111" s="164">
        <f t="shared" si="93"/>
        <v>4000</v>
      </c>
      <c r="H2111" s="164"/>
    </row>
    <row r="2112" spans="1:8" ht="31.5">
      <c r="A2112" s="763">
        <v>39</v>
      </c>
      <c r="B2112" s="790"/>
      <c r="C2112" s="770" t="s">
        <v>1354</v>
      </c>
      <c r="D2112" s="770" t="s">
        <v>272</v>
      </c>
      <c r="E2112" s="765">
        <v>2</v>
      </c>
      <c r="F2112" s="770">
        <v>56563</v>
      </c>
      <c r="G2112" s="164">
        <f t="shared" si="93"/>
        <v>113126</v>
      </c>
      <c r="H2112" s="164"/>
    </row>
    <row r="2113" spans="1:8" ht="15.75">
      <c r="A2113" s="763">
        <v>40</v>
      </c>
      <c r="B2113" s="790"/>
      <c r="C2113" s="770" t="s">
        <v>2258</v>
      </c>
      <c r="D2113" s="770" t="s">
        <v>272</v>
      </c>
      <c r="E2113" s="765">
        <v>1</v>
      </c>
      <c r="F2113" s="155">
        <v>2926.4</v>
      </c>
      <c r="G2113" s="164">
        <f t="shared" si="93"/>
        <v>2926.4</v>
      </c>
      <c r="H2113" s="164"/>
    </row>
    <row r="2114" spans="1:8" ht="15.75">
      <c r="A2114" s="763">
        <v>41</v>
      </c>
      <c r="B2114" s="790"/>
      <c r="C2114" s="770" t="s">
        <v>2259</v>
      </c>
      <c r="D2114" s="770" t="s">
        <v>272</v>
      </c>
      <c r="E2114" s="765">
        <v>1</v>
      </c>
      <c r="F2114" s="155">
        <v>1759.68</v>
      </c>
      <c r="G2114" s="164">
        <f t="shared" si="93"/>
        <v>1759.68</v>
      </c>
      <c r="H2114" s="164"/>
    </row>
    <row r="2115" spans="1:8" ht="15.75">
      <c r="A2115" s="763">
        <v>42</v>
      </c>
      <c r="B2115" s="790"/>
      <c r="C2115" s="776" t="s">
        <v>2260</v>
      </c>
      <c r="D2115" s="776" t="s">
        <v>272</v>
      </c>
      <c r="E2115" s="777">
        <v>1</v>
      </c>
      <c r="F2115" s="776">
        <v>50</v>
      </c>
      <c r="G2115" s="95" t="s">
        <v>2213</v>
      </c>
      <c r="H2115" s="164">
        <f t="shared" ref="H2115:H2119" si="94">E2115*F2115</f>
        <v>50</v>
      </c>
    </row>
    <row r="2116" spans="1:8" ht="15.75">
      <c r="A2116" s="763">
        <v>43</v>
      </c>
      <c r="B2116" s="790"/>
      <c r="C2116" s="776" t="s">
        <v>2261</v>
      </c>
      <c r="D2116" s="776" t="s">
        <v>272</v>
      </c>
      <c r="E2116" s="777">
        <v>1</v>
      </c>
      <c r="F2116" s="776">
        <v>2200</v>
      </c>
      <c r="G2116" s="95" t="s">
        <v>2213</v>
      </c>
      <c r="H2116" s="164">
        <f t="shared" si="94"/>
        <v>2200</v>
      </c>
    </row>
    <row r="2117" spans="1:8" ht="15.75">
      <c r="A2117" s="763">
        <v>44</v>
      </c>
      <c r="B2117" s="790"/>
      <c r="C2117" s="776" t="s">
        <v>2262</v>
      </c>
      <c r="D2117" s="776" t="s">
        <v>272</v>
      </c>
      <c r="E2117" s="777">
        <v>1</v>
      </c>
      <c r="F2117" s="776">
        <v>1500</v>
      </c>
      <c r="G2117" s="95" t="s">
        <v>2213</v>
      </c>
      <c r="H2117" s="164">
        <f t="shared" si="94"/>
        <v>1500</v>
      </c>
    </row>
    <row r="2118" spans="1:8" ht="15.75">
      <c r="A2118" s="763">
        <v>45</v>
      </c>
      <c r="B2118" s="790"/>
      <c r="C2118" s="776" t="s">
        <v>2263</v>
      </c>
      <c r="D2118" s="776" t="s">
        <v>272</v>
      </c>
      <c r="E2118" s="777">
        <v>5</v>
      </c>
      <c r="F2118" s="776">
        <v>10000</v>
      </c>
      <c r="G2118" s="95" t="s">
        <v>2213</v>
      </c>
      <c r="H2118" s="164">
        <f t="shared" si="94"/>
        <v>50000</v>
      </c>
    </row>
    <row r="2119" spans="1:8" ht="15.75">
      <c r="A2119" s="763">
        <v>46</v>
      </c>
      <c r="B2119" s="790"/>
      <c r="C2119" s="776" t="s">
        <v>2264</v>
      </c>
      <c r="D2119" s="776" t="s">
        <v>272</v>
      </c>
      <c r="E2119" s="777">
        <v>79</v>
      </c>
      <c r="F2119" s="776">
        <v>50</v>
      </c>
      <c r="G2119" s="95" t="s">
        <v>2213</v>
      </c>
      <c r="H2119" s="164">
        <f t="shared" si="94"/>
        <v>3950</v>
      </c>
    </row>
    <row r="2120" spans="1:8" ht="15.75">
      <c r="A2120" s="763">
        <v>47</v>
      </c>
      <c r="B2120" s="790"/>
      <c r="C2120" s="776" t="s">
        <v>2265</v>
      </c>
      <c r="D2120" s="776" t="s">
        <v>272</v>
      </c>
      <c r="E2120" s="777">
        <v>1</v>
      </c>
      <c r="F2120" s="776">
        <v>1469.1</v>
      </c>
      <c r="G2120" s="164">
        <f t="shared" ref="G2120:G2136" si="95">E2120*F2120</f>
        <v>1469.1</v>
      </c>
      <c r="H2120" s="164"/>
    </row>
    <row r="2121" spans="1:8" ht="15.75">
      <c r="A2121" s="763">
        <v>48</v>
      </c>
      <c r="B2121" s="790"/>
      <c r="C2121" s="776" t="s">
        <v>2266</v>
      </c>
      <c r="D2121" s="776" t="s">
        <v>272</v>
      </c>
      <c r="E2121" s="777">
        <v>1</v>
      </c>
      <c r="F2121" s="776">
        <v>1463.2</v>
      </c>
      <c r="G2121" s="164">
        <f t="shared" si="95"/>
        <v>1463.2</v>
      </c>
      <c r="H2121" s="164"/>
    </row>
    <row r="2122" spans="1:8" ht="15.75">
      <c r="A2122" s="763">
        <v>49</v>
      </c>
      <c r="B2122" s="790"/>
      <c r="C2122" s="776" t="s">
        <v>2267</v>
      </c>
      <c r="D2122" s="776" t="s">
        <v>1702</v>
      </c>
      <c r="E2122" s="777">
        <v>20</v>
      </c>
      <c r="F2122" s="776">
        <v>73.16</v>
      </c>
      <c r="G2122" s="164">
        <f t="shared" si="95"/>
        <v>1463.1999999999998</v>
      </c>
      <c r="H2122" s="164"/>
    </row>
    <row r="2123" spans="1:8" ht="15.75">
      <c r="A2123" s="763">
        <v>50</v>
      </c>
      <c r="B2123" s="790"/>
      <c r="C2123" s="778" t="s">
        <v>2268</v>
      </c>
      <c r="D2123" s="776" t="s">
        <v>683</v>
      </c>
      <c r="E2123" s="777">
        <v>1</v>
      </c>
      <c r="F2123" s="776">
        <v>1469.1</v>
      </c>
      <c r="G2123" s="164">
        <f t="shared" si="95"/>
        <v>1469.1</v>
      </c>
      <c r="H2123" s="164"/>
    </row>
    <row r="2124" spans="1:8" ht="15.75">
      <c r="A2124" s="763">
        <v>51</v>
      </c>
      <c r="B2124" s="790"/>
      <c r="C2124" s="778" t="s">
        <v>2269</v>
      </c>
      <c r="D2124" s="776" t="s">
        <v>683</v>
      </c>
      <c r="E2124" s="777">
        <v>11</v>
      </c>
      <c r="F2124" s="776">
        <v>500</v>
      </c>
      <c r="G2124" s="164">
        <f t="shared" si="95"/>
        <v>5500</v>
      </c>
      <c r="H2124" s="164"/>
    </row>
    <row r="2125" spans="1:8" ht="15.75">
      <c r="A2125" s="763">
        <v>52</v>
      </c>
      <c r="B2125" s="790"/>
      <c r="C2125" s="776" t="s">
        <v>2270</v>
      </c>
      <c r="D2125" s="776" t="s">
        <v>2271</v>
      </c>
      <c r="E2125" s="777">
        <v>75</v>
      </c>
      <c r="F2125" s="776">
        <v>80</v>
      </c>
      <c r="G2125" s="164">
        <f t="shared" si="95"/>
        <v>6000</v>
      </c>
      <c r="H2125" s="164"/>
    </row>
    <row r="2126" spans="1:8" ht="15.75">
      <c r="A2126" s="763">
        <v>53</v>
      </c>
      <c r="B2126" s="790"/>
      <c r="C2126" s="776" t="s">
        <v>2272</v>
      </c>
      <c r="D2126" s="776" t="s">
        <v>504</v>
      </c>
      <c r="E2126" s="779">
        <v>982</v>
      </c>
      <c r="F2126" s="776">
        <v>10</v>
      </c>
      <c r="G2126" s="164">
        <f t="shared" si="95"/>
        <v>9820</v>
      </c>
      <c r="H2126" s="164"/>
    </row>
    <row r="2127" spans="1:8" ht="15.75">
      <c r="A2127" s="763">
        <v>54</v>
      </c>
      <c r="B2127" s="790"/>
      <c r="C2127" s="776" t="s">
        <v>2273</v>
      </c>
      <c r="D2127" s="776" t="s">
        <v>683</v>
      </c>
      <c r="E2127" s="777">
        <v>1</v>
      </c>
      <c r="F2127" s="776">
        <v>26479.18</v>
      </c>
      <c r="G2127" s="164">
        <f t="shared" si="95"/>
        <v>26479.18</v>
      </c>
      <c r="H2127" s="164"/>
    </row>
    <row r="2128" spans="1:8" ht="15.75">
      <c r="A2128" s="763">
        <v>55</v>
      </c>
      <c r="B2128" s="790"/>
      <c r="C2128" s="776" t="s">
        <v>2274</v>
      </c>
      <c r="D2128" s="776" t="s">
        <v>2275</v>
      </c>
      <c r="E2128" s="777">
        <v>3</v>
      </c>
      <c r="F2128" s="776">
        <v>1236.6400000000001</v>
      </c>
      <c r="G2128" s="164">
        <f t="shared" si="95"/>
        <v>3709.92</v>
      </c>
      <c r="H2128" s="164"/>
    </row>
    <row r="2129" spans="1:8" ht="15.75">
      <c r="A2129" s="763">
        <v>56</v>
      </c>
      <c r="B2129" s="790"/>
      <c r="C2129" s="780" t="s">
        <v>2276</v>
      </c>
      <c r="D2129" s="776" t="s">
        <v>683</v>
      </c>
      <c r="E2129" s="777">
        <v>1</v>
      </c>
      <c r="F2129" s="776">
        <v>2507.5</v>
      </c>
      <c r="G2129" s="164">
        <f t="shared" si="95"/>
        <v>2507.5</v>
      </c>
      <c r="H2129" s="164"/>
    </row>
    <row r="2130" spans="1:8" ht="15.75">
      <c r="A2130" s="763">
        <v>57</v>
      </c>
      <c r="B2130" s="790"/>
      <c r="C2130" s="780" t="s">
        <v>2277</v>
      </c>
      <c r="D2130" s="776" t="s">
        <v>683</v>
      </c>
      <c r="E2130" s="777">
        <v>1</v>
      </c>
      <c r="F2130" s="776">
        <v>2507.5</v>
      </c>
      <c r="G2130" s="164">
        <f t="shared" si="95"/>
        <v>2507.5</v>
      </c>
      <c r="H2130" s="164"/>
    </row>
    <row r="2131" spans="1:8" ht="15.75">
      <c r="A2131" s="763">
        <v>58</v>
      </c>
      <c r="B2131" s="790"/>
      <c r="C2131" s="778" t="s">
        <v>2278</v>
      </c>
      <c r="D2131" s="776" t="s">
        <v>683</v>
      </c>
      <c r="E2131" s="777">
        <v>2</v>
      </c>
      <c r="F2131" s="776">
        <v>2944.1</v>
      </c>
      <c r="G2131" s="164">
        <f t="shared" si="95"/>
        <v>5888.2</v>
      </c>
      <c r="H2131" s="164"/>
    </row>
    <row r="2132" spans="1:8" ht="15.75">
      <c r="A2132" s="763">
        <v>59</v>
      </c>
      <c r="B2132" s="790"/>
      <c r="C2132" s="776" t="s">
        <v>2279</v>
      </c>
      <c r="D2132" s="776" t="s">
        <v>683</v>
      </c>
      <c r="E2132" s="777">
        <v>2</v>
      </c>
      <c r="F2132" s="776">
        <v>2997.2</v>
      </c>
      <c r="G2132" s="164">
        <f t="shared" si="95"/>
        <v>5994.4</v>
      </c>
      <c r="H2132" s="164"/>
    </row>
    <row r="2133" spans="1:8" ht="15.75">
      <c r="A2133" s="763">
        <v>60</v>
      </c>
      <c r="B2133" s="790"/>
      <c r="C2133" s="776" t="s">
        <v>2280</v>
      </c>
      <c r="D2133" s="776" t="s">
        <v>683</v>
      </c>
      <c r="E2133" s="777">
        <v>1</v>
      </c>
      <c r="F2133" s="776">
        <v>1168.2</v>
      </c>
      <c r="G2133" s="164">
        <f t="shared" si="95"/>
        <v>1168.2</v>
      </c>
      <c r="H2133" s="164"/>
    </row>
    <row r="2134" spans="1:8" ht="15.75">
      <c r="A2134" s="763">
        <v>61</v>
      </c>
      <c r="B2134" s="790"/>
      <c r="C2134" s="776" t="s">
        <v>2281</v>
      </c>
      <c r="D2134" s="776" t="s">
        <v>683</v>
      </c>
      <c r="E2134" s="777">
        <v>10</v>
      </c>
      <c r="F2134" s="776">
        <v>1571.79</v>
      </c>
      <c r="G2134" s="164">
        <f t="shared" si="95"/>
        <v>15717.9</v>
      </c>
      <c r="H2134" s="164"/>
    </row>
    <row r="2135" spans="1:8" ht="15.75">
      <c r="A2135" s="763">
        <v>62</v>
      </c>
      <c r="B2135" s="790"/>
      <c r="C2135" s="778" t="s">
        <v>2282</v>
      </c>
      <c r="D2135" s="776" t="s">
        <v>683</v>
      </c>
      <c r="E2135" s="777">
        <v>5</v>
      </c>
      <c r="F2135" s="776">
        <v>2387.14</v>
      </c>
      <c r="G2135" s="164">
        <f t="shared" si="95"/>
        <v>11935.699999999999</v>
      </c>
      <c r="H2135" s="164"/>
    </row>
    <row r="2136" spans="1:8" ht="15.75">
      <c r="A2136" s="763">
        <v>63</v>
      </c>
      <c r="B2136" s="790"/>
      <c r="C2136" s="778" t="s">
        <v>2283</v>
      </c>
      <c r="D2136" s="776" t="s">
        <v>683</v>
      </c>
      <c r="E2136" s="777">
        <v>5</v>
      </c>
      <c r="F2136" s="776">
        <v>2475.64</v>
      </c>
      <c r="G2136" s="164">
        <f t="shared" si="95"/>
        <v>12378.199999999999</v>
      </c>
      <c r="H2136" s="164"/>
    </row>
    <row r="2137" spans="1:8" ht="15.75">
      <c r="B2137" s="1245"/>
      <c r="C2137" s="1246"/>
      <c r="D2137" s="1247"/>
      <c r="E2137" s="65"/>
      <c r="F2137" s="65"/>
      <c r="G2137" s="781">
        <f>SUM(G2074:G2136)</f>
        <v>7462753.6800000006</v>
      </c>
      <c r="H2137" s="781">
        <f>SUM(H2074:H2122)</f>
        <v>60200</v>
      </c>
    </row>
    <row r="2138" spans="1:8" ht="15.75">
      <c r="B2138" s="36"/>
      <c r="C2138" s="36"/>
      <c r="D2138" s="36"/>
      <c r="E2138" s="36"/>
      <c r="F2138" s="36"/>
      <c r="G2138" s="36"/>
      <c r="H2138" s="36"/>
    </row>
    <row r="2139" spans="1:8" ht="15.75">
      <c r="B2139" s="1248" t="s">
        <v>2284</v>
      </c>
      <c r="C2139" s="1248"/>
      <c r="D2139" s="1248"/>
      <c r="E2139" s="1248"/>
      <c r="F2139" s="1248"/>
      <c r="G2139" s="1248"/>
      <c r="H2139" s="1248"/>
    </row>
    <row r="2140" spans="1:8" ht="15.75">
      <c r="B2140" s="95">
        <v>1</v>
      </c>
      <c r="C2140" s="772" t="s">
        <v>2285</v>
      </c>
      <c r="D2140" s="782" t="s">
        <v>21</v>
      </c>
      <c r="E2140" s="782">
        <v>1</v>
      </c>
      <c r="F2140" s="782">
        <v>900</v>
      </c>
      <c r="G2140" s="783" t="s">
        <v>2213</v>
      </c>
      <c r="H2140" s="784">
        <f>E2140*F2140</f>
        <v>900</v>
      </c>
    </row>
    <row r="2141" spans="1:8" ht="15.75">
      <c r="B2141" s="95">
        <v>2</v>
      </c>
      <c r="C2141" s="772" t="s">
        <v>2286</v>
      </c>
      <c r="D2141" s="782" t="s">
        <v>21</v>
      </c>
      <c r="E2141" s="782">
        <v>1</v>
      </c>
      <c r="F2141" s="782">
        <v>187</v>
      </c>
      <c r="G2141" s="783">
        <f>E2141*F2141</f>
        <v>187</v>
      </c>
      <c r="H2141" s="784"/>
    </row>
    <row r="2142" spans="1:8" ht="31.5">
      <c r="B2142" s="95">
        <v>3</v>
      </c>
      <c r="C2142" s="772" t="s">
        <v>2287</v>
      </c>
      <c r="D2142" s="782" t="s">
        <v>21</v>
      </c>
      <c r="E2142" s="782">
        <v>1</v>
      </c>
      <c r="F2142" s="782">
        <v>11036</v>
      </c>
      <c r="G2142" s="783">
        <f t="shared" ref="G2142:G2180" si="96">(E2142*F2142)</f>
        <v>11036</v>
      </c>
      <c r="H2142" s="784"/>
    </row>
    <row r="2143" spans="1:8" ht="15.75">
      <c r="B2143" s="95">
        <v>4</v>
      </c>
      <c r="C2143" s="772" t="s">
        <v>1288</v>
      </c>
      <c r="D2143" s="782" t="s">
        <v>21</v>
      </c>
      <c r="E2143" s="782">
        <v>1</v>
      </c>
      <c r="F2143" s="782">
        <v>26600</v>
      </c>
      <c r="G2143" s="783">
        <f t="shared" si="96"/>
        <v>26600</v>
      </c>
      <c r="H2143" s="782"/>
    </row>
    <row r="2144" spans="1:8" ht="15.75">
      <c r="B2144" s="95">
        <v>5</v>
      </c>
      <c r="C2144" s="772" t="s">
        <v>2288</v>
      </c>
      <c r="D2144" s="782" t="s">
        <v>21</v>
      </c>
      <c r="E2144" s="782">
        <v>1</v>
      </c>
      <c r="F2144" s="782">
        <v>3330</v>
      </c>
      <c r="G2144" s="783">
        <f t="shared" si="96"/>
        <v>3330</v>
      </c>
      <c r="H2144" s="782"/>
    </row>
    <row r="2145" spans="2:8" ht="15.75">
      <c r="B2145" s="95">
        <v>6</v>
      </c>
      <c r="C2145" s="772" t="s">
        <v>2289</v>
      </c>
      <c r="D2145" s="782" t="s">
        <v>21</v>
      </c>
      <c r="E2145" s="782">
        <v>1</v>
      </c>
      <c r="F2145" s="782">
        <v>5157</v>
      </c>
      <c r="G2145" s="783" t="s">
        <v>2213</v>
      </c>
      <c r="H2145" s="782">
        <f>E2145*F2145</f>
        <v>5157</v>
      </c>
    </row>
    <row r="2146" spans="2:8" ht="15.75">
      <c r="B2146" s="95">
        <v>7</v>
      </c>
      <c r="C2146" s="772" t="s">
        <v>2290</v>
      </c>
      <c r="D2146" s="782" t="s">
        <v>21</v>
      </c>
      <c r="E2146" s="782">
        <v>1</v>
      </c>
      <c r="F2146" s="782">
        <v>153</v>
      </c>
      <c r="G2146" s="783">
        <f t="shared" si="96"/>
        <v>153</v>
      </c>
      <c r="H2146" s="782"/>
    </row>
    <row r="2147" spans="2:8" ht="15.75">
      <c r="B2147" s="95">
        <v>8</v>
      </c>
      <c r="C2147" s="772" t="s">
        <v>725</v>
      </c>
      <c r="D2147" s="782" t="s">
        <v>21</v>
      </c>
      <c r="E2147" s="782">
        <v>1</v>
      </c>
      <c r="F2147" s="782">
        <v>297</v>
      </c>
      <c r="G2147" s="783">
        <f t="shared" si="96"/>
        <v>297</v>
      </c>
      <c r="H2147" s="782"/>
    </row>
    <row r="2148" spans="2:8" ht="31.5">
      <c r="B2148" s="95">
        <v>9</v>
      </c>
      <c r="C2148" s="772" t="s">
        <v>2291</v>
      </c>
      <c r="D2148" s="782" t="s">
        <v>21</v>
      </c>
      <c r="E2148" s="782">
        <v>1</v>
      </c>
      <c r="F2148" s="782">
        <v>12733</v>
      </c>
      <c r="G2148" s="783" t="s">
        <v>2213</v>
      </c>
      <c r="H2148" s="782">
        <f>E2148*F2148</f>
        <v>12733</v>
      </c>
    </row>
    <row r="2149" spans="2:8" ht="15.75">
      <c r="B2149" s="95">
        <v>10</v>
      </c>
      <c r="C2149" s="772" t="s">
        <v>2292</v>
      </c>
      <c r="D2149" s="784" t="s">
        <v>272</v>
      </c>
      <c r="E2149" s="782">
        <v>3</v>
      </c>
      <c r="F2149" s="784">
        <v>10879</v>
      </c>
      <c r="G2149" s="783">
        <f t="shared" si="96"/>
        <v>32637</v>
      </c>
      <c r="H2149" s="784"/>
    </row>
    <row r="2150" spans="2:8" ht="15.75">
      <c r="B2150" s="95">
        <v>11</v>
      </c>
      <c r="C2150" s="772" t="s">
        <v>2293</v>
      </c>
      <c r="D2150" s="784" t="s">
        <v>272</v>
      </c>
      <c r="E2150" s="782">
        <v>6</v>
      </c>
      <c r="F2150" s="784">
        <v>2473</v>
      </c>
      <c r="G2150" s="783">
        <f t="shared" si="96"/>
        <v>14838</v>
      </c>
      <c r="H2150" s="784"/>
    </row>
    <row r="2151" spans="2:8" ht="15.75">
      <c r="B2151" s="95">
        <v>12</v>
      </c>
      <c r="C2151" s="772" t="s">
        <v>2294</v>
      </c>
      <c r="D2151" s="784" t="s">
        <v>272</v>
      </c>
      <c r="E2151" s="782">
        <v>1</v>
      </c>
      <c r="F2151" s="784">
        <v>3436.43</v>
      </c>
      <c r="G2151" s="783">
        <f t="shared" si="96"/>
        <v>3436.43</v>
      </c>
      <c r="H2151" s="784"/>
    </row>
    <row r="2152" spans="2:8" ht="15.75">
      <c r="B2152" s="95">
        <v>13</v>
      </c>
      <c r="C2152" s="772" t="s">
        <v>2295</v>
      </c>
      <c r="D2152" s="784" t="s">
        <v>272</v>
      </c>
      <c r="E2152" s="782">
        <v>1</v>
      </c>
      <c r="F2152" s="784">
        <v>6052</v>
      </c>
      <c r="G2152" s="783">
        <f t="shared" si="96"/>
        <v>6052</v>
      </c>
      <c r="H2152" s="784"/>
    </row>
    <row r="2153" spans="2:8" ht="15.75">
      <c r="B2153" s="95">
        <v>14</v>
      </c>
      <c r="C2153" s="772" t="s">
        <v>1212</v>
      </c>
      <c r="D2153" s="784" t="s">
        <v>272</v>
      </c>
      <c r="E2153" s="782">
        <v>1</v>
      </c>
      <c r="F2153" s="784">
        <v>7477</v>
      </c>
      <c r="G2153" s="783">
        <f t="shared" si="96"/>
        <v>7477</v>
      </c>
      <c r="H2153" s="784"/>
    </row>
    <row r="2154" spans="2:8" ht="15.75">
      <c r="B2154" s="95">
        <v>15</v>
      </c>
      <c r="C2154" s="772" t="s">
        <v>1213</v>
      </c>
      <c r="D2154" s="784" t="s">
        <v>272</v>
      </c>
      <c r="E2154" s="782">
        <v>2</v>
      </c>
      <c r="F2154" s="784">
        <v>10396.5</v>
      </c>
      <c r="G2154" s="783">
        <f t="shared" si="96"/>
        <v>20793</v>
      </c>
      <c r="H2154" s="784"/>
    </row>
    <row r="2155" spans="2:8" ht="15.75">
      <c r="B2155" s="95">
        <v>16</v>
      </c>
      <c r="C2155" s="772" t="s">
        <v>2296</v>
      </c>
      <c r="D2155" s="784" t="s">
        <v>2297</v>
      </c>
      <c r="E2155" s="782">
        <v>18</v>
      </c>
      <c r="F2155" s="784">
        <v>4750.96</v>
      </c>
      <c r="G2155" s="783">
        <f t="shared" si="96"/>
        <v>85517.28</v>
      </c>
      <c r="H2155" s="784"/>
    </row>
    <row r="2156" spans="2:8" ht="15.75">
      <c r="B2156" s="95">
        <v>17</v>
      </c>
      <c r="C2156" s="772" t="s">
        <v>2298</v>
      </c>
      <c r="D2156" s="784" t="s">
        <v>2297</v>
      </c>
      <c r="E2156" s="782">
        <v>2</v>
      </c>
      <c r="F2156" s="784">
        <v>11640</v>
      </c>
      <c r="G2156" s="783">
        <f t="shared" si="96"/>
        <v>23280</v>
      </c>
      <c r="H2156" s="784"/>
    </row>
    <row r="2157" spans="2:8" ht="15.75">
      <c r="B2157" s="95">
        <v>18</v>
      </c>
      <c r="C2157" s="772" t="s">
        <v>2299</v>
      </c>
      <c r="D2157" s="784" t="s">
        <v>272</v>
      </c>
      <c r="E2157" s="782">
        <v>1</v>
      </c>
      <c r="F2157" s="784">
        <v>11497</v>
      </c>
      <c r="G2157" s="783">
        <f t="shared" si="96"/>
        <v>11497</v>
      </c>
      <c r="H2157" s="784"/>
    </row>
    <row r="2158" spans="2:8" ht="15.75">
      <c r="B2158" s="95">
        <v>19</v>
      </c>
      <c r="C2158" s="772" t="s">
        <v>2300</v>
      </c>
      <c r="D2158" s="784" t="s">
        <v>272</v>
      </c>
      <c r="E2158" s="782">
        <v>1</v>
      </c>
      <c r="F2158" s="784">
        <v>10254</v>
      </c>
      <c r="G2158" s="783">
        <f t="shared" si="96"/>
        <v>10254</v>
      </c>
      <c r="H2158" s="784"/>
    </row>
    <row r="2159" spans="2:8" ht="15.75">
      <c r="B2159" s="95">
        <v>20</v>
      </c>
      <c r="C2159" s="772" t="s">
        <v>2301</v>
      </c>
      <c r="D2159" s="784" t="s">
        <v>272</v>
      </c>
      <c r="E2159" s="782">
        <v>1</v>
      </c>
      <c r="F2159" s="784">
        <v>11361</v>
      </c>
      <c r="G2159" s="783">
        <f t="shared" si="96"/>
        <v>11361</v>
      </c>
      <c r="H2159" s="784"/>
    </row>
    <row r="2160" spans="2:8" ht="15.75">
      <c r="B2160" s="95">
        <v>21</v>
      </c>
      <c r="C2160" s="772" t="s">
        <v>2302</v>
      </c>
      <c r="D2160" s="784" t="s">
        <v>272</v>
      </c>
      <c r="E2160" s="782">
        <v>1</v>
      </c>
      <c r="F2160" s="784">
        <v>13623</v>
      </c>
      <c r="G2160" s="783">
        <f t="shared" si="96"/>
        <v>13623</v>
      </c>
      <c r="H2160" s="784"/>
    </row>
    <row r="2161" spans="2:8" ht="15.75">
      <c r="B2161" s="95">
        <v>22</v>
      </c>
      <c r="C2161" s="772" t="s">
        <v>2303</v>
      </c>
      <c r="D2161" s="784" t="s">
        <v>272</v>
      </c>
      <c r="E2161" s="782">
        <v>1</v>
      </c>
      <c r="F2161" s="784">
        <v>46712</v>
      </c>
      <c r="G2161" s="783">
        <f t="shared" si="96"/>
        <v>46712</v>
      </c>
      <c r="H2161" s="784"/>
    </row>
    <row r="2162" spans="2:8" ht="15.75">
      <c r="B2162" s="95">
        <v>23</v>
      </c>
      <c r="C2162" s="772" t="s">
        <v>2304</v>
      </c>
      <c r="D2162" s="784" t="s">
        <v>272</v>
      </c>
      <c r="E2162" s="782">
        <v>1</v>
      </c>
      <c r="F2162" s="784">
        <v>2766.7</v>
      </c>
      <c r="G2162" s="783">
        <f t="shared" si="96"/>
        <v>2766.7</v>
      </c>
      <c r="H2162" s="784"/>
    </row>
    <row r="2163" spans="2:8" ht="15.75">
      <c r="B2163" s="95">
        <v>24</v>
      </c>
      <c r="C2163" s="772" t="s">
        <v>2305</v>
      </c>
      <c r="D2163" s="784" t="s">
        <v>272</v>
      </c>
      <c r="E2163" s="782">
        <v>5</v>
      </c>
      <c r="F2163" s="784">
        <v>261.05</v>
      </c>
      <c r="G2163" s="783" t="s">
        <v>2213</v>
      </c>
      <c r="H2163" s="782">
        <f>E2163*F2163</f>
        <v>1305.25</v>
      </c>
    </row>
    <row r="2164" spans="2:8" ht="15.75">
      <c r="B2164" s="95">
        <v>25</v>
      </c>
      <c r="C2164" s="772" t="s">
        <v>2306</v>
      </c>
      <c r="D2164" s="784" t="s">
        <v>272</v>
      </c>
      <c r="E2164" s="782">
        <v>5</v>
      </c>
      <c r="F2164" s="784">
        <v>681</v>
      </c>
      <c r="G2164" s="783" t="s">
        <v>2213</v>
      </c>
      <c r="H2164" s="782">
        <f>E2164*F2164</f>
        <v>3405</v>
      </c>
    </row>
    <row r="2165" spans="2:8" ht="15.75">
      <c r="B2165" s="95">
        <v>26</v>
      </c>
      <c r="C2165" s="772" t="s">
        <v>1216</v>
      </c>
      <c r="D2165" s="784" t="s">
        <v>272</v>
      </c>
      <c r="E2165" s="782">
        <v>5</v>
      </c>
      <c r="F2165" s="784">
        <v>1816</v>
      </c>
      <c r="G2165" s="783" t="s">
        <v>2213</v>
      </c>
      <c r="H2165" s="782">
        <f>E2165*F2165</f>
        <v>9080</v>
      </c>
    </row>
    <row r="2166" spans="2:8" ht="15.75">
      <c r="B2166" s="95">
        <v>27</v>
      </c>
      <c r="C2166" s="772" t="s">
        <v>1217</v>
      </c>
      <c r="D2166" s="784" t="s">
        <v>272</v>
      </c>
      <c r="E2166" s="782">
        <v>5</v>
      </c>
      <c r="F2166" s="784">
        <v>851.25</v>
      </c>
      <c r="G2166" s="783" t="s">
        <v>2213</v>
      </c>
      <c r="H2166" s="782">
        <f>E2166*F2166</f>
        <v>4256.25</v>
      </c>
    </row>
    <row r="2167" spans="2:8" ht="15.75">
      <c r="B2167" s="95">
        <v>28</v>
      </c>
      <c r="C2167" s="772" t="s">
        <v>1218</v>
      </c>
      <c r="D2167" s="784" t="s">
        <v>272</v>
      </c>
      <c r="E2167" s="782">
        <v>5</v>
      </c>
      <c r="F2167" s="784">
        <v>737.75</v>
      </c>
      <c r="G2167" s="783" t="s">
        <v>2213</v>
      </c>
      <c r="H2167" s="782">
        <f>E2167*F2167</f>
        <v>3688.75</v>
      </c>
    </row>
    <row r="2168" spans="2:8" ht="15.75">
      <c r="B2168" s="95">
        <v>29</v>
      </c>
      <c r="C2168" s="772" t="s">
        <v>777</v>
      </c>
      <c r="D2168" s="782" t="s">
        <v>272</v>
      </c>
      <c r="E2168" s="782">
        <v>2</v>
      </c>
      <c r="F2168" s="782">
        <v>28203</v>
      </c>
      <c r="G2168" s="783">
        <f t="shared" si="96"/>
        <v>56406</v>
      </c>
      <c r="H2168" s="782"/>
    </row>
    <row r="2169" spans="2:8" ht="15.75">
      <c r="B2169" s="95">
        <v>30</v>
      </c>
      <c r="C2169" s="772" t="s">
        <v>2307</v>
      </c>
      <c r="D2169" s="782" t="s">
        <v>272</v>
      </c>
      <c r="E2169" s="782">
        <v>1</v>
      </c>
      <c r="F2169" s="782">
        <v>29000</v>
      </c>
      <c r="G2169" s="783">
        <f t="shared" si="96"/>
        <v>29000</v>
      </c>
      <c r="H2169" s="782"/>
    </row>
    <row r="2170" spans="2:8" ht="15.75">
      <c r="B2170" s="95">
        <v>31</v>
      </c>
      <c r="C2170" s="772" t="s">
        <v>2308</v>
      </c>
      <c r="D2170" s="782" t="s">
        <v>272</v>
      </c>
      <c r="E2170" s="782">
        <v>1</v>
      </c>
      <c r="F2170" s="782">
        <v>5500</v>
      </c>
      <c r="G2170" s="783">
        <f t="shared" si="96"/>
        <v>5500</v>
      </c>
      <c r="H2170" s="782"/>
    </row>
    <row r="2171" spans="2:8" ht="15.75">
      <c r="B2171" s="95">
        <v>32</v>
      </c>
      <c r="C2171" s="772" t="s">
        <v>2309</v>
      </c>
      <c r="D2171" s="782" t="s">
        <v>272</v>
      </c>
      <c r="E2171" s="782">
        <v>1</v>
      </c>
      <c r="F2171" s="782">
        <v>178000</v>
      </c>
      <c r="G2171" s="783">
        <f t="shared" si="96"/>
        <v>178000</v>
      </c>
      <c r="H2171" s="782"/>
    </row>
    <row r="2172" spans="2:8" ht="15.75">
      <c r="B2172" s="95">
        <v>33</v>
      </c>
      <c r="C2172" s="772" t="s">
        <v>2310</v>
      </c>
      <c r="D2172" s="782" t="s">
        <v>272</v>
      </c>
      <c r="E2172" s="782">
        <v>1</v>
      </c>
      <c r="F2172" s="782">
        <v>10500</v>
      </c>
      <c r="G2172" s="783">
        <f t="shared" si="96"/>
        <v>10500</v>
      </c>
      <c r="H2172" s="782"/>
    </row>
    <row r="2173" spans="2:8" ht="15.75">
      <c r="B2173" s="95">
        <v>34</v>
      </c>
      <c r="C2173" s="772" t="s">
        <v>2311</v>
      </c>
      <c r="D2173" s="782" t="s">
        <v>272</v>
      </c>
      <c r="E2173" s="782">
        <v>1</v>
      </c>
      <c r="F2173" s="782">
        <v>580</v>
      </c>
      <c r="G2173" s="783">
        <f t="shared" si="96"/>
        <v>580</v>
      </c>
      <c r="H2173" s="782"/>
    </row>
    <row r="2174" spans="2:8" ht="15.75">
      <c r="B2174" s="95">
        <v>35</v>
      </c>
      <c r="C2174" s="772" t="s">
        <v>2312</v>
      </c>
      <c r="D2174" s="782" t="s">
        <v>272</v>
      </c>
      <c r="E2174" s="782">
        <v>1</v>
      </c>
      <c r="F2174" s="782">
        <v>0</v>
      </c>
      <c r="G2174" s="783">
        <f t="shared" si="96"/>
        <v>0</v>
      </c>
      <c r="H2174" s="782"/>
    </row>
    <row r="2175" spans="2:8" ht="15.75">
      <c r="B2175" s="95">
        <v>36</v>
      </c>
      <c r="C2175" s="772" t="s">
        <v>2163</v>
      </c>
      <c r="D2175" s="782" t="s">
        <v>272</v>
      </c>
      <c r="E2175" s="782">
        <v>1</v>
      </c>
      <c r="F2175" s="782">
        <v>618</v>
      </c>
      <c r="G2175" s="783">
        <f t="shared" si="96"/>
        <v>618</v>
      </c>
      <c r="H2175" s="782"/>
    </row>
    <row r="2176" spans="2:8" ht="15.75">
      <c r="B2176" s="95">
        <v>37</v>
      </c>
      <c r="C2176" s="772" t="s">
        <v>2313</v>
      </c>
      <c r="D2176" s="782" t="s">
        <v>272</v>
      </c>
      <c r="E2176" s="782">
        <v>2</v>
      </c>
      <c r="F2176" s="782">
        <v>7316</v>
      </c>
      <c r="G2176" s="783">
        <f t="shared" si="96"/>
        <v>14632</v>
      </c>
      <c r="H2176" s="782"/>
    </row>
    <row r="2177" spans="1:15" ht="15.75">
      <c r="B2177" s="95">
        <v>38</v>
      </c>
      <c r="C2177" s="772" t="s">
        <v>2314</v>
      </c>
      <c r="D2177" s="782" t="s">
        <v>272</v>
      </c>
      <c r="E2177" s="783">
        <v>1</v>
      </c>
      <c r="F2177" s="782">
        <v>5107.5</v>
      </c>
      <c r="G2177" s="783">
        <f t="shared" si="96"/>
        <v>5107.5</v>
      </c>
      <c r="H2177" s="782"/>
    </row>
    <row r="2178" spans="1:15" ht="15.75">
      <c r="B2178" s="95">
        <v>39</v>
      </c>
      <c r="C2178" s="772" t="s">
        <v>2315</v>
      </c>
      <c r="D2178" s="782" t="s">
        <v>272</v>
      </c>
      <c r="E2178" s="783">
        <v>1</v>
      </c>
      <c r="F2178" s="782">
        <v>0</v>
      </c>
      <c r="G2178" s="783">
        <f t="shared" si="96"/>
        <v>0</v>
      </c>
      <c r="H2178" s="782"/>
    </row>
    <row r="2179" spans="1:15" ht="15.75">
      <c r="B2179" s="95">
        <v>40</v>
      </c>
      <c r="C2179" s="772" t="s">
        <v>2316</v>
      </c>
      <c r="D2179" s="782" t="s">
        <v>272</v>
      </c>
      <c r="E2179" s="783">
        <v>1</v>
      </c>
      <c r="F2179" s="782">
        <v>0</v>
      </c>
      <c r="G2179" s="783">
        <f t="shared" si="96"/>
        <v>0</v>
      </c>
      <c r="H2179" s="782"/>
    </row>
    <row r="2180" spans="1:15" ht="15.75">
      <c r="B2180" s="95">
        <v>41</v>
      </c>
      <c r="C2180" s="772" t="s">
        <v>2317</v>
      </c>
      <c r="D2180" s="782" t="s">
        <v>272</v>
      </c>
      <c r="E2180" s="783">
        <v>1</v>
      </c>
      <c r="F2180" s="782">
        <v>0</v>
      </c>
      <c r="G2180" s="783">
        <f t="shared" si="96"/>
        <v>0</v>
      </c>
      <c r="H2180" s="782"/>
    </row>
    <row r="2181" spans="1:15" ht="15.75">
      <c r="B2181" s="95">
        <v>42</v>
      </c>
      <c r="C2181" s="772" t="s">
        <v>2318</v>
      </c>
      <c r="D2181" s="782" t="s">
        <v>272</v>
      </c>
      <c r="E2181" s="783">
        <v>1</v>
      </c>
      <c r="F2181" s="782">
        <v>4500</v>
      </c>
      <c r="G2181" s="783" t="s">
        <v>2213</v>
      </c>
      <c r="H2181" s="782">
        <f>E2181*F2181</f>
        <v>4500</v>
      </c>
    </row>
    <row r="2182" spans="1:15" ht="15.75">
      <c r="B2182" s="95">
        <v>43</v>
      </c>
      <c r="C2182" s="772" t="s">
        <v>2319</v>
      </c>
      <c r="D2182" s="782" t="s">
        <v>272</v>
      </c>
      <c r="E2182" s="783">
        <v>1</v>
      </c>
      <c r="F2182" s="782">
        <v>7500</v>
      </c>
      <c r="G2182" s="783" t="s">
        <v>2213</v>
      </c>
      <c r="H2182" s="782">
        <f>E2182*F2182</f>
        <v>7500</v>
      </c>
    </row>
    <row r="2183" spans="1:15" ht="15.75">
      <c r="B2183" s="95">
        <v>44</v>
      </c>
      <c r="C2183" s="772" t="s">
        <v>2320</v>
      </c>
      <c r="D2183" s="782" t="s">
        <v>272</v>
      </c>
      <c r="E2183" s="783">
        <v>1</v>
      </c>
      <c r="F2183" s="782">
        <v>7906</v>
      </c>
      <c r="G2183" s="783">
        <f t="shared" ref="G2183:G2187" si="97">(E2183*F2183)</f>
        <v>7906</v>
      </c>
      <c r="H2183" s="782"/>
    </row>
    <row r="2184" spans="1:15" ht="15.75">
      <c r="B2184" s="95">
        <v>45</v>
      </c>
      <c r="C2184" s="772" t="s">
        <v>2321</v>
      </c>
      <c r="D2184" s="782" t="s">
        <v>272</v>
      </c>
      <c r="E2184" s="783">
        <v>1</v>
      </c>
      <c r="F2184" s="782">
        <v>22986</v>
      </c>
      <c r="G2184" s="783">
        <f t="shared" si="97"/>
        <v>22986</v>
      </c>
      <c r="H2184" s="782"/>
    </row>
    <row r="2185" spans="1:15" ht="15.75">
      <c r="B2185" s="95">
        <v>46</v>
      </c>
      <c r="C2185" s="772" t="s">
        <v>2322</v>
      </c>
      <c r="D2185" s="782" t="s">
        <v>272</v>
      </c>
      <c r="E2185" s="783">
        <v>1</v>
      </c>
      <c r="F2185" s="782">
        <v>34456</v>
      </c>
      <c r="G2185" s="783">
        <f t="shared" si="97"/>
        <v>34456</v>
      </c>
      <c r="H2185" s="782"/>
    </row>
    <row r="2186" spans="1:15" ht="15.75">
      <c r="B2186" s="95">
        <v>47</v>
      </c>
      <c r="C2186" s="772" t="s">
        <v>2323</v>
      </c>
      <c r="D2186" s="782" t="s">
        <v>272</v>
      </c>
      <c r="E2186" s="783">
        <v>1</v>
      </c>
      <c r="F2186" s="782">
        <v>22184</v>
      </c>
      <c r="G2186" s="783">
        <f t="shared" si="97"/>
        <v>22184</v>
      </c>
      <c r="H2186" s="782"/>
    </row>
    <row r="2187" spans="1:15" ht="15.75">
      <c r="B2187" s="95">
        <v>48</v>
      </c>
      <c r="C2187" s="772" t="s">
        <v>2324</v>
      </c>
      <c r="D2187" s="782" t="s">
        <v>272</v>
      </c>
      <c r="E2187" s="783">
        <v>1</v>
      </c>
      <c r="F2187" s="782">
        <v>27029.08</v>
      </c>
      <c r="G2187" s="783">
        <f t="shared" si="97"/>
        <v>27029.08</v>
      </c>
      <c r="H2187" s="782"/>
    </row>
    <row r="2188" spans="1:15" ht="15.75">
      <c r="B2188" s="1249"/>
      <c r="C2188" s="1249"/>
      <c r="D2188" s="1249"/>
      <c r="E2188" s="65"/>
      <c r="F2188" s="65"/>
      <c r="G2188" s="781">
        <f>SUM(G2140:G2187)</f>
        <v>746751.98999999987</v>
      </c>
      <c r="H2188" s="781">
        <f>SUM(H2140:H2182)</f>
        <v>52525.25</v>
      </c>
    </row>
    <row r="2189" spans="1:15" ht="24.75">
      <c r="B2189" s="785"/>
      <c r="C2189" s="786"/>
      <c r="D2189" s="786"/>
      <c r="E2189" s="786"/>
      <c r="F2189" s="786"/>
      <c r="G2189" s="786"/>
      <c r="H2189" s="787"/>
    </row>
    <row r="2190" spans="1:15" ht="15.75">
      <c r="A2190" s="1233" t="s">
        <v>2326</v>
      </c>
      <c r="B2190" s="1233"/>
      <c r="C2190" s="1233"/>
      <c r="D2190" s="1233"/>
      <c r="E2190" s="1233"/>
      <c r="F2190" s="1233"/>
      <c r="G2190" s="1233"/>
      <c r="H2190" s="1233"/>
      <c r="I2190" s="1233"/>
      <c r="J2190" s="1233"/>
      <c r="K2190" s="1233"/>
      <c r="L2190" s="1233"/>
      <c r="M2190" s="1233"/>
      <c r="N2190" s="1233"/>
      <c r="O2190" s="1233"/>
    </row>
    <row r="2191" spans="1:15" ht="15.75">
      <c r="A2191" s="1234" t="s">
        <v>2327</v>
      </c>
      <c r="B2191" s="1234"/>
      <c r="C2191" s="791" t="s">
        <v>2328</v>
      </c>
      <c r="D2191" s="1235" t="s">
        <v>2329</v>
      </c>
      <c r="E2191" s="1235"/>
      <c r="F2191" s="1235"/>
      <c r="G2191" s="1235"/>
      <c r="H2191" s="1235"/>
      <c r="I2191" s="1235"/>
      <c r="J2191" s="1235"/>
      <c r="K2191" s="1235"/>
      <c r="L2191" s="1235"/>
      <c r="M2191" s="1235"/>
      <c r="N2191" s="1235"/>
      <c r="O2191" s="1235"/>
    </row>
    <row r="2192" spans="1:15" ht="15.75">
      <c r="A2192" s="1234" t="s">
        <v>2330</v>
      </c>
      <c r="B2192" s="1234"/>
      <c r="C2192" s="791" t="s">
        <v>2331</v>
      </c>
      <c r="D2192" s="1235"/>
      <c r="E2192" s="1235"/>
      <c r="F2192" s="1235"/>
      <c r="G2192" s="1235"/>
      <c r="H2192" s="1235"/>
      <c r="I2192" s="1235"/>
      <c r="J2192" s="1235"/>
      <c r="K2192" s="1235"/>
      <c r="L2192" s="1235"/>
      <c r="M2192" s="1235"/>
      <c r="N2192" s="1235"/>
      <c r="O2192" s="1235"/>
    </row>
    <row r="2193" spans="1:15" ht="15.75">
      <c r="A2193" s="1236" t="s">
        <v>1307</v>
      </c>
      <c r="B2193" s="1236" t="s">
        <v>2332</v>
      </c>
      <c r="C2193" s="1237" t="s">
        <v>2333</v>
      </c>
      <c r="D2193" s="1238" t="s">
        <v>1550</v>
      </c>
      <c r="E2193" s="1239" t="s">
        <v>243</v>
      </c>
      <c r="F2193" s="1234" t="s">
        <v>5</v>
      </c>
      <c r="G2193" s="1234"/>
      <c r="H2193" s="1234" t="s">
        <v>6</v>
      </c>
      <c r="I2193" s="1234"/>
      <c r="J2193" s="1234" t="s">
        <v>8</v>
      </c>
      <c r="K2193" s="1234"/>
      <c r="L2193" s="1234" t="s">
        <v>7</v>
      </c>
      <c r="M2193" s="1234"/>
      <c r="N2193" s="1234" t="s">
        <v>9</v>
      </c>
      <c r="O2193" s="1234"/>
    </row>
    <row r="2194" spans="1:15" ht="47.25">
      <c r="A2194" s="1236"/>
      <c r="B2194" s="1236"/>
      <c r="C2194" s="1237"/>
      <c r="D2194" s="1238"/>
      <c r="E2194" s="1239"/>
      <c r="F2194" s="792" t="s">
        <v>245</v>
      </c>
      <c r="G2194" s="793" t="s">
        <v>246</v>
      </c>
      <c r="H2194" s="792" t="s">
        <v>245</v>
      </c>
      <c r="I2194" s="792" t="s">
        <v>246</v>
      </c>
      <c r="J2194" s="792" t="s">
        <v>245</v>
      </c>
      <c r="K2194" s="792" t="s">
        <v>246</v>
      </c>
      <c r="L2194" s="792" t="s">
        <v>245</v>
      </c>
      <c r="M2194" s="792" t="s">
        <v>246</v>
      </c>
      <c r="N2194" s="792" t="s">
        <v>245</v>
      </c>
      <c r="O2194" s="792" t="s">
        <v>246</v>
      </c>
    </row>
    <row r="2195" spans="1:15" ht="15.75">
      <c r="A2195" s="794"/>
      <c r="B2195" s="795"/>
      <c r="C2195" s="796" t="s">
        <v>2334</v>
      </c>
      <c r="D2195" s="797"/>
      <c r="E2195" s="798"/>
      <c r="F2195" s="799"/>
      <c r="G2195" s="798"/>
      <c r="H2195" s="799"/>
      <c r="I2195" s="798"/>
      <c r="J2195" s="799"/>
      <c r="K2195" s="799"/>
      <c r="L2195" s="799"/>
      <c r="M2195" s="799"/>
      <c r="N2195" s="799"/>
      <c r="O2195" s="799"/>
    </row>
    <row r="2196" spans="1:15" ht="15.75">
      <c r="A2196" s="789">
        <v>1</v>
      </c>
      <c r="B2196" s="800" t="s">
        <v>2335</v>
      </c>
      <c r="C2196" s="801" t="s">
        <v>2336</v>
      </c>
      <c r="D2196" s="802" t="s">
        <v>623</v>
      </c>
      <c r="E2196" s="803">
        <v>50</v>
      </c>
      <c r="F2196" s="804" t="s">
        <v>2337</v>
      </c>
      <c r="G2196" s="803">
        <f>F2196*E2196</f>
        <v>45050</v>
      </c>
      <c r="H2196" s="803">
        <v>0</v>
      </c>
      <c r="I2196" s="803">
        <f>H2196*E2196</f>
        <v>0</v>
      </c>
      <c r="J2196" s="803">
        <v>0</v>
      </c>
      <c r="K2196" s="803">
        <f>E2196*J2196</f>
        <v>0</v>
      </c>
      <c r="L2196" s="803">
        <v>0</v>
      </c>
      <c r="M2196" s="803">
        <f>E2196*L2196</f>
        <v>0</v>
      </c>
      <c r="N2196" s="803">
        <v>0</v>
      </c>
      <c r="O2196" s="803">
        <f>N2196*E2196</f>
        <v>0</v>
      </c>
    </row>
    <row r="2197" spans="1:15" ht="15.75">
      <c r="A2197" s="789">
        <v>2</v>
      </c>
      <c r="B2197" s="800" t="s">
        <v>1584</v>
      </c>
      <c r="C2197" s="801" t="s">
        <v>2338</v>
      </c>
      <c r="D2197" s="802" t="s">
        <v>623</v>
      </c>
      <c r="E2197" s="803">
        <v>50</v>
      </c>
      <c r="F2197" s="804">
        <v>874</v>
      </c>
      <c r="G2197" s="803">
        <f t="shared" ref="G2197:G2260" si="98">F2197*E2197</f>
        <v>43700</v>
      </c>
      <c r="H2197" s="803">
        <v>0</v>
      </c>
      <c r="I2197" s="803">
        <f t="shared" ref="I2197:I2260" si="99">H2197*E2197</f>
        <v>0</v>
      </c>
      <c r="J2197" s="803">
        <v>0</v>
      </c>
      <c r="K2197" s="803">
        <f t="shared" ref="K2197:K2260" si="100">E2197*J2197</f>
        <v>0</v>
      </c>
      <c r="L2197" s="803">
        <v>0</v>
      </c>
      <c r="M2197" s="803">
        <f t="shared" ref="M2197:M2260" si="101">E2197*L2197</f>
        <v>0</v>
      </c>
      <c r="N2197" s="803">
        <v>0</v>
      </c>
      <c r="O2197" s="803">
        <f t="shared" ref="O2197:O2260" si="102">N2197*E2197</f>
        <v>0</v>
      </c>
    </row>
    <row r="2198" spans="1:15" ht="15.75">
      <c r="A2198" s="789">
        <v>3</v>
      </c>
      <c r="B2198" s="800" t="s">
        <v>2339</v>
      </c>
      <c r="C2198" s="801" t="s">
        <v>2340</v>
      </c>
      <c r="D2198" s="802" t="s">
        <v>623</v>
      </c>
      <c r="E2198" s="803">
        <v>173.25</v>
      </c>
      <c r="F2198" s="804">
        <v>135</v>
      </c>
      <c r="G2198" s="803">
        <f t="shared" si="98"/>
        <v>23388.75</v>
      </c>
      <c r="H2198" s="803">
        <v>0</v>
      </c>
      <c r="I2198" s="803">
        <f t="shared" si="99"/>
        <v>0</v>
      </c>
      <c r="J2198" s="803">
        <v>0</v>
      </c>
      <c r="K2198" s="803">
        <f t="shared" si="100"/>
        <v>0</v>
      </c>
      <c r="L2198" s="803">
        <v>0</v>
      </c>
      <c r="M2198" s="803">
        <f t="shared" si="101"/>
        <v>0</v>
      </c>
      <c r="N2198" s="803">
        <v>0</v>
      </c>
      <c r="O2198" s="803">
        <f t="shared" si="102"/>
        <v>0</v>
      </c>
    </row>
    <row r="2199" spans="1:15" ht="15.75">
      <c r="A2199" s="789">
        <v>5</v>
      </c>
      <c r="B2199" s="800" t="s">
        <v>1584</v>
      </c>
      <c r="C2199" s="805" t="s">
        <v>2341</v>
      </c>
      <c r="D2199" s="802" t="s">
        <v>10</v>
      </c>
      <c r="E2199" s="803">
        <v>390650.6</v>
      </c>
      <c r="F2199" s="804" t="s">
        <v>2342</v>
      </c>
      <c r="G2199" s="803">
        <f t="shared" si="98"/>
        <v>119929.73419999999</v>
      </c>
      <c r="H2199" s="803">
        <v>0</v>
      </c>
      <c r="I2199" s="803">
        <f t="shared" si="99"/>
        <v>0</v>
      </c>
      <c r="J2199" s="803">
        <v>0</v>
      </c>
      <c r="K2199" s="803">
        <f t="shared" si="100"/>
        <v>0</v>
      </c>
      <c r="L2199" s="803">
        <v>0</v>
      </c>
      <c r="M2199" s="803">
        <f t="shared" si="101"/>
        <v>0</v>
      </c>
      <c r="N2199" s="803">
        <v>0</v>
      </c>
      <c r="O2199" s="803">
        <f t="shared" si="102"/>
        <v>0</v>
      </c>
    </row>
    <row r="2200" spans="1:15" ht="15.75">
      <c r="A2200" s="789">
        <v>6</v>
      </c>
      <c r="B2200" s="800" t="s">
        <v>2335</v>
      </c>
      <c r="C2200" s="805" t="s">
        <v>2343</v>
      </c>
      <c r="D2200" s="802" t="s">
        <v>10</v>
      </c>
      <c r="E2200" s="803">
        <v>264007.76</v>
      </c>
      <c r="F2200" s="804">
        <v>0.35399999999999998</v>
      </c>
      <c r="G2200" s="803">
        <f t="shared" si="98"/>
        <v>93458.747040000002</v>
      </c>
      <c r="H2200" s="803">
        <v>0</v>
      </c>
      <c r="I2200" s="803">
        <f t="shared" si="99"/>
        <v>0</v>
      </c>
      <c r="J2200" s="803">
        <v>0</v>
      </c>
      <c r="K2200" s="803">
        <f t="shared" si="100"/>
        <v>0</v>
      </c>
      <c r="L2200" s="803">
        <v>0</v>
      </c>
      <c r="M2200" s="803">
        <f t="shared" si="101"/>
        <v>0</v>
      </c>
      <c r="N2200" s="803">
        <v>0</v>
      </c>
      <c r="O2200" s="803">
        <f t="shared" si="102"/>
        <v>0</v>
      </c>
    </row>
    <row r="2201" spans="1:15" ht="15.75">
      <c r="A2201" s="789">
        <v>7</v>
      </c>
      <c r="B2201" s="800" t="s">
        <v>1321</v>
      </c>
      <c r="C2201" s="801" t="s">
        <v>2344</v>
      </c>
      <c r="D2201" s="802" t="s">
        <v>623</v>
      </c>
      <c r="E2201" s="803">
        <v>50</v>
      </c>
      <c r="F2201" s="804">
        <v>875</v>
      </c>
      <c r="G2201" s="803">
        <f t="shared" si="98"/>
        <v>43750</v>
      </c>
      <c r="H2201" s="803">
        <v>0</v>
      </c>
      <c r="I2201" s="803">
        <f t="shared" si="99"/>
        <v>0</v>
      </c>
      <c r="J2201" s="803">
        <v>0</v>
      </c>
      <c r="K2201" s="803">
        <f t="shared" si="100"/>
        <v>0</v>
      </c>
      <c r="L2201" s="803">
        <v>0</v>
      </c>
      <c r="M2201" s="803">
        <f t="shared" si="101"/>
        <v>0</v>
      </c>
      <c r="N2201" s="803">
        <v>0</v>
      </c>
      <c r="O2201" s="803">
        <f t="shared" si="102"/>
        <v>0</v>
      </c>
    </row>
    <row r="2202" spans="1:15" ht="15.75">
      <c r="A2202" s="789">
        <v>8</v>
      </c>
      <c r="B2202" s="800" t="s">
        <v>2335</v>
      </c>
      <c r="C2202" s="801" t="s">
        <v>2345</v>
      </c>
      <c r="D2202" s="802" t="s">
        <v>10</v>
      </c>
      <c r="E2202" s="803">
        <v>119991.26</v>
      </c>
      <c r="F2202" s="804">
        <v>0.13</v>
      </c>
      <c r="G2202" s="803">
        <f t="shared" si="98"/>
        <v>15598.863799999999</v>
      </c>
      <c r="H2202" s="803">
        <v>0</v>
      </c>
      <c r="I2202" s="803">
        <f t="shared" si="99"/>
        <v>0</v>
      </c>
      <c r="J2202" s="803">
        <v>0</v>
      </c>
      <c r="K2202" s="803">
        <f t="shared" si="100"/>
        <v>0</v>
      </c>
      <c r="L2202" s="803">
        <v>0</v>
      </c>
      <c r="M2202" s="803">
        <f t="shared" si="101"/>
        <v>0</v>
      </c>
      <c r="N2202" s="803">
        <v>0</v>
      </c>
      <c r="O2202" s="803">
        <f t="shared" si="102"/>
        <v>0</v>
      </c>
    </row>
    <row r="2203" spans="1:15" ht="15.75">
      <c r="A2203" s="789">
        <v>9</v>
      </c>
      <c r="B2203" s="800"/>
      <c r="C2203" s="801" t="s">
        <v>2346</v>
      </c>
      <c r="D2203" s="802" t="s">
        <v>623</v>
      </c>
      <c r="E2203" s="803">
        <v>28.35</v>
      </c>
      <c r="F2203" s="806">
        <v>213</v>
      </c>
      <c r="G2203" s="803">
        <f t="shared" si="98"/>
        <v>6038.55</v>
      </c>
      <c r="H2203" s="803">
        <v>0</v>
      </c>
      <c r="I2203" s="803">
        <f t="shared" si="99"/>
        <v>0</v>
      </c>
      <c r="J2203" s="803">
        <v>0</v>
      </c>
      <c r="K2203" s="803">
        <f t="shared" si="100"/>
        <v>0</v>
      </c>
      <c r="L2203" s="803">
        <v>0</v>
      </c>
      <c r="M2203" s="803">
        <f t="shared" si="101"/>
        <v>0</v>
      </c>
      <c r="N2203" s="803">
        <v>0</v>
      </c>
      <c r="O2203" s="803">
        <f t="shared" si="102"/>
        <v>0</v>
      </c>
    </row>
    <row r="2204" spans="1:15" ht="15.75">
      <c r="A2204" s="789"/>
      <c r="B2204" s="800"/>
      <c r="C2204" s="807" t="s">
        <v>2347</v>
      </c>
      <c r="D2204" s="802"/>
      <c r="E2204" s="803"/>
      <c r="F2204" s="804"/>
      <c r="G2204" s="803">
        <f t="shared" si="98"/>
        <v>0</v>
      </c>
      <c r="H2204" s="803"/>
      <c r="I2204" s="803">
        <f t="shared" si="99"/>
        <v>0</v>
      </c>
      <c r="J2204" s="803"/>
      <c r="K2204" s="803">
        <f t="shared" si="100"/>
        <v>0</v>
      </c>
      <c r="L2204" s="803"/>
      <c r="M2204" s="803">
        <f t="shared" si="101"/>
        <v>0</v>
      </c>
      <c r="N2204" s="803"/>
      <c r="O2204" s="803">
        <f t="shared" si="102"/>
        <v>0</v>
      </c>
    </row>
    <row r="2205" spans="1:15" ht="31.5">
      <c r="A2205" s="789">
        <v>10</v>
      </c>
      <c r="B2205" s="800" t="s">
        <v>2348</v>
      </c>
      <c r="C2205" s="805" t="s">
        <v>2349</v>
      </c>
      <c r="D2205" s="802" t="s">
        <v>21</v>
      </c>
      <c r="E2205" s="803">
        <v>5436.65</v>
      </c>
      <c r="F2205" s="804">
        <v>4</v>
      </c>
      <c r="G2205" s="803">
        <f t="shared" si="98"/>
        <v>21746.6</v>
      </c>
      <c r="H2205" s="803">
        <v>0</v>
      </c>
      <c r="I2205" s="803">
        <f t="shared" si="99"/>
        <v>0</v>
      </c>
      <c r="J2205" s="803">
        <v>0</v>
      </c>
      <c r="K2205" s="803">
        <f t="shared" si="100"/>
        <v>0</v>
      </c>
      <c r="L2205" s="803">
        <v>0</v>
      </c>
      <c r="M2205" s="803">
        <f t="shared" si="101"/>
        <v>0</v>
      </c>
      <c r="N2205" s="803">
        <v>0</v>
      </c>
      <c r="O2205" s="803">
        <f t="shared" si="102"/>
        <v>0</v>
      </c>
    </row>
    <row r="2206" spans="1:15" ht="31.5">
      <c r="A2206" s="789">
        <v>11</v>
      </c>
      <c r="B2206" s="800" t="s">
        <v>2350</v>
      </c>
      <c r="C2206" s="805" t="s">
        <v>2351</v>
      </c>
      <c r="D2206" s="802" t="s">
        <v>21</v>
      </c>
      <c r="E2206" s="803">
        <v>4982.6499999999996</v>
      </c>
      <c r="F2206" s="804">
        <v>2</v>
      </c>
      <c r="G2206" s="803">
        <f t="shared" si="98"/>
        <v>9965.2999999999993</v>
      </c>
      <c r="H2206" s="803">
        <v>0</v>
      </c>
      <c r="I2206" s="803">
        <f t="shared" si="99"/>
        <v>0</v>
      </c>
      <c r="J2206" s="803">
        <v>0</v>
      </c>
      <c r="K2206" s="803">
        <f t="shared" si="100"/>
        <v>0</v>
      </c>
      <c r="L2206" s="803">
        <v>0</v>
      </c>
      <c r="M2206" s="803">
        <f t="shared" si="101"/>
        <v>0</v>
      </c>
      <c r="N2206" s="803">
        <v>0</v>
      </c>
      <c r="O2206" s="803">
        <f t="shared" si="102"/>
        <v>0</v>
      </c>
    </row>
    <row r="2207" spans="1:15" ht="31.5">
      <c r="A2207" s="789">
        <v>12</v>
      </c>
      <c r="B2207" s="800" t="s">
        <v>2352</v>
      </c>
      <c r="C2207" s="805" t="s">
        <v>2353</v>
      </c>
      <c r="D2207" s="802" t="s">
        <v>21</v>
      </c>
      <c r="E2207" s="803">
        <v>4994</v>
      </c>
      <c r="F2207" s="804">
        <v>1</v>
      </c>
      <c r="G2207" s="803">
        <f t="shared" si="98"/>
        <v>4994</v>
      </c>
      <c r="H2207" s="803">
        <v>0</v>
      </c>
      <c r="I2207" s="803">
        <f t="shared" si="99"/>
        <v>0</v>
      </c>
      <c r="J2207" s="803">
        <v>0</v>
      </c>
      <c r="K2207" s="803">
        <f t="shared" si="100"/>
        <v>0</v>
      </c>
      <c r="L2207" s="803">
        <v>0</v>
      </c>
      <c r="M2207" s="803">
        <f t="shared" si="101"/>
        <v>0</v>
      </c>
      <c r="N2207" s="803">
        <v>0</v>
      </c>
      <c r="O2207" s="803">
        <f t="shared" si="102"/>
        <v>0</v>
      </c>
    </row>
    <row r="2208" spans="1:15" ht="31.5">
      <c r="A2208" s="789">
        <v>13</v>
      </c>
      <c r="B2208" s="800" t="s">
        <v>2354</v>
      </c>
      <c r="C2208" s="805" t="s">
        <v>2355</v>
      </c>
      <c r="D2208" s="802" t="s">
        <v>21</v>
      </c>
      <c r="E2208" s="803">
        <v>5096.1499999999996</v>
      </c>
      <c r="F2208" s="804">
        <v>1</v>
      </c>
      <c r="G2208" s="803">
        <f t="shared" si="98"/>
        <v>5096.1499999999996</v>
      </c>
      <c r="H2208" s="803">
        <v>0</v>
      </c>
      <c r="I2208" s="803">
        <f t="shared" si="99"/>
        <v>0</v>
      </c>
      <c r="J2208" s="803">
        <v>0</v>
      </c>
      <c r="K2208" s="803">
        <f t="shared" si="100"/>
        <v>0</v>
      </c>
      <c r="L2208" s="803">
        <v>0</v>
      </c>
      <c r="M2208" s="803">
        <f t="shared" si="101"/>
        <v>0</v>
      </c>
      <c r="N2208" s="803">
        <v>0</v>
      </c>
      <c r="O2208" s="803">
        <f t="shared" si="102"/>
        <v>0</v>
      </c>
    </row>
    <row r="2209" spans="1:15" ht="31.5">
      <c r="A2209" s="789">
        <v>14</v>
      </c>
      <c r="B2209" s="800"/>
      <c r="C2209" s="805" t="s">
        <v>2356</v>
      </c>
      <c r="D2209" s="802" t="s">
        <v>21</v>
      </c>
      <c r="E2209" s="803">
        <v>5096.1499999999996</v>
      </c>
      <c r="F2209" s="804">
        <v>2</v>
      </c>
      <c r="G2209" s="803">
        <f t="shared" si="98"/>
        <v>10192.299999999999</v>
      </c>
      <c r="H2209" s="803">
        <v>0</v>
      </c>
      <c r="I2209" s="803">
        <f t="shared" si="99"/>
        <v>0</v>
      </c>
      <c r="J2209" s="803">
        <v>0</v>
      </c>
      <c r="K2209" s="803">
        <f t="shared" si="100"/>
        <v>0</v>
      </c>
      <c r="L2209" s="803">
        <v>0</v>
      </c>
      <c r="M2209" s="803">
        <f t="shared" si="101"/>
        <v>0</v>
      </c>
      <c r="N2209" s="803">
        <v>0</v>
      </c>
      <c r="O2209" s="803">
        <f t="shared" si="102"/>
        <v>0</v>
      </c>
    </row>
    <row r="2210" spans="1:15" ht="31.5">
      <c r="A2210" s="789">
        <v>15</v>
      </c>
      <c r="B2210" s="800" t="s">
        <v>2357</v>
      </c>
      <c r="C2210" s="805" t="s">
        <v>2358</v>
      </c>
      <c r="D2210" s="802" t="s">
        <v>21</v>
      </c>
      <c r="E2210" s="803">
        <v>5096.1499999999996</v>
      </c>
      <c r="F2210" s="804">
        <v>2</v>
      </c>
      <c r="G2210" s="803">
        <f t="shared" si="98"/>
        <v>10192.299999999999</v>
      </c>
      <c r="H2210" s="803">
        <v>0</v>
      </c>
      <c r="I2210" s="803">
        <f t="shared" si="99"/>
        <v>0</v>
      </c>
      <c r="J2210" s="803">
        <v>0</v>
      </c>
      <c r="K2210" s="803">
        <f t="shared" si="100"/>
        <v>0</v>
      </c>
      <c r="L2210" s="803">
        <v>0</v>
      </c>
      <c r="M2210" s="803">
        <f t="shared" si="101"/>
        <v>0</v>
      </c>
      <c r="N2210" s="803">
        <v>0</v>
      </c>
      <c r="O2210" s="803">
        <f t="shared" si="102"/>
        <v>0</v>
      </c>
    </row>
    <row r="2211" spans="1:15" ht="31.5">
      <c r="A2211" s="789">
        <v>16</v>
      </c>
      <c r="B2211" s="800" t="s">
        <v>2359</v>
      </c>
      <c r="C2211" s="805" t="s">
        <v>2360</v>
      </c>
      <c r="D2211" s="802" t="s">
        <v>21</v>
      </c>
      <c r="E2211" s="803">
        <v>5050.75</v>
      </c>
      <c r="F2211" s="804">
        <v>2</v>
      </c>
      <c r="G2211" s="803">
        <f t="shared" si="98"/>
        <v>10101.5</v>
      </c>
      <c r="H2211" s="803">
        <v>0</v>
      </c>
      <c r="I2211" s="803">
        <f t="shared" si="99"/>
        <v>0</v>
      </c>
      <c r="J2211" s="803">
        <v>0</v>
      </c>
      <c r="K2211" s="803">
        <f t="shared" si="100"/>
        <v>0</v>
      </c>
      <c r="L2211" s="803">
        <v>0</v>
      </c>
      <c r="M2211" s="803">
        <f t="shared" si="101"/>
        <v>0</v>
      </c>
      <c r="N2211" s="803">
        <v>0</v>
      </c>
      <c r="O2211" s="803">
        <f t="shared" si="102"/>
        <v>0</v>
      </c>
    </row>
    <row r="2212" spans="1:15" ht="31.5">
      <c r="A2212" s="789">
        <v>17</v>
      </c>
      <c r="B2212" s="800" t="s">
        <v>2361</v>
      </c>
      <c r="C2212" s="805" t="s">
        <v>2362</v>
      </c>
      <c r="D2212" s="802" t="s">
        <v>21</v>
      </c>
      <c r="E2212" s="803">
        <v>5652.3</v>
      </c>
      <c r="F2212" s="804">
        <v>1</v>
      </c>
      <c r="G2212" s="803">
        <f t="shared" si="98"/>
        <v>5652.3</v>
      </c>
      <c r="H2212" s="803">
        <v>0</v>
      </c>
      <c r="I2212" s="803">
        <f t="shared" si="99"/>
        <v>0</v>
      </c>
      <c r="J2212" s="803">
        <v>0</v>
      </c>
      <c r="K2212" s="803">
        <f t="shared" si="100"/>
        <v>0</v>
      </c>
      <c r="L2212" s="803">
        <v>0</v>
      </c>
      <c r="M2212" s="803">
        <f t="shared" si="101"/>
        <v>0</v>
      </c>
      <c r="N2212" s="803">
        <v>0</v>
      </c>
      <c r="O2212" s="803">
        <f t="shared" si="102"/>
        <v>0</v>
      </c>
    </row>
    <row r="2213" spans="1:15" ht="31.5">
      <c r="A2213" s="789">
        <v>18</v>
      </c>
      <c r="B2213" s="800" t="s">
        <v>2361</v>
      </c>
      <c r="C2213" s="805" t="s">
        <v>2363</v>
      </c>
      <c r="D2213" s="802" t="s">
        <v>21</v>
      </c>
      <c r="E2213" s="803">
        <v>10</v>
      </c>
      <c r="F2213" s="804">
        <v>0</v>
      </c>
      <c r="G2213" s="803">
        <f t="shared" si="98"/>
        <v>0</v>
      </c>
      <c r="H2213" s="803">
        <v>0</v>
      </c>
      <c r="I2213" s="803">
        <f t="shared" si="99"/>
        <v>0</v>
      </c>
      <c r="J2213" s="803">
        <v>0</v>
      </c>
      <c r="K2213" s="803">
        <f t="shared" si="100"/>
        <v>0</v>
      </c>
      <c r="L2213" s="803">
        <v>0</v>
      </c>
      <c r="M2213" s="803">
        <f t="shared" si="101"/>
        <v>0</v>
      </c>
      <c r="N2213" s="803">
        <v>1</v>
      </c>
      <c r="O2213" s="803">
        <f t="shared" si="102"/>
        <v>10</v>
      </c>
    </row>
    <row r="2214" spans="1:15" ht="31.5">
      <c r="A2214" s="789">
        <v>19</v>
      </c>
      <c r="B2214" s="800" t="s">
        <v>2364</v>
      </c>
      <c r="C2214" s="808" t="s">
        <v>2365</v>
      </c>
      <c r="D2214" s="802" t="s">
        <v>21</v>
      </c>
      <c r="E2214" s="803">
        <v>5652.3</v>
      </c>
      <c r="F2214" s="804" t="s">
        <v>2366</v>
      </c>
      <c r="G2214" s="803">
        <f t="shared" si="98"/>
        <v>5652.3</v>
      </c>
      <c r="H2214" s="803">
        <v>0</v>
      </c>
      <c r="I2214" s="803">
        <f t="shared" si="99"/>
        <v>0</v>
      </c>
      <c r="J2214" s="803">
        <v>0</v>
      </c>
      <c r="K2214" s="803">
        <f t="shared" si="100"/>
        <v>0</v>
      </c>
      <c r="L2214" s="803">
        <v>0</v>
      </c>
      <c r="M2214" s="803">
        <f t="shared" si="101"/>
        <v>0</v>
      </c>
      <c r="N2214" s="803">
        <v>0</v>
      </c>
      <c r="O2214" s="803">
        <f t="shared" si="102"/>
        <v>0</v>
      </c>
    </row>
    <row r="2215" spans="1:15" ht="31.5">
      <c r="A2215" s="789">
        <v>20</v>
      </c>
      <c r="B2215" s="800"/>
      <c r="C2215" s="805" t="s">
        <v>2367</v>
      </c>
      <c r="D2215" s="802" t="s">
        <v>21</v>
      </c>
      <c r="E2215" s="803">
        <v>3915.75</v>
      </c>
      <c r="F2215" s="804">
        <v>2</v>
      </c>
      <c r="G2215" s="803">
        <f t="shared" si="98"/>
        <v>7831.5</v>
      </c>
      <c r="H2215" s="803">
        <v>0</v>
      </c>
      <c r="I2215" s="803">
        <f t="shared" si="99"/>
        <v>0</v>
      </c>
      <c r="J2215" s="803">
        <v>0</v>
      </c>
      <c r="K2215" s="803">
        <f t="shared" si="100"/>
        <v>0</v>
      </c>
      <c r="L2215" s="803">
        <v>0</v>
      </c>
      <c r="M2215" s="803">
        <f t="shared" si="101"/>
        <v>0</v>
      </c>
      <c r="N2215" s="803">
        <v>0</v>
      </c>
      <c r="O2215" s="803">
        <f t="shared" si="102"/>
        <v>0</v>
      </c>
    </row>
    <row r="2216" spans="1:15" ht="31.5">
      <c r="A2216" s="789">
        <v>22</v>
      </c>
      <c r="B2216" s="800" t="s">
        <v>2354</v>
      </c>
      <c r="C2216" s="801" t="s">
        <v>2368</v>
      </c>
      <c r="D2216" s="802" t="s">
        <v>21</v>
      </c>
      <c r="E2216" s="803">
        <v>4483</v>
      </c>
      <c r="F2216" s="804">
        <v>3</v>
      </c>
      <c r="G2216" s="803">
        <f t="shared" si="98"/>
        <v>13449</v>
      </c>
      <c r="H2216" s="803">
        <v>0</v>
      </c>
      <c r="I2216" s="803">
        <f t="shared" si="99"/>
        <v>0</v>
      </c>
      <c r="J2216" s="803">
        <v>0</v>
      </c>
      <c r="K2216" s="803">
        <f t="shared" si="100"/>
        <v>0</v>
      </c>
      <c r="L2216" s="803">
        <v>0</v>
      </c>
      <c r="M2216" s="803">
        <f t="shared" si="101"/>
        <v>0</v>
      </c>
      <c r="N2216" s="803">
        <v>0</v>
      </c>
      <c r="O2216" s="803">
        <f t="shared" si="102"/>
        <v>0</v>
      </c>
    </row>
    <row r="2217" spans="1:15" ht="15.75">
      <c r="A2217" s="795"/>
      <c r="B2217" s="795"/>
      <c r="C2217" s="788" t="s">
        <v>2369</v>
      </c>
      <c r="D2217" s="34"/>
      <c r="E2217" s="34"/>
      <c r="F2217" s="34"/>
      <c r="G2217" s="803">
        <f t="shared" si="98"/>
        <v>0</v>
      </c>
      <c r="H2217" s="34"/>
      <c r="I2217" s="803">
        <f t="shared" si="99"/>
        <v>0</v>
      </c>
      <c r="J2217" s="34"/>
      <c r="K2217" s="803">
        <f t="shared" si="100"/>
        <v>0</v>
      </c>
      <c r="L2217" s="34"/>
      <c r="M2217" s="803">
        <f t="shared" si="101"/>
        <v>0</v>
      </c>
      <c r="N2217" s="34"/>
      <c r="O2217" s="803">
        <f t="shared" si="102"/>
        <v>0</v>
      </c>
    </row>
    <row r="2218" spans="1:15" ht="15.75">
      <c r="A2218" s="789">
        <v>23</v>
      </c>
      <c r="B2218" s="800" t="s">
        <v>2370</v>
      </c>
      <c r="C2218" s="801" t="s">
        <v>2371</v>
      </c>
      <c r="D2218" s="802" t="s">
        <v>21</v>
      </c>
      <c r="E2218" s="803">
        <v>1500</v>
      </c>
      <c r="F2218" s="804">
        <v>2</v>
      </c>
      <c r="G2218" s="803">
        <f t="shared" si="98"/>
        <v>3000</v>
      </c>
      <c r="H2218" s="803">
        <v>0</v>
      </c>
      <c r="I2218" s="803">
        <f t="shared" si="99"/>
        <v>0</v>
      </c>
      <c r="J2218" s="803">
        <v>0</v>
      </c>
      <c r="K2218" s="803">
        <f t="shared" si="100"/>
        <v>0</v>
      </c>
      <c r="L2218" s="803">
        <v>0</v>
      </c>
      <c r="M2218" s="803">
        <f t="shared" si="101"/>
        <v>0</v>
      </c>
      <c r="N2218" s="803">
        <v>0</v>
      </c>
      <c r="O2218" s="803">
        <f t="shared" si="102"/>
        <v>0</v>
      </c>
    </row>
    <row r="2219" spans="1:15" ht="15.75">
      <c r="A2219" s="789">
        <v>24</v>
      </c>
      <c r="B2219" s="800" t="s">
        <v>2372</v>
      </c>
      <c r="C2219" s="801" t="s">
        <v>2373</v>
      </c>
      <c r="D2219" s="802" t="s">
        <v>21</v>
      </c>
      <c r="E2219" s="803">
        <v>3700</v>
      </c>
      <c r="F2219" s="804">
        <v>3</v>
      </c>
      <c r="G2219" s="803">
        <f t="shared" si="98"/>
        <v>11100</v>
      </c>
      <c r="H2219" s="803">
        <v>0</v>
      </c>
      <c r="I2219" s="803">
        <f t="shared" si="99"/>
        <v>0</v>
      </c>
      <c r="J2219" s="803">
        <v>0</v>
      </c>
      <c r="K2219" s="803">
        <f t="shared" si="100"/>
        <v>0</v>
      </c>
      <c r="L2219" s="803">
        <v>0</v>
      </c>
      <c r="M2219" s="803">
        <f t="shared" si="101"/>
        <v>0</v>
      </c>
      <c r="N2219" s="803">
        <v>0</v>
      </c>
      <c r="O2219" s="803">
        <f t="shared" si="102"/>
        <v>0</v>
      </c>
    </row>
    <row r="2220" spans="1:15" ht="15.75">
      <c r="A2220" s="789">
        <v>25</v>
      </c>
      <c r="B2220" s="800"/>
      <c r="C2220" s="801" t="s">
        <v>2374</v>
      </c>
      <c r="D2220" s="802" t="s">
        <v>21</v>
      </c>
      <c r="E2220" s="803">
        <v>1850</v>
      </c>
      <c r="F2220" s="804">
        <v>10</v>
      </c>
      <c r="G2220" s="803">
        <f t="shared" si="98"/>
        <v>18500</v>
      </c>
      <c r="H2220" s="803">
        <v>0</v>
      </c>
      <c r="I2220" s="803">
        <f t="shared" si="99"/>
        <v>0</v>
      </c>
      <c r="J2220" s="803">
        <v>0</v>
      </c>
      <c r="K2220" s="803">
        <f t="shared" si="100"/>
        <v>0</v>
      </c>
      <c r="L2220" s="803">
        <v>0</v>
      </c>
      <c r="M2220" s="803">
        <f t="shared" si="101"/>
        <v>0</v>
      </c>
      <c r="N2220" s="803">
        <v>0</v>
      </c>
      <c r="O2220" s="803">
        <f t="shared" si="102"/>
        <v>0</v>
      </c>
    </row>
    <row r="2221" spans="1:15" ht="31.5">
      <c r="A2221" s="789">
        <v>27</v>
      </c>
      <c r="B2221" s="800"/>
      <c r="C2221" s="809" t="s">
        <v>2375</v>
      </c>
      <c r="D2221" s="810" t="s">
        <v>21</v>
      </c>
      <c r="E2221" s="803">
        <v>1248</v>
      </c>
      <c r="F2221" s="804" t="s">
        <v>2376</v>
      </c>
      <c r="G2221" s="803">
        <f t="shared" si="98"/>
        <v>8736</v>
      </c>
      <c r="H2221" s="803">
        <v>0</v>
      </c>
      <c r="I2221" s="803">
        <f t="shared" si="99"/>
        <v>0</v>
      </c>
      <c r="J2221" s="803">
        <v>0</v>
      </c>
      <c r="K2221" s="803">
        <f t="shared" si="100"/>
        <v>0</v>
      </c>
      <c r="L2221" s="803">
        <v>0</v>
      </c>
      <c r="M2221" s="803">
        <f t="shared" si="101"/>
        <v>0</v>
      </c>
      <c r="N2221" s="803">
        <v>0</v>
      </c>
      <c r="O2221" s="803">
        <f t="shared" si="102"/>
        <v>0</v>
      </c>
    </row>
    <row r="2222" spans="1:15" ht="15.75">
      <c r="A2222" s="789">
        <v>29</v>
      </c>
      <c r="B2222" s="800" t="s">
        <v>2377</v>
      </c>
      <c r="C2222" s="801" t="s">
        <v>2378</v>
      </c>
      <c r="D2222" s="802" t="s">
        <v>21</v>
      </c>
      <c r="E2222" s="803">
        <v>854</v>
      </c>
      <c r="F2222" s="804">
        <v>24</v>
      </c>
      <c r="G2222" s="803">
        <f t="shared" si="98"/>
        <v>20496</v>
      </c>
      <c r="H2222" s="803">
        <v>0</v>
      </c>
      <c r="I2222" s="803">
        <f t="shared" si="99"/>
        <v>0</v>
      </c>
      <c r="J2222" s="803">
        <v>0</v>
      </c>
      <c r="K2222" s="803">
        <f t="shared" si="100"/>
        <v>0</v>
      </c>
      <c r="L2222" s="803">
        <v>0</v>
      </c>
      <c r="M2222" s="803">
        <f t="shared" si="101"/>
        <v>0</v>
      </c>
      <c r="N2222" s="803">
        <v>0</v>
      </c>
      <c r="O2222" s="803">
        <f t="shared" si="102"/>
        <v>0</v>
      </c>
    </row>
    <row r="2223" spans="1:15" ht="15.75">
      <c r="A2223" s="789">
        <v>30</v>
      </c>
      <c r="B2223" s="800" t="s">
        <v>1329</v>
      </c>
      <c r="C2223" s="801" t="s">
        <v>2379</v>
      </c>
      <c r="D2223" s="802" t="s">
        <v>21</v>
      </c>
      <c r="E2223" s="803">
        <v>1019.23</v>
      </c>
      <c r="F2223" s="804" t="s">
        <v>2380</v>
      </c>
      <c r="G2223" s="803">
        <f t="shared" si="98"/>
        <v>13249.99</v>
      </c>
      <c r="H2223" s="803">
        <v>0</v>
      </c>
      <c r="I2223" s="803">
        <f t="shared" si="99"/>
        <v>0</v>
      </c>
      <c r="J2223" s="803">
        <v>0</v>
      </c>
      <c r="K2223" s="803">
        <f t="shared" si="100"/>
        <v>0</v>
      </c>
      <c r="L2223" s="803">
        <v>0</v>
      </c>
      <c r="M2223" s="803">
        <f t="shared" si="101"/>
        <v>0</v>
      </c>
      <c r="N2223" s="803">
        <v>0</v>
      </c>
      <c r="O2223" s="803">
        <f t="shared" si="102"/>
        <v>0</v>
      </c>
    </row>
    <row r="2224" spans="1:15" ht="31.5">
      <c r="A2224" s="789">
        <v>31</v>
      </c>
      <c r="B2224" s="800"/>
      <c r="C2224" s="801" t="s">
        <v>2381</v>
      </c>
      <c r="D2224" s="802" t="s">
        <v>21</v>
      </c>
      <c r="E2224" s="803">
        <v>1350.65</v>
      </c>
      <c r="F2224" s="806">
        <v>10</v>
      </c>
      <c r="G2224" s="803">
        <f t="shared" si="98"/>
        <v>13506.5</v>
      </c>
      <c r="H2224" s="803">
        <v>0</v>
      </c>
      <c r="I2224" s="803">
        <f t="shared" si="99"/>
        <v>0</v>
      </c>
      <c r="J2224" s="803">
        <v>0</v>
      </c>
      <c r="K2224" s="803">
        <f t="shared" si="100"/>
        <v>0</v>
      </c>
      <c r="L2224" s="803">
        <v>0</v>
      </c>
      <c r="M2224" s="803">
        <f t="shared" si="101"/>
        <v>0</v>
      </c>
      <c r="N2224" s="803">
        <v>0</v>
      </c>
      <c r="O2224" s="803">
        <f t="shared" si="102"/>
        <v>0</v>
      </c>
    </row>
    <row r="2225" spans="1:15" ht="31.5">
      <c r="A2225" s="789">
        <v>32</v>
      </c>
      <c r="B2225" s="800" t="s">
        <v>1329</v>
      </c>
      <c r="C2225" s="801" t="s">
        <v>2382</v>
      </c>
      <c r="D2225" s="802" t="s">
        <v>21</v>
      </c>
      <c r="E2225" s="803">
        <v>3229.07</v>
      </c>
      <c r="F2225" s="804">
        <v>16</v>
      </c>
      <c r="G2225" s="803">
        <f t="shared" si="98"/>
        <v>51665.120000000003</v>
      </c>
      <c r="H2225" s="803">
        <v>0</v>
      </c>
      <c r="I2225" s="803">
        <f t="shared" si="99"/>
        <v>0</v>
      </c>
      <c r="J2225" s="803">
        <v>0</v>
      </c>
      <c r="K2225" s="803">
        <f t="shared" si="100"/>
        <v>0</v>
      </c>
      <c r="L2225" s="803">
        <v>0</v>
      </c>
      <c r="M2225" s="803">
        <f t="shared" si="101"/>
        <v>0</v>
      </c>
      <c r="N2225" s="803">
        <v>0</v>
      </c>
      <c r="O2225" s="803">
        <f t="shared" si="102"/>
        <v>0</v>
      </c>
    </row>
    <row r="2226" spans="1:15" ht="31.5">
      <c r="A2226" s="789">
        <v>33</v>
      </c>
      <c r="B2226" s="800"/>
      <c r="C2226" s="811" t="s">
        <v>2383</v>
      </c>
      <c r="D2226" s="812" t="s">
        <v>21</v>
      </c>
      <c r="E2226" s="803">
        <v>3961.15</v>
      </c>
      <c r="F2226" s="804">
        <v>14</v>
      </c>
      <c r="G2226" s="803">
        <f t="shared" si="98"/>
        <v>55456.1</v>
      </c>
      <c r="H2226" s="803">
        <v>0</v>
      </c>
      <c r="I2226" s="803">
        <f t="shared" si="99"/>
        <v>0</v>
      </c>
      <c r="J2226" s="803">
        <v>0</v>
      </c>
      <c r="K2226" s="803">
        <f t="shared" si="100"/>
        <v>0</v>
      </c>
      <c r="L2226" s="803">
        <v>0</v>
      </c>
      <c r="M2226" s="803">
        <f t="shared" si="101"/>
        <v>0</v>
      </c>
      <c r="N2226" s="803">
        <v>0</v>
      </c>
      <c r="O2226" s="803">
        <f t="shared" si="102"/>
        <v>0</v>
      </c>
    </row>
    <row r="2227" spans="1:15" ht="31.5">
      <c r="A2227" s="789">
        <v>34</v>
      </c>
      <c r="B2227" s="800"/>
      <c r="C2227" s="809" t="s">
        <v>2384</v>
      </c>
      <c r="D2227" s="802" t="s">
        <v>21</v>
      </c>
      <c r="E2227" s="803">
        <v>1129.33</v>
      </c>
      <c r="F2227" s="804">
        <v>10</v>
      </c>
      <c r="G2227" s="803">
        <f t="shared" si="98"/>
        <v>11293.3</v>
      </c>
      <c r="H2227" s="803">
        <v>0</v>
      </c>
      <c r="I2227" s="803">
        <f t="shared" si="99"/>
        <v>0</v>
      </c>
      <c r="J2227" s="803">
        <v>0</v>
      </c>
      <c r="K2227" s="803">
        <f t="shared" si="100"/>
        <v>0</v>
      </c>
      <c r="L2227" s="803">
        <v>0</v>
      </c>
      <c r="M2227" s="803">
        <f t="shared" si="101"/>
        <v>0</v>
      </c>
      <c r="N2227" s="803">
        <v>0</v>
      </c>
      <c r="O2227" s="803">
        <f t="shared" si="102"/>
        <v>0</v>
      </c>
    </row>
    <row r="2228" spans="1:15" ht="31.5">
      <c r="A2228" s="789">
        <v>35</v>
      </c>
      <c r="B2228" s="800"/>
      <c r="C2228" s="801" t="s">
        <v>2385</v>
      </c>
      <c r="D2228" s="802" t="s">
        <v>21</v>
      </c>
      <c r="E2228" s="803">
        <v>1356.33</v>
      </c>
      <c r="F2228" s="806">
        <v>2</v>
      </c>
      <c r="G2228" s="803">
        <f t="shared" si="98"/>
        <v>2712.66</v>
      </c>
      <c r="H2228" s="803">
        <v>0</v>
      </c>
      <c r="I2228" s="803">
        <f t="shared" si="99"/>
        <v>0</v>
      </c>
      <c r="J2228" s="803">
        <v>0</v>
      </c>
      <c r="K2228" s="803">
        <f t="shared" si="100"/>
        <v>0</v>
      </c>
      <c r="L2228" s="803">
        <v>0</v>
      </c>
      <c r="M2228" s="803">
        <f t="shared" si="101"/>
        <v>0</v>
      </c>
      <c r="N2228" s="803">
        <v>0</v>
      </c>
      <c r="O2228" s="803">
        <f t="shared" si="102"/>
        <v>0</v>
      </c>
    </row>
    <row r="2229" spans="1:15" ht="15.75">
      <c r="A2229" s="795"/>
      <c r="B2229" s="795"/>
      <c r="C2229" s="813" t="s">
        <v>2386</v>
      </c>
      <c r="D2229" s="34"/>
      <c r="E2229" s="34"/>
      <c r="F2229" s="34"/>
      <c r="G2229" s="803">
        <f t="shared" si="98"/>
        <v>0</v>
      </c>
      <c r="H2229" s="34"/>
      <c r="I2229" s="803">
        <f t="shared" si="99"/>
        <v>0</v>
      </c>
      <c r="J2229" s="34"/>
      <c r="K2229" s="803">
        <f t="shared" si="100"/>
        <v>0</v>
      </c>
      <c r="L2229" s="34"/>
      <c r="M2229" s="803">
        <f t="shared" si="101"/>
        <v>0</v>
      </c>
      <c r="N2229" s="34"/>
      <c r="O2229" s="803">
        <f t="shared" si="102"/>
        <v>0</v>
      </c>
    </row>
    <row r="2230" spans="1:15" ht="15.75">
      <c r="A2230" s="789">
        <v>36</v>
      </c>
      <c r="B2230" s="800"/>
      <c r="C2230" s="805" t="s">
        <v>2387</v>
      </c>
      <c r="D2230" s="810" t="s">
        <v>21</v>
      </c>
      <c r="E2230" s="803">
        <v>18000</v>
      </c>
      <c r="F2230" s="804">
        <v>3</v>
      </c>
      <c r="G2230" s="803">
        <f t="shared" si="98"/>
        <v>54000</v>
      </c>
      <c r="H2230" s="803">
        <v>0</v>
      </c>
      <c r="I2230" s="803">
        <f t="shared" si="99"/>
        <v>0</v>
      </c>
      <c r="J2230" s="803">
        <v>0</v>
      </c>
      <c r="K2230" s="803">
        <f t="shared" si="100"/>
        <v>0</v>
      </c>
      <c r="L2230" s="803">
        <v>0</v>
      </c>
      <c r="M2230" s="803">
        <f t="shared" si="101"/>
        <v>0</v>
      </c>
      <c r="N2230" s="803">
        <v>0</v>
      </c>
      <c r="O2230" s="803">
        <f t="shared" si="102"/>
        <v>0</v>
      </c>
    </row>
    <row r="2231" spans="1:15" ht="15.75">
      <c r="A2231" s="789">
        <v>37</v>
      </c>
      <c r="B2231" s="800"/>
      <c r="C2231" s="805" t="s">
        <v>2388</v>
      </c>
      <c r="D2231" s="810" t="s">
        <v>21</v>
      </c>
      <c r="E2231" s="803">
        <v>15000</v>
      </c>
      <c r="F2231" s="804">
        <v>3</v>
      </c>
      <c r="G2231" s="803">
        <f t="shared" si="98"/>
        <v>45000</v>
      </c>
      <c r="H2231" s="803">
        <v>0</v>
      </c>
      <c r="I2231" s="803">
        <f t="shared" si="99"/>
        <v>0</v>
      </c>
      <c r="J2231" s="803">
        <v>0</v>
      </c>
      <c r="K2231" s="803">
        <f t="shared" si="100"/>
        <v>0</v>
      </c>
      <c r="L2231" s="803">
        <v>0</v>
      </c>
      <c r="M2231" s="803">
        <f t="shared" si="101"/>
        <v>0</v>
      </c>
      <c r="N2231" s="803">
        <v>0</v>
      </c>
      <c r="O2231" s="803">
        <f t="shared" si="102"/>
        <v>0</v>
      </c>
    </row>
    <row r="2232" spans="1:15" ht="15.75">
      <c r="A2232" s="789">
        <v>38</v>
      </c>
      <c r="B2232" s="800"/>
      <c r="C2232" s="801" t="s">
        <v>2389</v>
      </c>
      <c r="D2232" s="802" t="s">
        <v>21</v>
      </c>
      <c r="E2232" s="803">
        <v>23484</v>
      </c>
      <c r="F2232" s="804">
        <v>3</v>
      </c>
      <c r="G2232" s="803">
        <f t="shared" si="98"/>
        <v>70452</v>
      </c>
      <c r="H2232" s="803">
        <v>0</v>
      </c>
      <c r="I2232" s="803">
        <f t="shared" si="99"/>
        <v>0</v>
      </c>
      <c r="J2232" s="803">
        <v>0</v>
      </c>
      <c r="K2232" s="803">
        <f t="shared" si="100"/>
        <v>0</v>
      </c>
      <c r="L2232" s="803">
        <v>0</v>
      </c>
      <c r="M2232" s="803">
        <f t="shared" si="101"/>
        <v>0</v>
      </c>
      <c r="N2232" s="803">
        <v>0</v>
      </c>
      <c r="O2232" s="803">
        <f t="shared" si="102"/>
        <v>0</v>
      </c>
    </row>
    <row r="2233" spans="1:15" ht="15.75">
      <c r="A2233" s="789">
        <v>39</v>
      </c>
      <c r="B2233" s="800"/>
      <c r="C2233" s="801" t="s">
        <v>2390</v>
      </c>
      <c r="D2233" s="802" t="s">
        <v>21</v>
      </c>
      <c r="E2233" s="803">
        <v>16000</v>
      </c>
      <c r="F2233" s="804">
        <v>1</v>
      </c>
      <c r="G2233" s="803">
        <f t="shared" si="98"/>
        <v>16000</v>
      </c>
      <c r="H2233" s="803">
        <v>0</v>
      </c>
      <c r="I2233" s="803">
        <f t="shared" si="99"/>
        <v>0</v>
      </c>
      <c r="J2233" s="803">
        <v>0</v>
      </c>
      <c r="K2233" s="803">
        <f t="shared" si="100"/>
        <v>0</v>
      </c>
      <c r="L2233" s="803">
        <v>0</v>
      </c>
      <c r="M2233" s="803">
        <f t="shared" si="101"/>
        <v>0</v>
      </c>
      <c r="N2233" s="803">
        <v>0</v>
      </c>
      <c r="O2233" s="803">
        <f t="shared" si="102"/>
        <v>0</v>
      </c>
    </row>
    <row r="2234" spans="1:15" ht="15.75">
      <c r="A2234" s="789">
        <v>40</v>
      </c>
      <c r="B2234" s="800"/>
      <c r="C2234" s="801" t="s">
        <v>2391</v>
      </c>
      <c r="D2234" s="802" t="s">
        <v>21</v>
      </c>
      <c r="E2234" s="803">
        <v>7037</v>
      </c>
      <c r="F2234" s="804" t="s">
        <v>2392</v>
      </c>
      <c r="G2234" s="803">
        <f t="shared" si="98"/>
        <v>28148</v>
      </c>
      <c r="H2234" s="803">
        <v>0</v>
      </c>
      <c r="I2234" s="803">
        <f t="shared" si="99"/>
        <v>0</v>
      </c>
      <c r="J2234" s="803">
        <v>0</v>
      </c>
      <c r="K2234" s="803">
        <f t="shared" si="100"/>
        <v>0</v>
      </c>
      <c r="L2234" s="803">
        <v>0</v>
      </c>
      <c r="M2234" s="803">
        <f t="shared" si="101"/>
        <v>0</v>
      </c>
      <c r="N2234" s="803">
        <v>0</v>
      </c>
      <c r="O2234" s="803">
        <f t="shared" si="102"/>
        <v>0</v>
      </c>
    </row>
    <row r="2235" spans="1:15" ht="15.75">
      <c r="A2235" s="789">
        <v>41</v>
      </c>
      <c r="B2235" s="800"/>
      <c r="C2235" s="801" t="s">
        <v>2393</v>
      </c>
      <c r="D2235" s="802" t="s">
        <v>21</v>
      </c>
      <c r="E2235" s="803">
        <v>18.2</v>
      </c>
      <c r="F2235" s="806">
        <v>55</v>
      </c>
      <c r="G2235" s="803">
        <f t="shared" si="98"/>
        <v>1001</v>
      </c>
      <c r="H2235" s="803">
        <v>0</v>
      </c>
      <c r="I2235" s="803">
        <f t="shared" si="99"/>
        <v>0</v>
      </c>
      <c r="J2235" s="803">
        <v>0</v>
      </c>
      <c r="K2235" s="803">
        <f t="shared" si="100"/>
        <v>0</v>
      </c>
      <c r="L2235" s="803">
        <v>0</v>
      </c>
      <c r="M2235" s="803">
        <f t="shared" si="101"/>
        <v>0</v>
      </c>
      <c r="N2235" s="803">
        <v>0</v>
      </c>
      <c r="O2235" s="803">
        <f t="shared" si="102"/>
        <v>0</v>
      </c>
    </row>
    <row r="2236" spans="1:15" ht="15.75">
      <c r="A2236" s="795"/>
      <c r="B2236" s="795"/>
      <c r="C2236" s="788" t="s">
        <v>2394</v>
      </c>
      <c r="D2236" s="34"/>
      <c r="E2236" s="34"/>
      <c r="F2236" s="34"/>
      <c r="G2236" s="803">
        <f t="shared" si="98"/>
        <v>0</v>
      </c>
      <c r="H2236" s="34"/>
      <c r="I2236" s="803">
        <f t="shared" si="99"/>
        <v>0</v>
      </c>
      <c r="J2236" s="34"/>
      <c r="K2236" s="803">
        <f t="shared" si="100"/>
        <v>0</v>
      </c>
      <c r="L2236" s="34"/>
      <c r="M2236" s="803">
        <f t="shared" si="101"/>
        <v>0</v>
      </c>
      <c r="N2236" s="34"/>
      <c r="O2236" s="803">
        <f t="shared" si="102"/>
        <v>0</v>
      </c>
    </row>
    <row r="2237" spans="1:15" ht="15.75">
      <c r="A2237" s="789">
        <v>42</v>
      </c>
      <c r="B2237" s="800"/>
      <c r="C2237" s="801" t="s">
        <v>2395</v>
      </c>
      <c r="D2237" s="802" t="s">
        <v>21</v>
      </c>
      <c r="E2237" s="803">
        <v>2809.13</v>
      </c>
      <c r="F2237" s="804">
        <v>6</v>
      </c>
      <c r="G2237" s="803">
        <f t="shared" si="98"/>
        <v>16854.78</v>
      </c>
      <c r="H2237" s="803">
        <v>0</v>
      </c>
      <c r="I2237" s="803">
        <f t="shared" si="99"/>
        <v>0</v>
      </c>
      <c r="J2237" s="803">
        <v>0</v>
      </c>
      <c r="K2237" s="803">
        <f t="shared" si="100"/>
        <v>0</v>
      </c>
      <c r="L2237" s="803">
        <v>0</v>
      </c>
      <c r="M2237" s="803">
        <f t="shared" si="101"/>
        <v>0</v>
      </c>
      <c r="N2237" s="803">
        <v>0</v>
      </c>
      <c r="O2237" s="803">
        <f t="shared" si="102"/>
        <v>0</v>
      </c>
    </row>
    <row r="2238" spans="1:15" ht="31.5">
      <c r="A2238" s="789">
        <v>43</v>
      </c>
      <c r="B2238" s="800"/>
      <c r="C2238" s="801" t="s">
        <v>2396</v>
      </c>
      <c r="D2238" s="802" t="s">
        <v>21</v>
      </c>
      <c r="E2238" s="803">
        <v>2235.9499999999998</v>
      </c>
      <c r="F2238" s="804">
        <v>5</v>
      </c>
      <c r="G2238" s="803">
        <f t="shared" si="98"/>
        <v>11179.75</v>
      </c>
      <c r="H2238" s="803">
        <v>0</v>
      </c>
      <c r="I2238" s="803">
        <f t="shared" si="99"/>
        <v>0</v>
      </c>
      <c r="J2238" s="803">
        <v>0</v>
      </c>
      <c r="K2238" s="803">
        <f t="shared" si="100"/>
        <v>0</v>
      </c>
      <c r="L2238" s="803">
        <v>0</v>
      </c>
      <c r="M2238" s="803">
        <f t="shared" si="101"/>
        <v>0</v>
      </c>
      <c r="N2238" s="803">
        <v>0</v>
      </c>
      <c r="O2238" s="803">
        <f t="shared" si="102"/>
        <v>0</v>
      </c>
    </row>
    <row r="2239" spans="1:15" ht="31.5">
      <c r="A2239" s="789">
        <v>44</v>
      </c>
      <c r="B2239" s="800"/>
      <c r="C2239" s="801" t="s">
        <v>2397</v>
      </c>
      <c r="D2239" s="802" t="s">
        <v>21</v>
      </c>
      <c r="E2239" s="803">
        <v>3722.8</v>
      </c>
      <c r="F2239" s="804">
        <v>5</v>
      </c>
      <c r="G2239" s="803">
        <f t="shared" si="98"/>
        <v>18614</v>
      </c>
      <c r="H2239" s="803">
        <v>0</v>
      </c>
      <c r="I2239" s="803">
        <f t="shared" si="99"/>
        <v>0</v>
      </c>
      <c r="J2239" s="803">
        <v>0</v>
      </c>
      <c r="K2239" s="803">
        <f t="shared" si="100"/>
        <v>0</v>
      </c>
      <c r="L2239" s="803">
        <v>0</v>
      </c>
      <c r="M2239" s="803">
        <f t="shared" si="101"/>
        <v>0</v>
      </c>
      <c r="N2239" s="803">
        <v>0</v>
      </c>
      <c r="O2239" s="803">
        <f t="shared" si="102"/>
        <v>0</v>
      </c>
    </row>
    <row r="2240" spans="1:15" ht="15.75">
      <c r="A2240" s="789">
        <v>45</v>
      </c>
      <c r="B2240" s="800"/>
      <c r="C2240" s="801" t="s">
        <v>2398</v>
      </c>
      <c r="D2240" s="802" t="s">
        <v>21</v>
      </c>
      <c r="E2240" s="803">
        <v>3944.12</v>
      </c>
      <c r="F2240" s="804">
        <v>9</v>
      </c>
      <c r="G2240" s="803">
        <f t="shared" si="98"/>
        <v>35497.08</v>
      </c>
      <c r="H2240" s="803">
        <v>0</v>
      </c>
      <c r="I2240" s="803">
        <f t="shared" si="99"/>
        <v>0</v>
      </c>
      <c r="J2240" s="803">
        <v>0</v>
      </c>
      <c r="K2240" s="803">
        <f t="shared" si="100"/>
        <v>0</v>
      </c>
      <c r="L2240" s="803">
        <v>0</v>
      </c>
      <c r="M2240" s="803">
        <f t="shared" si="101"/>
        <v>0</v>
      </c>
      <c r="N2240" s="803">
        <v>0</v>
      </c>
      <c r="O2240" s="803">
        <f t="shared" si="102"/>
        <v>0</v>
      </c>
    </row>
    <row r="2241" spans="1:15" ht="15.75">
      <c r="A2241" s="789">
        <v>46</v>
      </c>
      <c r="B2241" s="800"/>
      <c r="C2241" s="801" t="s">
        <v>2399</v>
      </c>
      <c r="D2241" s="802" t="s">
        <v>21</v>
      </c>
      <c r="E2241" s="803">
        <v>4284.63</v>
      </c>
      <c r="F2241" s="804" t="s">
        <v>2400</v>
      </c>
      <c r="G2241" s="803">
        <f t="shared" si="98"/>
        <v>68554.080000000002</v>
      </c>
      <c r="H2241" s="803">
        <v>0</v>
      </c>
      <c r="I2241" s="803">
        <f t="shared" si="99"/>
        <v>0</v>
      </c>
      <c r="J2241" s="803">
        <v>0</v>
      </c>
      <c r="K2241" s="803">
        <f t="shared" si="100"/>
        <v>0</v>
      </c>
      <c r="L2241" s="803">
        <v>0</v>
      </c>
      <c r="M2241" s="803">
        <f t="shared" si="101"/>
        <v>0</v>
      </c>
      <c r="N2241" s="803">
        <v>0</v>
      </c>
      <c r="O2241" s="803">
        <f t="shared" si="102"/>
        <v>0</v>
      </c>
    </row>
    <row r="2242" spans="1:15" ht="15.75">
      <c r="A2242" s="789">
        <v>47</v>
      </c>
      <c r="B2242" s="800"/>
      <c r="C2242" s="801" t="s">
        <v>2401</v>
      </c>
      <c r="D2242" s="802" t="s">
        <v>21</v>
      </c>
      <c r="E2242" s="803">
        <v>4086</v>
      </c>
      <c r="F2242" s="804">
        <v>3</v>
      </c>
      <c r="G2242" s="803">
        <f t="shared" si="98"/>
        <v>12258</v>
      </c>
      <c r="H2242" s="803">
        <v>0</v>
      </c>
      <c r="I2242" s="803">
        <f t="shared" si="99"/>
        <v>0</v>
      </c>
      <c r="J2242" s="803">
        <v>0</v>
      </c>
      <c r="K2242" s="803">
        <f t="shared" si="100"/>
        <v>0</v>
      </c>
      <c r="L2242" s="803">
        <v>0</v>
      </c>
      <c r="M2242" s="803">
        <f t="shared" si="101"/>
        <v>0</v>
      </c>
      <c r="N2242" s="803">
        <v>0</v>
      </c>
      <c r="O2242" s="803">
        <f t="shared" si="102"/>
        <v>0</v>
      </c>
    </row>
    <row r="2243" spans="1:15" ht="15.75">
      <c r="A2243" s="789">
        <v>48</v>
      </c>
      <c r="B2243" s="800"/>
      <c r="C2243" s="801" t="s">
        <v>2402</v>
      </c>
      <c r="D2243" s="802" t="s">
        <v>21</v>
      </c>
      <c r="E2243" s="803">
        <v>4199.5</v>
      </c>
      <c r="F2243" s="804">
        <v>4</v>
      </c>
      <c r="G2243" s="803">
        <f t="shared" si="98"/>
        <v>16798</v>
      </c>
      <c r="H2243" s="803">
        <v>0</v>
      </c>
      <c r="I2243" s="803">
        <f t="shared" si="99"/>
        <v>0</v>
      </c>
      <c r="J2243" s="803">
        <v>0</v>
      </c>
      <c r="K2243" s="803">
        <f t="shared" si="100"/>
        <v>0</v>
      </c>
      <c r="L2243" s="803">
        <v>0</v>
      </c>
      <c r="M2243" s="803">
        <f t="shared" si="101"/>
        <v>0</v>
      </c>
      <c r="N2243" s="803">
        <v>0</v>
      </c>
      <c r="O2243" s="803">
        <f t="shared" si="102"/>
        <v>0</v>
      </c>
    </row>
    <row r="2244" spans="1:15" ht="31.5">
      <c r="A2244" s="789">
        <v>50</v>
      </c>
      <c r="B2244" s="800"/>
      <c r="C2244" s="801" t="s">
        <v>2403</v>
      </c>
      <c r="D2244" s="802" t="s">
        <v>21</v>
      </c>
      <c r="E2244" s="803">
        <v>1362</v>
      </c>
      <c r="F2244" s="806">
        <v>2</v>
      </c>
      <c r="G2244" s="803">
        <f t="shared" si="98"/>
        <v>2724</v>
      </c>
      <c r="H2244" s="803">
        <v>0</v>
      </c>
      <c r="I2244" s="803">
        <f t="shared" si="99"/>
        <v>0</v>
      </c>
      <c r="J2244" s="803">
        <v>0</v>
      </c>
      <c r="K2244" s="803">
        <f t="shared" si="100"/>
        <v>0</v>
      </c>
      <c r="L2244" s="803">
        <v>0</v>
      </c>
      <c r="M2244" s="803">
        <f t="shared" si="101"/>
        <v>0</v>
      </c>
      <c r="N2244" s="803">
        <v>0</v>
      </c>
      <c r="O2244" s="803">
        <f t="shared" si="102"/>
        <v>0</v>
      </c>
    </row>
    <row r="2245" spans="1:15" ht="15.75">
      <c r="A2245" s="795"/>
      <c r="B2245" s="795"/>
      <c r="C2245" s="788" t="s">
        <v>2404</v>
      </c>
      <c r="D2245" s="34"/>
      <c r="E2245" s="34"/>
      <c r="F2245" s="34"/>
      <c r="G2245" s="803">
        <f t="shared" si="98"/>
        <v>0</v>
      </c>
      <c r="H2245" s="34"/>
      <c r="I2245" s="803">
        <f t="shared" si="99"/>
        <v>0</v>
      </c>
      <c r="J2245" s="34"/>
      <c r="K2245" s="803">
        <f t="shared" si="100"/>
        <v>0</v>
      </c>
      <c r="L2245" s="34"/>
      <c r="M2245" s="803">
        <f t="shared" si="101"/>
        <v>0</v>
      </c>
      <c r="N2245" s="34"/>
      <c r="O2245" s="803">
        <f t="shared" si="102"/>
        <v>0</v>
      </c>
    </row>
    <row r="2246" spans="1:15" ht="15.75">
      <c r="A2246" s="789">
        <v>51</v>
      </c>
      <c r="B2246" s="800"/>
      <c r="C2246" s="805" t="s">
        <v>2405</v>
      </c>
      <c r="D2246" s="810" t="s">
        <v>21</v>
      </c>
      <c r="E2246" s="803">
        <v>5000</v>
      </c>
      <c r="F2246" s="806">
        <v>3</v>
      </c>
      <c r="G2246" s="803">
        <f t="shared" si="98"/>
        <v>15000</v>
      </c>
      <c r="H2246" s="803">
        <v>0</v>
      </c>
      <c r="I2246" s="803">
        <f t="shared" si="99"/>
        <v>0</v>
      </c>
      <c r="J2246" s="803">
        <v>0</v>
      </c>
      <c r="K2246" s="803">
        <f t="shared" si="100"/>
        <v>0</v>
      </c>
      <c r="L2246" s="803">
        <v>0</v>
      </c>
      <c r="M2246" s="803">
        <f t="shared" si="101"/>
        <v>0</v>
      </c>
      <c r="N2246" s="803">
        <v>0</v>
      </c>
      <c r="O2246" s="803">
        <f t="shared" si="102"/>
        <v>0</v>
      </c>
    </row>
    <row r="2247" spans="1:15" ht="15.75">
      <c r="A2247" s="789">
        <v>52</v>
      </c>
      <c r="B2247" s="800"/>
      <c r="C2247" s="805" t="s">
        <v>2405</v>
      </c>
      <c r="D2247" s="810" t="s">
        <v>21</v>
      </c>
      <c r="E2247" s="803">
        <v>25000</v>
      </c>
      <c r="F2247" s="806">
        <v>1</v>
      </c>
      <c r="G2247" s="803">
        <f t="shared" si="98"/>
        <v>25000</v>
      </c>
      <c r="H2247" s="803">
        <v>0</v>
      </c>
      <c r="I2247" s="803">
        <f t="shared" si="99"/>
        <v>0</v>
      </c>
      <c r="J2247" s="803">
        <v>0</v>
      </c>
      <c r="K2247" s="803">
        <f t="shared" si="100"/>
        <v>0</v>
      </c>
      <c r="L2247" s="803">
        <v>0</v>
      </c>
      <c r="M2247" s="803">
        <f t="shared" si="101"/>
        <v>0</v>
      </c>
      <c r="N2247" s="803">
        <v>0</v>
      </c>
      <c r="O2247" s="803">
        <f t="shared" si="102"/>
        <v>0</v>
      </c>
    </row>
    <row r="2248" spans="1:15" ht="31.5">
      <c r="A2248" s="789">
        <v>53</v>
      </c>
      <c r="B2248" s="800"/>
      <c r="C2248" s="809" t="s">
        <v>2406</v>
      </c>
      <c r="D2248" s="802" t="s">
        <v>21</v>
      </c>
      <c r="E2248" s="803">
        <v>33709.5</v>
      </c>
      <c r="F2248" s="804">
        <v>1</v>
      </c>
      <c r="G2248" s="803">
        <f t="shared" si="98"/>
        <v>33709.5</v>
      </c>
      <c r="H2248" s="803">
        <v>0</v>
      </c>
      <c r="I2248" s="803">
        <f t="shared" si="99"/>
        <v>0</v>
      </c>
      <c r="J2248" s="803">
        <v>0</v>
      </c>
      <c r="K2248" s="803">
        <f t="shared" si="100"/>
        <v>0</v>
      </c>
      <c r="L2248" s="803">
        <v>0</v>
      </c>
      <c r="M2248" s="803">
        <f t="shared" si="101"/>
        <v>0</v>
      </c>
      <c r="N2248" s="803">
        <v>0</v>
      </c>
      <c r="O2248" s="803">
        <f t="shared" si="102"/>
        <v>0</v>
      </c>
    </row>
    <row r="2249" spans="1:15" ht="31.5">
      <c r="A2249" s="789">
        <v>54</v>
      </c>
      <c r="B2249" s="800"/>
      <c r="C2249" s="809" t="s">
        <v>2407</v>
      </c>
      <c r="D2249" s="802" t="s">
        <v>21</v>
      </c>
      <c r="E2249" s="803">
        <v>31553</v>
      </c>
      <c r="F2249" s="804">
        <v>1</v>
      </c>
      <c r="G2249" s="803">
        <f t="shared" si="98"/>
        <v>31553</v>
      </c>
      <c r="H2249" s="803">
        <v>0</v>
      </c>
      <c r="I2249" s="803">
        <f t="shared" si="99"/>
        <v>0</v>
      </c>
      <c r="J2249" s="803">
        <v>0</v>
      </c>
      <c r="K2249" s="803">
        <f t="shared" si="100"/>
        <v>0</v>
      </c>
      <c r="L2249" s="803">
        <v>0</v>
      </c>
      <c r="M2249" s="803">
        <f t="shared" si="101"/>
        <v>0</v>
      </c>
      <c r="N2249" s="803">
        <v>0</v>
      </c>
      <c r="O2249" s="803">
        <f t="shared" si="102"/>
        <v>0</v>
      </c>
    </row>
    <row r="2250" spans="1:15" ht="31.5">
      <c r="A2250" s="789">
        <v>55</v>
      </c>
      <c r="B2250" s="800"/>
      <c r="C2250" s="801" t="s">
        <v>2408</v>
      </c>
      <c r="D2250" s="802" t="s">
        <v>21</v>
      </c>
      <c r="E2250" s="803">
        <v>13614.32</v>
      </c>
      <c r="F2250" s="804">
        <v>2</v>
      </c>
      <c r="G2250" s="803">
        <f t="shared" si="98"/>
        <v>27228.639999999999</v>
      </c>
      <c r="H2250" s="803">
        <v>0</v>
      </c>
      <c r="I2250" s="803">
        <f t="shared" si="99"/>
        <v>0</v>
      </c>
      <c r="J2250" s="803">
        <v>0</v>
      </c>
      <c r="K2250" s="803">
        <f t="shared" si="100"/>
        <v>0</v>
      </c>
      <c r="L2250" s="803">
        <v>0</v>
      </c>
      <c r="M2250" s="803">
        <f t="shared" si="101"/>
        <v>0</v>
      </c>
      <c r="N2250" s="803">
        <v>0</v>
      </c>
      <c r="O2250" s="803">
        <f t="shared" si="102"/>
        <v>0</v>
      </c>
    </row>
    <row r="2251" spans="1:15" ht="15.75">
      <c r="A2251" s="789">
        <v>56</v>
      </c>
      <c r="B2251" s="800"/>
      <c r="C2251" s="801" t="s">
        <v>2409</v>
      </c>
      <c r="D2251" s="802" t="s">
        <v>21</v>
      </c>
      <c r="E2251" s="803">
        <v>1589</v>
      </c>
      <c r="F2251" s="804">
        <v>1</v>
      </c>
      <c r="G2251" s="803">
        <f t="shared" si="98"/>
        <v>1589</v>
      </c>
      <c r="H2251" s="803">
        <v>0</v>
      </c>
      <c r="I2251" s="803">
        <f t="shared" si="99"/>
        <v>0</v>
      </c>
      <c r="J2251" s="803">
        <v>0</v>
      </c>
      <c r="K2251" s="803">
        <f t="shared" si="100"/>
        <v>0</v>
      </c>
      <c r="L2251" s="803">
        <v>0</v>
      </c>
      <c r="M2251" s="803">
        <f t="shared" si="101"/>
        <v>0</v>
      </c>
      <c r="N2251" s="803">
        <v>0</v>
      </c>
      <c r="O2251" s="803">
        <f t="shared" si="102"/>
        <v>0</v>
      </c>
    </row>
    <row r="2252" spans="1:15" ht="15.75">
      <c r="A2252" s="789">
        <v>57</v>
      </c>
      <c r="B2252" s="800"/>
      <c r="C2252" s="801" t="s">
        <v>2410</v>
      </c>
      <c r="D2252" s="802" t="s">
        <v>21</v>
      </c>
      <c r="E2252" s="803">
        <v>8853</v>
      </c>
      <c r="F2252" s="806">
        <v>1</v>
      </c>
      <c r="G2252" s="803">
        <f t="shared" si="98"/>
        <v>8853</v>
      </c>
      <c r="H2252" s="803">
        <v>0</v>
      </c>
      <c r="I2252" s="803">
        <f t="shared" si="99"/>
        <v>0</v>
      </c>
      <c r="J2252" s="803">
        <v>0</v>
      </c>
      <c r="K2252" s="803">
        <f t="shared" si="100"/>
        <v>0</v>
      </c>
      <c r="L2252" s="803">
        <v>0</v>
      </c>
      <c r="M2252" s="803">
        <f t="shared" si="101"/>
        <v>0</v>
      </c>
      <c r="N2252" s="803">
        <v>0</v>
      </c>
      <c r="O2252" s="803">
        <f t="shared" si="102"/>
        <v>0</v>
      </c>
    </row>
    <row r="2253" spans="1:15" ht="15.75">
      <c r="A2253" s="789">
        <v>58</v>
      </c>
      <c r="B2253" s="800"/>
      <c r="C2253" s="801" t="s">
        <v>2411</v>
      </c>
      <c r="D2253" s="802" t="s">
        <v>21</v>
      </c>
      <c r="E2253" s="803">
        <v>4540</v>
      </c>
      <c r="F2253" s="804">
        <v>2</v>
      </c>
      <c r="G2253" s="803">
        <f t="shared" si="98"/>
        <v>9080</v>
      </c>
      <c r="H2253" s="803">
        <v>0</v>
      </c>
      <c r="I2253" s="803">
        <f t="shared" si="99"/>
        <v>0</v>
      </c>
      <c r="J2253" s="803">
        <v>0</v>
      </c>
      <c r="K2253" s="803">
        <f t="shared" si="100"/>
        <v>0</v>
      </c>
      <c r="L2253" s="803">
        <v>0</v>
      </c>
      <c r="M2253" s="803">
        <f t="shared" si="101"/>
        <v>0</v>
      </c>
      <c r="N2253" s="803">
        <v>0</v>
      </c>
      <c r="O2253" s="803">
        <f t="shared" si="102"/>
        <v>0</v>
      </c>
    </row>
    <row r="2254" spans="1:15" ht="31.5">
      <c r="A2254" s="789">
        <v>59</v>
      </c>
      <c r="B2254" s="800"/>
      <c r="C2254" s="811" t="s">
        <v>2412</v>
      </c>
      <c r="D2254" s="802" t="s">
        <v>21</v>
      </c>
      <c r="E2254" s="803">
        <v>17025</v>
      </c>
      <c r="F2254" s="804">
        <v>1</v>
      </c>
      <c r="G2254" s="803">
        <f t="shared" si="98"/>
        <v>17025</v>
      </c>
      <c r="H2254" s="803">
        <v>0</v>
      </c>
      <c r="I2254" s="803">
        <f t="shared" si="99"/>
        <v>0</v>
      </c>
      <c r="J2254" s="803">
        <v>0</v>
      </c>
      <c r="K2254" s="803">
        <f t="shared" si="100"/>
        <v>0</v>
      </c>
      <c r="L2254" s="803">
        <v>0</v>
      </c>
      <c r="M2254" s="803">
        <f t="shared" si="101"/>
        <v>0</v>
      </c>
      <c r="N2254" s="803">
        <v>0</v>
      </c>
      <c r="O2254" s="803">
        <f t="shared" si="102"/>
        <v>0</v>
      </c>
    </row>
    <row r="2255" spans="1:15" ht="15.75">
      <c r="A2255" s="789">
        <v>60</v>
      </c>
      <c r="B2255" s="800"/>
      <c r="C2255" s="801" t="s">
        <v>2413</v>
      </c>
      <c r="D2255" s="802" t="s">
        <v>21</v>
      </c>
      <c r="E2255" s="803">
        <v>7924.73</v>
      </c>
      <c r="F2255" s="804">
        <v>1</v>
      </c>
      <c r="G2255" s="803">
        <f t="shared" si="98"/>
        <v>7924.73</v>
      </c>
      <c r="H2255" s="803">
        <v>0</v>
      </c>
      <c r="I2255" s="803">
        <f t="shared" si="99"/>
        <v>0</v>
      </c>
      <c r="J2255" s="803">
        <v>0</v>
      </c>
      <c r="K2255" s="803">
        <f t="shared" si="100"/>
        <v>0</v>
      </c>
      <c r="L2255" s="803">
        <v>0</v>
      </c>
      <c r="M2255" s="803">
        <f t="shared" si="101"/>
        <v>0</v>
      </c>
      <c r="N2255" s="803">
        <v>0</v>
      </c>
      <c r="O2255" s="803">
        <f t="shared" si="102"/>
        <v>0</v>
      </c>
    </row>
    <row r="2256" spans="1:15" ht="15.75">
      <c r="A2256" s="789">
        <v>61</v>
      </c>
      <c r="B2256" s="800"/>
      <c r="C2256" s="801" t="s">
        <v>2414</v>
      </c>
      <c r="D2256" s="802" t="s">
        <v>21</v>
      </c>
      <c r="E2256" s="803">
        <v>5664</v>
      </c>
      <c r="F2256" s="806">
        <v>1</v>
      </c>
      <c r="G2256" s="803">
        <f t="shared" si="98"/>
        <v>5664</v>
      </c>
      <c r="H2256" s="803">
        <v>0</v>
      </c>
      <c r="I2256" s="803">
        <f t="shared" si="99"/>
        <v>0</v>
      </c>
      <c r="J2256" s="803">
        <v>0</v>
      </c>
      <c r="K2256" s="803">
        <f t="shared" si="100"/>
        <v>0</v>
      </c>
      <c r="L2256" s="803">
        <v>0</v>
      </c>
      <c r="M2256" s="803">
        <f t="shared" si="101"/>
        <v>0</v>
      </c>
      <c r="N2256" s="803">
        <v>0</v>
      </c>
      <c r="O2256" s="803">
        <f t="shared" si="102"/>
        <v>0</v>
      </c>
    </row>
    <row r="2257" spans="1:15" ht="15.75">
      <c r="A2257" s="789">
        <v>62</v>
      </c>
      <c r="B2257" s="800"/>
      <c r="C2257" s="801" t="s">
        <v>2415</v>
      </c>
      <c r="D2257" s="802" t="s">
        <v>21</v>
      </c>
      <c r="E2257" s="803">
        <v>7922</v>
      </c>
      <c r="F2257" s="806">
        <v>1</v>
      </c>
      <c r="G2257" s="803">
        <f t="shared" si="98"/>
        <v>7922</v>
      </c>
      <c r="H2257" s="803">
        <v>0</v>
      </c>
      <c r="I2257" s="803">
        <f t="shared" si="99"/>
        <v>0</v>
      </c>
      <c r="J2257" s="803">
        <v>0</v>
      </c>
      <c r="K2257" s="803">
        <f t="shared" si="100"/>
        <v>0</v>
      </c>
      <c r="L2257" s="803">
        <v>0</v>
      </c>
      <c r="M2257" s="803">
        <f t="shared" si="101"/>
        <v>0</v>
      </c>
      <c r="N2257" s="803">
        <v>0</v>
      </c>
      <c r="O2257" s="803">
        <f t="shared" si="102"/>
        <v>0</v>
      </c>
    </row>
    <row r="2258" spans="1:15" ht="31.5">
      <c r="A2258" s="789">
        <v>63</v>
      </c>
      <c r="B2258" s="800"/>
      <c r="C2258" s="811" t="s">
        <v>2416</v>
      </c>
      <c r="D2258" s="812" t="s">
        <v>21</v>
      </c>
      <c r="E2258" s="803">
        <v>6782</v>
      </c>
      <c r="F2258" s="804">
        <v>3</v>
      </c>
      <c r="G2258" s="803">
        <f t="shared" si="98"/>
        <v>20346</v>
      </c>
      <c r="H2258" s="803">
        <v>0</v>
      </c>
      <c r="I2258" s="803">
        <f t="shared" si="99"/>
        <v>0</v>
      </c>
      <c r="J2258" s="803">
        <v>0</v>
      </c>
      <c r="K2258" s="803">
        <f t="shared" si="100"/>
        <v>0</v>
      </c>
      <c r="L2258" s="803">
        <v>0</v>
      </c>
      <c r="M2258" s="803">
        <f t="shared" si="101"/>
        <v>0</v>
      </c>
      <c r="N2258" s="803">
        <v>0</v>
      </c>
      <c r="O2258" s="803">
        <f t="shared" si="102"/>
        <v>0</v>
      </c>
    </row>
    <row r="2259" spans="1:15" ht="31.5">
      <c r="A2259" s="789">
        <v>64</v>
      </c>
      <c r="B2259" s="800"/>
      <c r="C2259" s="801" t="s">
        <v>2417</v>
      </c>
      <c r="D2259" s="802" t="s">
        <v>21</v>
      </c>
      <c r="E2259" s="803">
        <v>112365</v>
      </c>
      <c r="F2259" s="804">
        <v>1</v>
      </c>
      <c r="G2259" s="803">
        <f t="shared" si="98"/>
        <v>112365</v>
      </c>
      <c r="H2259" s="803">
        <v>0</v>
      </c>
      <c r="I2259" s="803">
        <f t="shared" si="99"/>
        <v>0</v>
      </c>
      <c r="J2259" s="803">
        <v>0</v>
      </c>
      <c r="K2259" s="803">
        <f t="shared" si="100"/>
        <v>0</v>
      </c>
      <c r="L2259" s="803">
        <v>0</v>
      </c>
      <c r="M2259" s="803">
        <f t="shared" si="101"/>
        <v>0</v>
      </c>
      <c r="N2259" s="803">
        <v>0</v>
      </c>
      <c r="O2259" s="803">
        <f t="shared" si="102"/>
        <v>0</v>
      </c>
    </row>
    <row r="2260" spans="1:15" ht="31.5">
      <c r="A2260" s="789">
        <v>65</v>
      </c>
      <c r="B2260" s="800"/>
      <c r="C2260" s="801" t="s">
        <v>2418</v>
      </c>
      <c r="D2260" s="802" t="s">
        <v>21</v>
      </c>
      <c r="E2260" s="803">
        <v>112365</v>
      </c>
      <c r="F2260" s="804">
        <v>1</v>
      </c>
      <c r="G2260" s="803">
        <f t="shared" si="98"/>
        <v>112365</v>
      </c>
      <c r="H2260" s="803">
        <v>0</v>
      </c>
      <c r="I2260" s="803">
        <f t="shared" si="99"/>
        <v>0</v>
      </c>
      <c r="J2260" s="803">
        <v>0</v>
      </c>
      <c r="K2260" s="803">
        <f t="shared" si="100"/>
        <v>0</v>
      </c>
      <c r="L2260" s="803">
        <v>0</v>
      </c>
      <c r="M2260" s="803">
        <f t="shared" si="101"/>
        <v>0</v>
      </c>
      <c r="N2260" s="803">
        <v>0</v>
      </c>
      <c r="O2260" s="803">
        <f t="shared" si="102"/>
        <v>0</v>
      </c>
    </row>
    <row r="2261" spans="1:15" ht="31.5">
      <c r="A2261" s="789">
        <v>66</v>
      </c>
      <c r="B2261" s="800"/>
      <c r="C2261" s="805" t="s">
        <v>2419</v>
      </c>
      <c r="D2261" s="810" t="s">
        <v>21</v>
      </c>
      <c r="E2261" s="803">
        <v>8472.4</v>
      </c>
      <c r="F2261" s="804">
        <v>2</v>
      </c>
      <c r="G2261" s="803">
        <f t="shared" ref="G2261:G2324" si="103">F2261*E2261</f>
        <v>16944.8</v>
      </c>
      <c r="H2261" s="803">
        <v>0</v>
      </c>
      <c r="I2261" s="803">
        <f t="shared" ref="I2261:I2324" si="104">H2261*E2261</f>
        <v>0</v>
      </c>
      <c r="J2261" s="803">
        <v>0</v>
      </c>
      <c r="K2261" s="803">
        <f t="shared" ref="K2261:K2324" si="105">E2261*J2261</f>
        <v>0</v>
      </c>
      <c r="L2261" s="803">
        <v>0</v>
      </c>
      <c r="M2261" s="803">
        <f t="shared" ref="M2261:M2324" si="106">E2261*L2261</f>
        <v>0</v>
      </c>
      <c r="N2261" s="803">
        <v>0</v>
      </c>
      <c r="O2261" s="803">
        <f t="shared" ref="O2261:O2324" si="107">N2261*E2261</f>
        <v>0</v>
      </c>
    </row>
    <row r="2262" spans="1:15" ht="15.75">
      <c r="A2262" s="789">
        <v>67</v>
      </c>
      <c r="B2262" s="800"/>
      <c r="C2262" s="805" t="s">
        <v>2420</v>
      </c>
      <c r="D2262" s="810" t="s">
        <v>21</v>
      </c>
      <c r="E2262" s="803">
        <v>8472.4</v>
      </c>
      <c r="F2262" s="806">
        <v>1</v>
      </c>
      <c r="G2262" s="803">
        <f t="shared" si="103"/>
        <v>8472.4</v>
      </c>
      <c r="H2262" s="803">
        <v>0</v>
      </c>
      <c r="I2262" s="803">
        <f t="shared" si="104"/>
        <v>0</v>
      </c>
      <c r="J2262" s="803">
        <v>0</v>
      </c>
      <c r="K2262" s="803">
        <f t="shared" si="105"/>
        <v>0</v>
      </c>
      <c r="L2262" s="803">
        <v>0</v>
      </c>
      <c r="M2262" s="803">
        <f t="shared" si="106"/>
        <v>0</v>
      </c>
      <c r="N2262" s="803">
        <v>0</v>
      </c>
      <c r="O2262" s="803">
        <f t="shared" si="107"/>
        <v>0</v>
      </c>
    </row>
    <row r="2263" spans="1:15" ht="31.5">
      <c r="A2263" s="789">
        <v>68</v>
      </c>
      <c r="B2263" s="800"/>
      <c r="C2263" s="809" t="s">
        <v>2421</v>
      </c>
      <c r="D2263" s="802" t="s">
        <v>21</v>
      </c>
      <c r="E2263" s="803">
        <v>6804</v>
      </c>
      <c r="F2263" s="804">
        <v>3</v>
      </c>
      <c r="G2263" s="803">
        <f t="shared" si="103"/>
        <v>20412</v>
      </c>
      <c r="H2263" s="803">
        <v>0</v>
      </c>
      <c r="I2263" s="803">
        <f t="shared" si="104"/>
        <v>0</v>
      </c>
      <c r="J2263" s="803">
        <v>0</v>
      </c>
      <c r="K2263" s="803">
        <f t="shared" si="105"/>
        <v>0</v>
      </c>
      <c r="L2263" s="803">
        <v>0</v>
      </c>
      <c r="M2263" s="803">
        <f t="shared" si="106"/>
        <v>0</v>
      </c>
      <c r="N2263" s="803">
        <v>0</v>
      </c>
      <c r="O2263" s="803">
        <f t="shared" si="107"/>
        <v>0</v>
      </c>
    </row>
    <row r="2264" spans="1:15" ht="15.75">
      <c r="A2264" s="789">
        <v>69</v>
      </c>
      <c r="B2264" s="800"/>
      <c r="C2264" s="801" t="s">
        <v>2422</v>
      </c>
      <c r="D2264" s="802" t="s">
        <v>21</v>
      </c>
      <c r="E2264" s="803">
        <v>10203.65</v>
      </c>
      <c r="F2264" s="804">
        <v>2</v>
      </c>
      <c r="G2264" s="803">
        <f t="shared" si="103"/>
        <v>20407.3</v>
      </c>
      <c r="H2264" s="803">
        <v>0</v>
      </c>
      <c r="I2264" s="803">
        <f t="shared" si="104"/>
        <v>0</v>
      </c>
      <c r="J2264" s="803">
        <v>0</v>
      </c>
      <c r="K2264" s="803">
        <f t="shared" si="105"/>
        <v>0</v>
      </c>
      <c r="L2264" s="803">
        <v>0</v>
      </c>
      <c r="M2264" s="803">
        <f t="shared" si="106"/>
        <v>0</v>
      </c>
      <c r="N2264" s="803">
        <v>0</v>
      </c>
      <c r="O2264" s="803">
        <f t="shared" si="107"/>
        <v>0</v>
      </c>
    </row>
    <row r="2265" spans="1:15" ht="15.75">
      <c r="A2265" s="789">
        <v>70</v>
      </c>
      <c r="B2265" s="800"/>
      <c r="C2265" s="801" t="s">
        <v>2423</v>
      </c>
      <c r="D2265" s="802" t="s">
        <v>21</v>
      </c>
      <c r="E2265" s="803">
        <v>6242.5</v>
      </c>
      <c r="F2265" s="804">
        <v>6</v>
      </c>
      <c r="G2265" s="803">
        <f t="shared" si="103"/>
        <v>37455</v>
      </c>
      <c r="H2265" s="803">
        <v>0</v>
      </c>
      <c r="I2265" s="803">
        <f t="shared" si="104"/>
        <v>0</v>
      </c>
      <c r="J2265" s="803">
        <v>0</v>
      </c>
      <c r="K2265" s="803">
        <f t="shared" si="105"/>
        <v>0</v>
      </c>
      <c r="L2265" s="803">
        <v>0</v>
      </c>
      <c r="M2265" s="803">
        <f t="shared" si="106"/>
        <v>0</v>
      </c>
      <c r="N2265" s="803">
        <v>0</v>
      </c>
      <c r="O2265" s="803">
        <f t="shared" si="107"/>
        <v>0</v>
      </c>
    </row>
    <row r="2266" spans="1:15" ht="15.75">
      <c r="A2266" s="789">
        <v>71</v>
      </c>
      <c r="B2266" s="800"/>
      <c r="C2266" s="801" t="s">
        <v>2424</v>
      </c>
      <c r="D2266" s="802" t="s">
        <v>21</v>
      </c>
      <c r="E2266" s="803">
        <v>140.63</v>
      </c>
      <c r="F2266" s="806">
        <v>4</v>
      </c>
      <c r="G2266" s="803">
        <f t="shared" si="103"/>
        <v>562.52</v>
      </c>
      <c r="H2266" s="803">
        <v>0</v>
      </c>
      <c r="I2266" s="803">
        <f t="shared" si="104"/>
        <v>0</v>
      </c>
      <c r="J2266" s="803">
        <v>0</v>
      </c>
      <c r="K2266" s="803">
        <f t="shared" si="105"/>
        <v>0</v>
      </c>
      <c r="L2266" s="803">
        <v>0</v>
      </c>
      <c r="M2266" s="803">
        <f t="shared" si="106"/>
        <v>0</v>
      </c>
      <c r="N2266" s="803">
        <v>0</v>
      </c>
      <c r="O2266" s="803">
        <f t="shared" si="107"/>
        <v>0</v>
      </c>
    </row>
    <row r="2267" spans="1:15" ht="15.75">
      <c r="A2267" s="789">
        <v>72</v>
      </c>
      <c r="B2267" s="800"/>
      <c r="C2267" s="805" t="s">
        <v>89</v>
      </c>
      <c r="D2267" s="810" t="s">
        <v>15</v>
      </c>
      <c r="E2267" s="803">
        <v>3870.4</v>
      </c>
      <c r="F2267" s="806">
        <v>12</v>
      </c>
      <c r="G2267" s="803">
        <f t="shared" si="103"/>
        <v>46444.800000000003</v>
      </c>
      <c r="H2267" s="803">
        <v>0</v>
      </c>
      <c r="I2267" s="803">
        <f t="shared" si="104"/>
        <v>0</v>
      </c>
      <c r="J2267" s="803">
        <v>0</v>
      </c>
      <c r="K2267" s="803">
        <f t="shared" si="105"/>
        <v>0</v>
      </c>
      <c r="L2267" s="803">
        <v>0</v>
      </c>
      <c r="M2267" s="803">
        <f t="shared" si="106"/>
        <v>0</v>
      </c>
      <c r="N2267" s="803">
        <v>0</v>
      </c>
      <c r="O2267" s="803">
        <f t="shared" si="107"/>
        <v>0</v>
      </c>
    </row>
    <row r="2268" spans="1:15" ht="15.75">
      <c r="A2268" s="795"/>
      <c r="B2268" s="795"/>
      <c r="C2268" s="788" t="s">
        <v>2425</v>
      </c>
      <c r="D2268" s="34"/>
      <c r="E2268" s="34"/>
      <c r="F2268" s="34"/>
      <c r="G2268" s="803">
        <f t="shared" si="103"/>
        <v>0</v>
      </c>
      <c r="H2268" s="34"/>
      <c r="I2268" s="803">
        <f t="shared" si="104"/>
        <v>0</v>
      </c>
      <c r="J2268" s="34"/>
      <c r="K2268" s="803">
        <f t="shared" si="105"/>
        <v>0</v>
      </c>
      <c r="L2268" s="34"/>
      <c r="M2268" s="803">
        <f t="shared" si="106"/>
        <v>0</v>
      </c>
      <c r="N2268" s="34"/>
      <c r="O2268" s="803">
        <f t="shared" si="107"/>
        <v>0</v>
      </c>
    </row>
    <row r="2269" spans="1:15" ht="15.75">
      <c r="A2269" s="789">
        <v>73</v>
      </c>
      <c r="B2269" s="800"/>
      <c r="C2269" s="801" t="s">
        <v>2426</v>
      </c>
      <c r="D2269" s="802" t="s">
        <v>21</v>
      </c>
      <c r="E2269" s="803">
        <v>329.15</v>
      </c>
      <c r="F2269" s="806">
        <v>1</v>
      </c>
      <c r="G2269" s="803">
        <f t="shared" si="103"/>
        <v>329.15</v>
      </c>
      <c r="H2269" s="803">
        <v>0</v>
      </c>
      <c r="I2269" s="803">
        <f t="shared" si="104"/>
        <v>0</v>
      </c>
      <c r="J2269" s="803">
        <v>0</v>
      </c>
      <c r="K2269" s="803">
        <f t="shared" si="105"/>
        <v>0</v>
      </c>
      <c r="L2269" s="803">
        <v>0</v>
      </c>
      <c r="M2269" s="803">
        <f t="shared" si="106"/>
        <v>0</v>
      </c>
      <c r="N2269" s="803">
        <v>0</v>
      </c>
      <c r="O2269" s="803">
        <f t="shared" si="107"/>
        <v>0</v>
      </c>
    </row>
    <row r="2270" spans="1:15" ht="15.75">
      <c r="A2270" s="789">
        <v>74</v>
      </c>
      <c r="B2270" s="800"/>
      <c r="C2270" s="805" t="s">
        <v>2427</v>
      </c>
      <c r="D2270" s="810" t="s">
        <v>21</v>
      </c>
      <c r="E2270" s="803">
        <v>30000</v>
      </c>
      <c r="F2270" s="806">
        <v>0</v>
      </c>
      <c r="G2270" s="803">
        <f t="shared" si="103"/>
        <v>0</v>
      </c>
      <c r="H2270" s="803">
        <v>0</v>
      </c>
      <c r="I2270" s="803">
        <f t="shared" si="104"/>
        <v>0</v>
      </c>
      <c r="J2270" s="803">
        <v>0</v>
      </c>
      <c r="K2270" s="803">
        <f t="shared" si="105"/>
        <v>0</v>
      </c>
      <c r="L2270" s="803">
        <v>0</v>
      </c>
      <c r="M2270" s="803">
        <f t="shared" si="106"/>
        <v>0</v>
      </c>
      <c r="N2270" s="803">
        <v>1</v>
      </c>
      <c r="O2270" s="803">
        <f t="shared" si="107"/>
        <v>30000</v>
      </c>
    </row>
    <row r="2271" spans="1:15" ht="15.75">
      <c r="A2271" s="789">
        <v>75</v>
      </c>
      <c r="B2271" s="800"/>
      <c r="C2271" s="805" t="s">
        <v>2428</v>
      </c>
      <c r="D2271" s="810" t="s">
        <v>21</v>
      </c>
      <c r="E2271" s="803">
        <v>200</v>
      </c>
      <c r="F2271" s="806">
        <v>0</v>
      </c>
      <c r="G2271" s="803">
        <f t="shared" si="103"/>
        <v>0</v>
      </c>
      <c r="H2271" s="803">
        <v>0</v>
      </c>
      <c r="I2271" s="803">
        <f t="shared" si="104"/>
        <v>0</v>
      </c>
      <c r="J2271" s="803">
        <v>0</v>
      </c>
      <c r="K2271" s="803">
        <f t="shared" si="105"/>
        <v>0</v>
      </c>
      <c r="L2271" s="803">
        <v>0</v>
      </c>
      <c r="M2271" s="803">
        <f t="shared" si="106"/>
        <v>0</v>
      </c>
      <c r="N2271" s="803">
        <v>55</v>
      </c>
      <c r="O2271" s="803">
        <f t="shared" si="107"/>
        <v>11000</v>
      </c>
    </row>
    <row r="2272" spans="1:15" ht="15.75">
      <c r="A2272" s="789">
        <v>76</v>
      </c>
      <c r="B2272" s="800"/>
      <c r="C2272" s="805" t="s">
        <v>2429</v>
      </c>
      <c r="D2272" s="810" t="s">
        <v>21</v>
      </c>
      <c r="E2272" s="803">
        <v>200</v>
      </c>
      <c r="F2272" s="806">
        <v>0</v>
      </c>
      <c r="G2272" s="803">
        <f t="shared" si="103"/>
        <v>0</v>
      </c>
      <c r="H2272" s="803">
        <v>0</v>
      </c>
      <c r="I2272" s="803">
        <f t="shared" si="104"/>
        <v>0</v>
      </c>
      <c r="J2272" s="803">
        <v>0</v>
      </c>
      <c r="K2272" s="803">
        <f t="shared" si="105"/>
        <v>0</v>
      </c>
      <c r="L2272" s="803">
        <v>0</v>
      </c>
      <c r="M2272" s="803">
        <f t="shared" si="106"/>
        <v>0</v>
      </c>
      <c r="N2272" s="803">
        <v>2</v>
      </c>
      <c r="O2272" s="803">
        <f t="shared" si="107"/>
        <v>400</v>
      </c>
    </row>
    <row r="2273" spans="1:15" ht="15.75">
      <c r="A2273" s="789">
        <v>77</v>
      </c>
      <c r="B2273" s="800"/>
      <c r="C2273" s="805" t="s">
        <v>2430</v>
      </c>
      <c r="D2273" s="810" t="s">
        <v>21</v>
      </c>
      <c r="E2273" s="803">
        <v>10000</v>
      </c>
      <c r="F2273" s="806">
        <v>1</v>
      </c>
      <c r="G2273" s="803">
        <f t="shared" si="103"/>
        <v>10000</v>
      </c>
      <c r="H2273" s="803">
        <v>0</v>
      </c>
      <c r="I2273" s="803">
        <f t="shared" si="104"/>
        <v>0</v>
      </c>
      <c r="J2273" s="803">
        <v>0</v>
      </c>
      <c r="K2273" s="803">
        <f t="shared" si="105"/>
        <v>0</v>
      </c>
      <c r="L2273" s="803">
        <v>0</v>
      </c>
      <c r="M2273" s="803">
        <f t="shared" si="106"/>
        <v>0</v>
      </c>
      <c r="N2273" s="803">
        <v>0</v>
      </c>
      <c r="O2273" s="803">
        <f t="shared" si="107"/>
        <v>0</v>
      </c>
    </row>
    <row r="2274" spans="1:15" ht="15.75">
      <c r="A2274" s="789">
        <v>78</v>
      </c>
      <c r="B2274" s="800"/>
      <c r="C2274" s="805" t="s">
        <v>311</v>
      </c>
      <c r="D2274" s="802" t="s">
        <v>21</v>
      </c>
      <c r="E2274" s="803">
        <v>18510.099999999999</v>
      </c>
      <c r="F2274" s="804">
        <v>9</v>
      </c>
      <c r="G2274" s="803">
        <f t="shared" si="103"/>
        <v>166590.9</v>
      </c>
      <c r="H2274" s="803">
        <v>0</v>
      </c>
      <c r="I2274" s="803">
        <f t="shared" si="104"/>
        <v>0</v>
      </c>
      <c r="J2274" s="803">
        <v>0</v>
      </c>
      <c r="K2274" s="803">
        <f t="shared" si="105"/>
        <v>0</v>
      </c>
      <c r="L2274" s="803">
        <v>0</v>
      </c>
      <c r="M2274" s="803">
        <f t="shared" si="106"/>
        <v>0</v>
      </c>
      <c r="N2274" s="803">
        <v>0</v>
      </c>
      <c r="O2274" s="803">
        <f t="shared" si="107"/>
        <v>0</v>
      </c>
    </row>
    <row r="2275" spans="1:15" ht="15.75">
      <c r="A2275" s="789">
        <v>79</v>
      </c>
      <c r="B2275" s="800"/>
      <c r="C2275" s="801" t="s">
        <v>2431</v>
      </c>
      <c r="D2275" s="802" t="s">
        <v>21</v>
      </c>
      <c r="E2275" s="803">
        <v>879.63</v>
      </c>
      <c r="F2275" s="806">
        <v>6</v>
      </c>
      <c r="G2275" s="803">
        <f t="shared" si="103"/>
        <v>5277.78</v>
      </c>
      <c r="H2275" s="803">
        <v>0</v>
      </c>
      <c r="I2275" s="803">
        <f t="shared" si="104"/>
        <v>0</v>
      </c>
      <c r="J2275" s="803">
        <v>0</v>
      </c>
      <c r="K2275" s="803">
        <f t="shared" si="105"/>
        <v>0</v>
      </c>
      <c r="L2275" s="803">
        <v>0</v>
      </c>
      <c r="M2275" s="803">
        <f t="shared" si="106"/>
        <v>0</v>
      </c>
      <c r="N2275" s="803">
        <v>0</v>
      </c>
      <c r="O2275" s="803">
        <f t="shared" si="107"/>
        <v>0</v>
      </c>
    </row>
    <row r="2276" spans="1:15" ht="15.75">
      <c r="A2276" s="795"/>
      <c r="B2276" s="795"/>
      <c r="C2276" s="788" t="s">
        <v>2432</v>
      </c>
      <c r="D2276" s="34"/>
      <c r="E2276" s="34"/>
      <c r="F2276" s="34"/>
      <c r="G2276" s="803">
        <f t="shared" si="103"/>
        <v>0</v>
      </c>
      <c r="H2276" s="34"/>
      <c r="I2276" s="803">
        <f t="shared" si="104"/>
        <v>0</v>
      </c>
      <c r="J2276" s="34"/>
      <c r="K2276" s="803">
        <f t="shared" si="105"/>
        <v>0</v>
      </c>
      <c r="L2276" s="34"/>
      <c r="M2276" s="803">
        <f t="shared" si="106"/>
        <v>0</v>
      </c>
      <c r="N2276" s="34"/>
      <c r="O2276" s="803">
        <f t="shared" si="107"/>
        <v>0</v>
      </c>
    </row>
    <row r="2277" spans="1:15" ht="31.5">
      <c r="A2277" s="789">
        <v>80</v>
      </c>
      <c r="B2277" s="800"/>
      <c r="C2277" s="805" t="s">
        <v>2433</v>
      </c>
      <c r="D2277" s="802" t="s">
        <v>21</v>
      </c>
      <c r="E2277" s="803">
        <v>13614.33</v>
      </c>
      <c r="F2277" s="804">
        <v>1</v>
      </c>
      <c r="G2277" s="803">
        <f t="shared" si="103"/>
        <v>13614.33</v>
      </c>
      <c r="H2277" s="803">
        <v>0</v>
      </c>
      <c r="I2277" s="803">
        <f t="shared" si="104"/>
        <v>0</v>
      </c>
      <c r="J2277" s="803">
        <v>0</v>
      </c>
      <c r="K2277" s="803">
        <f t="shared" si="105"/>
        <v>0</v>
      </c>
      <c r="L2277" s="803">
        <v>0</v>
      </c>
      <c r="M2277" s="803">
        <f t="shared" si="106"/>
        <v>0</v>
      </c>
      <c r="N2277" s="803">
        <v>0</v>
      </c>
      <c r="O2277" s="803">
        <f t="shared" si="107"/>
        <v>0</v>
      </c>
    </row>
    <row r="2278" spans="1:15" ht="31.5">
      <c r="A2278" s="789">
        <v>81</v>
      </c>
      <c r="B2278" s="800"/>
      <c r="C2278" s="801" t="s">
        <v>2434</v>
      </c>
      <c r="D2278" s="802" t="s">
        <v>2435</v>
      </c>
      <c r="E2278" s="803">
        <v>81213.5</v>
      </c>
      <c r="F2278" s="806">
        <v>0.41199999999999998</v>
      </c>
      <c r="G2278" s="803">
        <f t="shared" si="103"/>
        <v>33459.962</v>
      </c>
      <c r="H2278" s="803">
        <v>0</v>
      </c>
      <c r="I2278" s="803">
        <f t="shared" si="104"/>
        <v>0</v>
      </c>
      <c r="J2278" s="803">
        <v>0</v>
      </c>
      <c r="K2278" s="803">
        <f t="shared" si="105"/>
        <v>0</v>
      </c>
      <c r="L2278" s="803">
        <v>0</v>
      </c>
      <c r="M2278" s="803">
        <f t="shared" si="106"/>
        <v>0</v>
      </c>
      <c r="N2278" s="803">
        <v>0</v>
      </c>
      <c r="O2278" s="803">
        <f t="shared" si="107"/>
        <v>0</v>
      </c>
    </row>
    <row r="2279" spans="1:15" ht="15.75">
      <c r="A2279" s="789">
        <v>82</v>
      </c>
      <c r="B2279" s="800"/>
      <c r="C2279" s="814" t="s">
        <v>2436</v>
      </c>
      <c r="D2279" s="810" t="s">
        <v>261</v>
      </c>
      <c r="E2279" s="803">
        <v>73.16</v>
      </c>
      <c r="F2279" s="806">
        <v>1780</v>
      </c>
      <c r="G2279" s="803">
        <f t="shared" si="103"/>
        <v>130224.79999999999</v>
      </c>
      <c r="H2279" s="803">
        <v>0</v>
      </c>
      <c r="I2279" s="803">
        <f t="shared" si="104"/>
        <v>0</v>
      </c>
      <c r="J2279" s="803">
        <v>0</v>
      </c>
      <c r="K2279" s="803">
        <f t="shared" si="105"/>
        <v>0</v>
      </c>
      <c r="L2279" s="803">
        <v>0</v>
      </c>
      <c r="M2279" s="803">
        <f t="shared" si="106"/>
        <v>0</v>
      </c>
      <c r="N2279" s="803">
        <v>0</v>
      </c>
      <c r="O2279" s="803">
        <f t="shared" si="107"/>
        <v>0</v>
      </c>
    </row>
    <row r="2280" spans="1:15" ht="15.75">
      <c r="A2280" s="789">
        <v>83</v>
      </c>
      <c r="B2280" s="800"/>
      <c r="C2280" s="801" t="s">
        <v>2437</v>
      </c>
      <c r="D2280" s="802" t="s">
        <v>21</v>
      </c>
      <c r="E2280" s="803">
        <v>22643</v>
      </c>
      <c r="F2280" s="804">
        <v>1</v>
      </c>
      <c r="G2280" s="803">
        <f t="shared" si="103"/>
        <v>22643</v>
      </c>
      <c r="H2280" s="803">
        <v>0</v>
      </c>
      <c r="I2280" s="803">
        <f t="shared" si="104"/>
        <v>0</v>
      </c>
      <c r="J2280" s="803">
        <v>0</v>
      </c>
      <c r="K2280" s="803">
        <f t="shared" si="105"/>
        <v>0</v>
      </c>
      <c r="L2280" s="803">
        <v>0</v>
      </c>
      <c r="M2280" s="803">
        <f t="shared" si="106"/>
        <v>0</v>
      </c>
      <c r="N2280" s="803">
        <v>0</v>
      </c>
      <c r="O2280" s="803">
        <f t="shared" si="107"/>
        <v>0</v>
      </c>
    </row>
    <row r="2281" spans="1:15" ht="15.75">
      <c r="A2281" s="789">
        <v>84</v>
      </c>
      <c r="B2281" s="800"/>
      <c r="C2281" s="805" t="s">
        <v>2438</v>
      </c>
      <c r="D2281" s="810" t="s">
        <v>15</v>
      </c>
      <c r="E2281" s="815">
        <v>587.64</v>
      </c>
      <c r="F2281" s="806">
        <v>12</v>
      </c>
      <c r="G2281" s="803">
        <f t="shared" si="103"/>
        <v>7051.68</v>
      </c>
      <c r="H2281" s="803">
        <v>0</v>
      </c>
      <c r="I2281" s="803">
        <f t="shared" si="104"/>
        <v>0</v>
      </c>
      <c r="J2281" s="803">
        <v>0</v>
      </c>
      <c r="K2281" s="803">
        <f t="shared" si="105"/>
        <v>0</v>
      </c>
      <c r="L2281" s="803">
        <v>0</v>
      </c>
      <c r="M2281" s="803">
        <f t="shared" si="106"/>
        <v>0</v>
      </c>
      <c r="N2281" s="803">
        <v>0</v>
      </c>
      <c r="O2281" s="803">
        <f t="shared" si="107"/>
        <v>0</v>
      </c>
    </row>
    <row r="2282" spans="1:15" ht="15.75">
      <c r="A2282" s="789">
        <v>85</v>
      </c>
      <c r="B2282" s="800"/>
      <c r="C2282" s="805" t="s">
        <v>2439</v>
      </c>
      <c r="D2282" s="810" t="s">
        <v>21</v>
      </c>
      <c r="E2282" s="815">
        <v>38916.400000000001</v>
      </c>
      <c r="F2282" s="806">
        <v>1</v>
      </c>
      <c r="G2282" s="803">
        <f t="shared" si="103"/>
        <v>38916.400000000001</v>
      </c>
      <c r="H2282" s="803">
        <v>0</v>
      </c>
      <c r="I2282" s="803">
        <f t="shared" si="104"/>
        <v>0</v>
      </c>
      <c r="J2282" s="803">
        <v>0</v>
      </c>
      <c r="K2282" s="803">
        <f t="shared" si="105"/>
        <v>0</v>
      </c>
      <c r="L2282" s="803">
        <v>0</v>
      </c>
      <c r="M2282" s="803">
        <f t="shared" si="106"/>
        <v>0</v>
      </c>
      <c r="N2282" s="803">
        <v>0</v>
      </c>
      <c r="O2282" s="803">
        <f t="shared" si="107"/>
        <v>0</v>
      </c>
    </row>
    <row r="2283" spans="1:15" ht="15.75">
      <c r="A2283" s="789">
        <v>86</v>
      </c>
      <c r="B2283" s="800"/>
      <c r="C2283" s="801" t="s">
        <v>2440</v>
      </c>
      <c r="D2283" s="802" t="s">
        <v>21</v>
      </c>
      <c r="E2283" s="803">
        <v>16720.8</v>
      </c>
      <c r="F2283" s="806">
        <v>1</v>
      </c>
      <c r="G2283" s="803">
        <f t="shared" si="103"/>
        <v>16720.8</v>
      </c>
      <c r="H2283" s="803">
        <v>0</v>
      </c>
      <c r="I2283" s="803">
        <f t="shared" si="104"/>
        <v>0</v>
      </c>
      <c r="J2283" s="803">
        <v>0</v>
      </c>
      <c r="K2283" s="803">
        <f t="shared" si="105"/>
        <v>0</v>
      </c>
      <c r="L2283" s="803">
        <v>0</v>
      </c>
      <c r="M2283" s="803">
        <f t="shared" si="106"/>
        <v>0</v>
      </c>
      <c r="N2283" s="803">
        <v>0</v>
      </c>
      <c r="O2283" s="803">
        <f t="shared" si="107"/>
        <v>0</v>
      </c>
    </row>
    <row r="2284" spans="1:15" ht="15.75">
      <c r="A2284" s="789">
        <v>87</v>
      </c>
      <c r="B2284" s="800"/>
      <c r="C2284" s="814" t="s">
        <v>2441</v>
      </c>
      <c r="D2284" s="810" t="s">
        <v>272</v>
      </c>
      <c r="E2284" s="803">
        <v>9954</v>
      </c>
      <c r="F2284" s="804">
        <v>4</v>
      </c>
      <c r="G2284" s="803">
        <f t="shared" si="103"/>
        <v>39816</v>
      </c>
      <c r="H2284" s="803">
        <v>0</v>
      </c>
      <c r="I2284" s="803">
        <f t="shared" si="104"/>
        <v>0</v>
      </c>
      <c r="J2284" s="803">
        <v>0</v>
      </c>
      <c r="K2284" s="803">
        <f t="shared" si="105"/>
        <v>0</v>
      </c>
      <c r="L2284" s="803">
        <v>0</v>
      </c>
      <c r="M2284" s="803">
        <f t="shared" si="106"/>
        <v>0</v>
      </c>
      <c r="N2284" s="803">
        <v>0</v>
      </c>
      <c r="O2284" s="803">
        <f t="shared" si="107"/>
        <v>0</v>
      </c>
    </row>
    <row r="2285" spans="1:15" ht="15.75">
      <c r="A2285" s="789">
        <v>89</v>
      </c>
      <c r="B2285" s="800"/>
      <c r="C2285" s="805" t="s">
        <v>2442</v>
      </c>
      <c r="D2285" s="810" t="s">
        <v>21</v>
      </c>
      <c r="E2285" s="803">
        <v>1500</v>
      </c>
      <c r="F2285" s="806">
        <v>0</v>
      </c>
      <c r="G2285" s="803">
        <f t="shared" si="103"/>
        <v>0</v>
      </c>
      <c r="H2285" s="803">
        <v>0</v>
      </c>
      <c r="I2285" s="803">
        <f t="shared" si="104"/>
        <v>0</v>
      </c>
      <c r="J2285" s="803">
        <v>0</v>
      </c>
      <c r="K2285" s="803">
        <f t="shared" si="105"/>
        <v>0</v>
      </c>
      <c r="L2285" s="803">
        <v>0</v>
      </c>
      <c r="M2285" s="803">
        <f t="shared" si="106"/>
        <v>0</v>
      </c>
      <c r="N2285" s="803">
        <v>9</v>
      </c>
      <c r="O2285" s="803">
        <f t="shared" si="107"/>
        <v>13500</v>
      </c>
    </row>
    <row r="2286" spans="1:15" ht="15.75">
      <c r="A2286" s="789">
        <v>90</v>
      </c>
      <c r="B2286" s="800"/>
      <c r="C2286" s="805" t="s">
        <v>2443</v>
      </c>
      <c r="D2286" s="810" t="s">
        <v>21</v>
      </c>
      <c r="E2286" s="803">
        <v>37878</v>
      </c>
      <c r="F2286" s="806">
        <v>2</v>
      </c>
      <c r="G2286" s="803">
        <f t="shared" si="103"/>
        <v>75756</v>
      </c>
      <c r="H2286" s="803">
        <v>0</v>
      </c>
      <c r="I2286" s="803">
        <f t="shared" si="104"/>
        <v>0</v>
      </c>
      <c r="J2286" s="803">
        <v>0</v>
      </c>
      <c r="K2286" s="803">
        <f t="shared" si="105"/>
        <v>0</v>
      </c>
      <c r="L2286" s="803">
        <v>0</v>
      </c>
      <c r="M2286" s="803">
        <f t="shared" si="106"/>
        <v>0</v>
      </c>
      <c r="N2286" s="803">
        <v>0</v>
      </c>
      <c r="O2286" s="803">
        <f t="shared" si="107"/>
        <v>0</v>
      </c>
    </row>
    <row r="2287" spans="1:15" ht="15.75">
      <c r="A2287" s="789">
        <v>91</v>
      </c>
      <c r="B2287" s="800"/>
      <c r="C2287" s="801" t="s">
        <v>2444</v>
      </c>
      <c r="D2287" s="802" t="s">
        <v>2445</v>
      </c>
      <c r="E2287" s="803">
        <v>13</v>
      </c>
      <c r="F2287" s="804">
        <v>385.5</v>
      </c>
      <c r="G2287" s="803">
        <f t="shared" si="103"/>
        <v>5011.5</v>
      </c>
      <c r="H2287" s="803">
        <v>0</v>
      </c>
      <c r="I2287" s="803">
        <f t="shared" si="104"/>
        <v>0</v>
      </c>
      <c r="J2287" s="803">
        <v>0</v>
      </c>
      <c r="K2287" s="803">
        <f t="shared" si="105"/>
        <v>0</v>
      </c>
      <c r="L2287" s="803">
        <v>0</v>
      </c>
      <c r="M2287" s="803">
        <f t="shared" si="106"/>
        <v>0</v>
      </c>
      <c r="N2287" s="803">
        <v>0</v>
      </c>
      <c r="O2287" s="803">
        <f t="shared" si="107"/>
        <v>0</v>
      </c>
    </row>
    <row r="2288" spans="1:15" ht="15.75">
      <c r="A2288" s="789">
        <v>92</v>
      </c>
      <c r="B2288" s="800"/>
      <c r="C2288" s="801" t="s">
        <v>2446</v>
      </c>
      <c r="D2288" s="802" t="s">
        <v>15</v>
      </c>
      <c r="E2288" s="803">
        <v>68.25</v>
      </c>
      <c r="F2288" s="804">
        <v>70</v>
      </c>
      <c r="G2288" s="803">
        <f t="shared" si="103"/>
        <v>4777.5</v>
      </c>
      <c r="H2288" s="803">
        <v>0</v>
      </c>
      <c r="I2288" s="803">
        <f t="shared" si="104"/>
        <v>0</v>
      </c>
      <c r="J2288" s="803">
        <v>0</v>
      </c>
      <c r="K2288" s="803">
        <f t="shared" si="105"/>
        <v>0</v>
      </c>
      <c r="L2288" s="803">
        <v>0</v>
      </c>
      <c r="M2288" s="803">
        <f t="shared" si="106"/>
        <v>0</v>
      </c>
      <c r="N2288" s="803">
        <v>0</v>
      </c>
      <c r="O2288" s="803">
        <f t="shared" si="107"/>
        <v>0</v>
      </c>
    </row>
    <row r="2289" spans="1:15" ht="15.75">
      <c r="A2289" s="789">
        <v>93</v>
      </c>
      <c r="B2289" s="800"/>
      <c r="C2289" s="801" t="s">
        <v>2447</v>
      </c>
      <c r="D2289" s="802" t="s">
        <v>21</v>
      </c>
      <c r="E2289" s="803">
        <v>15.32</v>
      </c>
      <c r="F2289" s="804">
        <v>35</v>
      </c>
      <c r="G2289" s="803">
        <f t="shared" si="103"/>
        <v>536.20000000000005</v>
      </c>
      <c r="H2289" s="803">
        <v>0</v>
      </c>
      <c r="I2289" s="803">
        <f t="shared" si="104"/>
        <v>0</v>
      </c>
      <c r="J2289" s="803">
        <v>0</v>
      </c>
      <c r="K2289" s="803">
        <f t="shared" si="105"/>
        <v>0</v>
      </c>
      <c r="L2289" s="803">
        <v>0</v>
      </c>
      <c r="M2289" s="803">
        <f t="shared" si="106"/>
        <v>0</v>
      </c>
      <c r="N2289" s="803">
        <v>0</v>
      </c>
      <c r="O2289" s="803">
        <f t="shared" si="107"/>
        <v>0</v>
      </c>
    </row>
    <row r="2290" spans="1:15" ht="15.75">
      <c r="A2290" s="789">
        <v>94</v>
      </c>
      <c r="B2290" s="800"/>
      <c r="C2290" s="801" t="s">
        <v>2448</v>
      </c>
      <c r="D2290" s="802" t="s">
        <v>2449</v>
      </c>
      <c r="E2290" s="803">
        <v>20</v>
      </c>
      <c r="F2290" s="804">
        <v>46.4</v>
      </c>
      <c r="G2290" s="803">
        <f t="shared" si="103"/>
        <v>928</v>
      </c>
      <c r="H2290" s="803">
        <v>0</v>
      </c>
      <c r="I2290" s="803">
        <f t="shared" si="104"/>
        <v>0</v>
      </c>
      <c r="J2290" s="803">
        <v>0</v>
      </c>
      <c r="K2290" s="803">
        <f t="shared" si="105"/>
        <v>0</v>
      </c>
      <c r="L2290" s="803">
        <v>0</v>
      </c>
      <c r="M2290" s="803">
        <f t="shared" si="106"/>
        <v>0</v>
      </c>
      <c r="N2290" s="803">
        <v>0</v>
      </c>
      <c r="O2290" s="803">
        <f t="shared" si="107"/>
        <v>0</v>
      </c>
    </row>
    <row r="2291" spans="1:15" ht="15.75">
      <c r="A2291" s="789">
        <v>95</v>
      </c>
      <c r="B2291" s="800"/>
      <c r="C2291" s="801" t="s">
        <v>2450</v>
      </c>
      <c r="D2291" s="802" t="s">
        <v>2449</v>
      </c>
      <c r="E2291" s="803">
        <v>20</v>
      </c>
      <c r="F2291" s="806">
        <v>255</v>
      </c>
      <c r="G2291" s="803">
        <f t="shared" si="103"/>
        <v>5100</v>
      </c>
      <c r="H2291" s="803">
        <v>0</v>
      </c>
      <c r="I2291" s="803">
        <f t="shared" si="104"/>
        <v>0</v>
      </c>
      <c r="J2291" s="803">
        <v>0</v>
      </c>
      <c r="K2291" s="803">
        <f t="shared" si="105"/>
        <v>0</v>
      </c>
      <c r="L2291" s="803">
        <v>0</v>
      </c>
      <c r="M2291" s="803">
        <f t="shared" si="106"/>
        <v>0</v>
      </c>
      <c r="N2291" s="803">
        <v>0</v>
      </c>
      <c r="O2291" s="803">
        <f t="shared" si="107"/>
        <v>0</v>
      </c>
    </row>
    <row r="2292" spans="1:15" ht="15.75">
      <c r="A2292" s="789">
        <v>96</v>
      </c>
      <c r="B2292" s="800"/>
      <c r="C2292" s="801" t="s">
        <v>2451</v>
      </c>
      <c r="D2292" s="802" t="s">
        <v>21</v>
      </c>
      <c r="E2292" s="803">
        <v>500</v>
      </c>
      <c r="F2292" s="804">
        <v>2</v>
      </c>
      <c r="G2292" s="803">
        <f t="shared" si="103"/>
        <v>1000</v>
      </c>
      <c r="H2292" s="803">
        <v>0</v>
      </c>
      <c r="I2292" s="803">
        <f t="shared" si="104"/>
        <v>0</v>
      </c>
      <c r="J2292" s="803">
        <v>0</v>
      </c>
      <c r="K2292" s="803">
        <f t="shared" si="105"/>
        <v>0</v>
      </c>
      <c r="L2292" s="803">
        <v>0</v>
      </c>
      <c r="M2292" s="803">
        <f t="shared" si="106"/>
        <v>0</v>
      </c>
      <c r="N2292" s="803">
        <v>0</v>
      </c>
      <c r="O2292" s="803">
        <f t="shared" si="107"/>
        <v>0</v>
      </c>
    </row>
    <row r="2293" spans="1:15" ht="15.75">
      <c r="A2293" s="789">
        <v>97</v>
      </c>
      <c r="B2293" s="800"/>
      <c r="C2293" s="801" t="s">
        <v>2452</v>
      </c>
      <c r="D2293" s="810" t="s">
        <v>623</v>
      </c>
      <c r="E2293" s="803">
        <v>15.32</v>
      </c>
      <c r="F2293" s="804">
        <v>1500</v>
      </c>
      <c r="G2293" s="803">
        <f t="shared" si="103"/>
        <v>22980</v>
      </c>
      <c r="H2293" s="803">
        <v>0</v>
      </c>
      <c r="I2293" s="803">
        <f t="shared" si="104"/>
        <v>0</v>
      </c>
      <c r="J2293" s="803">
        <v>0</v>
      </c>
      <c r="K2293" s="803">
        <f t="shared" si="105"/>
        <v>0</v>
      </c>
      <c r="L2293" s="803">
        <v>0</v>
      </c>
      <c r="M2293" s="803">
        <f t="shared" si="106"/>
        <v>0</v>
      </c>
      <c r="N2293" s="803">
        <v>0</v>
      </c>
      <c r="O2293" s="803">
        <f t="shared" si="107"/>
        <v>0</v>
      </c>
    </row>
    <row r="2294" spans="1:15" ht="15.75">
      <c r="A2294" s="789">
        <v>98</v>
      </c>
      <c r="B2294" s="800"/>
      <c r="C2294" s="801" t="s">
        <v>2453</v>
      </c>
      <c r="D2294" s="810" t="s">
        <v>21</v>
      </c>
      <c r="E2294" s="803">
        <v>418.82</v>
      </c>
      <c r="F2294" s="804">
        <v>5</v>
      </c>
      <c r="G2294" s="803">
        <f t="shared" si="103"/>
        <v>2094.1</v>
      </c>
      <c r="H2294" s="803">
        <v>0</v>
      </c>
      <c r="I2294" s="803">
        <f t="shared" si="104"/>
        <v>0</v>
      </c>
      <c r="J2294" s="803">
        <v>0</v>
      </c>
      <c r="K2294" s="803">
        <f t="shared" si="105"/>
        <v>0</v>
      </c>
      <c r="L2294" s="803">
        <v>0</v>
      </c>
      <c r="M2294" s="803">
        <f t="shared" si="106"/>
        <v>0</v>
      </c>
      <c r="N2294" s="803">
        <v>0</v>
      </c>
      <c r="O2294" s="803">
        <f t="shared" si="107"/>
        <v>0</v>
      </c>
    </row>
    <row r="2295" spans="1:15" ht="15.75">
      <c r="A2295" s="789">
        <v>100</v>
      </c>
      <c r="B2295" s="800"/>
      <c r="C2295" s="801" t="s">
        <v>2454</v>
      </c>
      <c r="D2295" s="802" t="s">
        <v>21</v>
      </c>
      <c r="E2295" s="803">
        <v>75000</v>
      </c>
      <c r="F2295" s="804" t="s">
        <v>2392</v>
      </c>
      <c r="G2295" s="803">
        <f t="shared" si="103"/>
        <v>300000</v>
      </c>
      <c r="H2295" s="803">
        <v>0</v>
      </c>
      <c r="I2295" s="803">
        <f t="shared" si="104"/>
        <v>0</v>
      </c>
      <c r="J2295" s="803">
        <v>0</v>
      </c>
      <c r="K2295" s="803">
        <f t="shared" si="105"/>
        <v>0</v>
      </c>
      <c r="L2295" s="803">
        <v>0</v>
      </c>
      <c r="M2295" s="803">
        <f t="shared" si="106"/>
        <v>0</v>
      </c>
      <c r="N2295" s="803">
        <v>0</v>
      </c>
      <c r="O2295" s="803">
        <f t="shared" si="107"/>
        <v>0</v>
      </c>
    </row>
    <row r="2296" spans="1:15" ht="15.75">
      <c r="A2296" s="789"/>
      <c r="B2296" s="800"/>
      <c r="C2296" s="801" t="s">
        <v>2455</v>
      </c>
      <c r="D2296" s="802" t="s">
        <v>21</v>
      </c>
      <c r="E2296" s="803">
        <v>15000</v>
      </c>
      <c r="F2296" s="804" t="s">
        <v>2456</v>
      </c>
      <c r="G2296" s="803">
        <f t="shared" si="103"/>
        <v>45000</v>
      </c>
      <c r="H2296" s="803">
        <v>0</v>
      </c>
      <c r="I2296" s="803">
        <f t="shared" si="104"/>
        <v>0</v>
      </c>
      <c r="J2296" s="803"/>
      <c r="K2296" s="803">
        <f t="shared" si="105"/>
        <v>0</v>
      </c>
      <c r="L2296" s="803"/>
      <c r="M2296" s="803">
        <f t="shared" si="106"/>
        <v>0</v>
      </c>
      <c r="N2296" s="803"/>
      <c r="O2296" s="803">
        <f t="shared" si="107"/>
        <v>0</v>
      </c>
    </row>
    <row r="2297" spans="1:15" ht="15.75">
      <c r="A2297" s="789">
        <v>101</v>
      </c>
      <c r="B2297" s="800"/>
      <c r="C2297" s="801" t="s">
        <v>2457</v>
      </c>
      <c r="D2297" s="802" t="s">
        <v>21</v>
      </c>
      <c r="E2297" s="803">
        <v>6.24</v>
      </c>
      <c r="F2297" s="806">
        <v>1640</v>
      </c>
      <c r="G2297" s="803">
        <f t="shared" si="103"/>
        <v>10233.6</v>
      </c>
      <c r="H2297" s="803">
        <v>0</v>
      </c>
      <c r="I2297" s="803">
        <f t="shared" si="104"/>
        <v>0</v>
      </c>
      <c r="J2297" s="803">
        <v>0</v>
      </c>
      <c r="K2297" s="803">
        <f t="shared" si="105"/>
        <v>0</v>
      </c>
      <c r="L2297" s="803">
        <v>0</v>
      </c>
      <c r="M2297" s="803">
        <f t="shared" si="106"/>
        <v>0</v>
      </c>
      <c r="N2297" s="803">
        <v>0</v>
      </c>
      <c r="O2297" s="803">
        <f t="shared" si="107"/>
        <v>0</v>
      </c>
    </row>
    <row r="2298" spans="1:15" ht="15.75">
      <c r="A2298" s="789">
        <v>102</v>
      </c>
      <c r="B2298" s="800"/>
      <c r="C2298" s="801" t="s">
        <v>2458</v>
      </c>
      <c r="D2298" s="802" t="s">
        <v>21</v>
      </c>
      <c r="E2298" s="803">
        <v>10000</v>
      </c>
      <c r="F2298" s="804">
        <v>1</v>
      </c>
      <c r="G2298" s="803">
        <f t="shared" si="103"/>
        <v>10000</v>
      </c>
      <c r="H2298" s="803">
        <v>0</v>
      </c>
      <c r="I2298" s="803">
        <f t="shared" si="104"/>
        <v>0</v>
      </c>
      <c r="J2298" s="803">
        <v>0</v>
      </c>
      <c r="K2298" s="803">
        <f t="shared" si="105"/>
        <v>0</v>
      </c>
      <c r="L2298" s="803">
        <v>0</v>
      </c>
      <c r="M2298" s="803">
        <f t="shared" si="106"/>
        <v>0</v>
      </c>
      <c r="N2298" s="803">
        <v>0</v>
      </c>
      <c r="O2298" s="803">
        <f t="shared" si="107"/>
        <v>0</v>
      </c>
    </row>
    <row r="2299" spans="1:15" ht="15.75">
      <c r="A2299" s="789">
        <v>103</v>
      </c>
      <c r="B2299" s="800"/>
      <c r="C2299" s="801" t="s">
        <v>2459</v>
      </c>
      <c r="D2299" s="802" t="s">
        <v>21</v>
      </c>
      <c r="E2299" s="803">
        <v>2000</v>
      </c>
      <c r="F2299" s="804">
        <v>2</v>
      </c>
      <c r="G2299" s="803">
        <f t="shared" si="103"/>
        <v>4000</v>
      </c>
      <c r="H2299" s="803">
        <v>0</v>
      </c>
      <c r="I2299" s="803">
        <f t="shared" si="104"/>
        <v>0</v>
      </c>
      <c r="J2299" s="803">
        <v>0</v>
      </c>
      <c r="K2299" s="803">
        <f t="shared" si="105"/>
        <v>0</v>
      </c>
      <c r="L2299" s="803">
        <v>0</v>
      </c>
      <c r="M2299" s="803">
        <f t="shared" si="106"/>
        <v>0</v>
      </c>
      <c r="N2299" s="803">
        <v>0</v>
      </c>
      <c r="O2299" s="803">
        <f t="shared" si="107"/>
        <v>0</v>
      </c>
    </row>
    <row r="2300" spans="1:15" ht="15.75">
      <c r="A2300" s="789">
        <v>104</v>
      </c>
      <c r="B2300" s="816"/>
      <c r="C2300" s="817" t="s">
        <v>2460</v>
      </c>
      <c r="D2300" s="818" t="s">
        <v>261</v>
      </c>
      <c r="E2300" s="819">
        <v>10</v>
      </c>
      <c r="F2300" s="820">
        <v>0</v>
      </c>
      <c r="G2300" s="803">
        <f t="shared" si="103"/>
        <v>0</v>
      </c>
      <c r="H2300" s="819">
        <v>0</v>
      </c>
      <c r="I2300" s="803">
        <f t="shared" si="104"/>
        <v>0</v>
      </c>
      <c r="J2300" s="819">
        <v>0</v>
      </c>
      <c r="K2300" s="803">
        <f t="shared" si="105"/>
        <v>0</v>
      </c>
      <c r="L2300" s="819">
        <v>0</v>
      </c>
      <c r="M2300" s="803">
        <f t="shared" si="106"/>
        <v>0</v>
      </c>
      <c r="N2300" s="819">
        <v>2020</v>
      </c>
      <c r="O2300" s="803">
        <f t="shared" si="107"/>
        <v>20200</v>
      </c>
    </row>
    <row r="2301" spans="1:15" ht="15.75">
      <c r="A2301" s="789">
        <v>105</v>
      </c>
      <c r="B2301" s="816"/>
      <c r="C2301" s="817" t="s">
        <v>2461</v>
      </c>
      <c r="D2301" s="818" t="s">
        <v>261</v>
      </c>
      <c r="E2301" s="819">
        <v>15</v>
      </c>
      <c r="F2301" s="820">
        <v>0</v>
      </c>
      <c r="G2301" s="803">
        <f t="shared" si="103"/>
        <v>0</v>
      </c>
      <c r="H2301" s="819">
        <v>0</v>
      </c>
      <c r="I2301" s="803">
        <f t="shared" si="104"/>
        <v>0</v>
      </c>
      <c r="J2301" s="819">
        <v>0</v>
      </c>
      <c r="K2301" s="803">
        <f t="shared" si="105"/>
        <v>0</v>
      </c>
      <c r="L2301" s="819">
        <v>0</v>
      </c>
      <c r="M2301" s="803">
        <f t="shared" si="106"/>
        <v>0</v>
      </c>
      <c r="N2301" s="819">
        <v>1000</v>
      </c>
      <c r="O2301" s="803">
        <f t="shared" si="107"/>
        <v>15000</v>
      </c>
    </row>
    <row r="2302" spans="1:15" ht="15.75">
      <c r="A2302" s="789">
        <v>107</v>
      </c>
      <c r="B2302" s="800"/>
      <c r="C2302" s="801" t="s">
        <v>2462</v>
      </c>
      <c r="D2302" s="802" t="s">
        <v>21</v>
      </c>
      <c r="E2302" s="803">
        <v>250</v>
      </c>
      <c r="F2302" s="804">
        <v>0</v>
      </c>
      <c r="G2302" s="803">
        <f t="shared" si="103"/>
        <v>0</v>
      </c>
      <c r="H2302" s="803">
        <v>0</v>
      </c>
      <c r="I2302" s="803">
        <f t="shared" si="104"/>
        <v>0</v>
      </c>
      <c r="J2302" s="803">
        <v>0</v>
      </c>
      <c r="K2302" s="803">
        <f t="shared" si="105"/>
        <v>0</v>
      </c>
      <c r="L2302" s="803">
        <v>0</v>
      </c>
      <c r="M2302" s="803">
        <f t="shared" si="106"/>
        <v>0</v>
      </c>
      <c r="N2302" s="803">
        <v>32</v>
      </c>
      <c r="O2302" s="803">
        <f t="shared" si="107"/>
        <v>8000</v>
      </c>
    </row>
    <row r="2303" spans="1:15" ht="31.5">
      <c r="A2303" s="789">
        <v>108</v>
      </c>
      <c r="B2303" s="800"/>
      <c r="C2303" s="801" t="s">
        <v>2463</v>
      </c>
      <c r="D2303" s="802" t="s">
        <v>494</v>
      </c>
      <c r="E2303" s="803">
        <v>5000</v>
      </c>
      <c r="F2303" s="804" t="s">
        <v>768</v>
      </c>
      <c r="G2303" s="803">
        <f t="shared" si="103"/>
        <v>0</v>
      </c>
      <c r="H2303" s="803">
        <v>0</v>
      </c>
      <c r="I2303" s="803">
        <f t="shared" si="104"/>
        <v>0</v>
      </c>
      <c r="J2303" s="803">
        <v>0</v>
      </c>
      <c r="K2303" s="803">
        <f t="shared" si="105"/>
        <v>0</v>
      </c>
      <c r="L2303" s="803">
        <v>0</v>
      </c>
      <c r="M2303" s="803">
        <f t="shared" si="106"/>
        <v>0</v>
      </c>
      <c r="N2303" s="803">
        <v>1</v>
      </c>
      <c r="O2303" s="803">
        <f t="shared" si="107"/>
        <v>5000</v>
      </c>
    </row>
    <row r="2304" spans="1:15" ht="15.75">
      <c r="A2304" s="789">
        <v>109</v>
      </c>
      <c r="B2304" s="800"/>
      <c r="C2304" s="801" t="s">
        <v>2464</v>
      </c>
      <c r="D2304" s="802" t="s">
        <v>272</v>
      </c>
      <c r="E2304" s="803">
        <v>1000</v>
      </c>
      <c r="F2304" s="804" t="s">
        <v>768</v>
      </c>
      <c r="G2304" s="803">
        <f t="shared" si="103"/>
        <v>0</v>
      </c>
      <c r="H2304" s="803">
        <v>0</v>
      </c>
      <c r="I2304" s="803">
        <f t="shared" si="104"/>
        <v>0</v>
      </c>
      <c r="J2304" s="803">
        <v>0</v>
      </c>
      <c r="K2304" s="803">
        <f t="shared" si="105"/>
        <v>0</v>
      </c>
      <c r="L2304" s="803">
        <v>0</v>
      </c>
      <c r="M2304" s="803">
        <f t="shared" si="106"/>
        <v>0</v>
      </c>
      <c r="N2304" s="803">
        <v>6</v>
      </c>
      <c r="O2304" s="803">
        <f t="shared" si="107"/>
        <v>6000</v>
      </c>
    </row>
    <row r="2305" spans="1:15" ht="15.75">
      <c r="A2305" s="33"/>
      <c r="B2305" s="821"/>
      <c r="C2305" s="822"/>
      <c r="D2305" s="823"/>
      <c r="E2305" s="824"/>
      <c r="F2305" s="825"/>
      <c r="G2305" s="803">
        <f t="shared" si="103"/>
        <v>0</v>
      </c>
      <c r="H2305" s="824"/>
      <c r="I2305" s="803">
        <f t="shared" si="104"/>
        <v>0</v>
      </c>
      <c r="J2305" s="824"/>
      <c r="K2305" s="803">
        <f t="shared" si="105"/>
        <v>0</v>
      </c>
      <c r="L2305" s="824"/>
      <c r="M2305" s="803">
        <f t="shared" si="106"/>
        <v>0</v>
      </c>
      <c r="N2305" s="824"/>
      <c r="O2305" s="803">
        <f t="shared" si="107"/>
        <v>0</v>
      </c>
    </row>
    <row r="2306" spans="1:15" ht="15.75">
      <c r="A2306" s="34"/>
      <c r="B2306" s="34"/>
      <c r="C2306" s="788" t="s">
        <v>2465</v>
      </c>
      <c r="D2306" s="34"/>
      <c r="E2306" s="34"/>
      <c r="F2306" s="34"/>
      <c r="G2306" s="803">
        <f t="shared" si="103"/>
        <v>0</v>
      </c>
      <c r="H2306" s="34"/>
      <c r="I2306" s="803">
        <f t="shared" si="104"/>
        <v>0</v>
      </c>
      <c r="J2306" s="34"/>
      <c r="K2306" s="803">
        <f t="shared" si="105"/>
        <v>0</v>
      </c>
      <c r="L2306" s="34"/>
      <c r="M2306" s="803">
        <f t="shared" si="106"/>
        <v>0</v>
      </c>
      <c r="N2306" s="34"/>
      <c r="O2306" s="803">
        <f t="shared" si="107"/>
        <v>0</v>
      </c>
    </row>
    <row r="2307" spans="1:15" ht="15.75">
      <c r="A2307" s="826">
        <v>110</v>
      </c>
      <c r="B2307" s="800"/>
      <c r="C2307" s="827" t="s">
        <v>2466</v>
      </c>
      <c r="D2307" s="802" t="s">
        <v>21</v>
      </c>
      <c r="E2307" s="803">
        <v>1350</v>
      </c>
      <c r="F2307" s="804" t="s">
        <v>2467</v>
      </c>
      <c r="G2307" s="803">
        <f t="shared" si="103"/>
        <v>13500</v>
      </c>
      <c r="H2307" s="803">
        <v>0</v>
      </c>
      <c r="I2307" s="803">
        <f t="shared" si="104"/>
        <v>0</v>
      </c>
      <c r="J2307" s="803">
        <v>0</v>
      </c>
      <c r="K2307" s="803">
        <f t="shared" si="105"/>
        <v>0</v>
      </c>
      <c r="L2307" s="803">
        <v>0</v>
      </c>
      <c r="M2307" s="803">
        <f t="shared" si="106"/>
        <v>0</v>
      </c>
      <c r="N2307" s="803">
        <v>0</v>
      </c>
      <c r="O2307" s="803">
        <f t="shared" si="107"/>
        <v>0</v>
      </c>
    </row>
    <row r="2308" spans="1:15" ht="15.75">
      <c r="A2308" s="826">
        <v>111</v>
      </c>
      <c r="B2308" s="800"/>
      <c r="C2308" s="827" t="s">
        <v>2468</v>
      </c>
      <c r="D2308" s="802" t="s">
        <v>21</v>
      </c>
      <c r="E2308" s="803">
        <v>500</v>
      </c>
      <c r="F2308" s="804">
        <v>13</v>
      </c>
      <c r="G2308" s="803">
        <f t="shared" si="103"/>
        <v>6500</v>
      </c>
      <c r="H2308" s="803">
        <v>0</v>
      </c>
      <c r="I2308" s="803">
        <f t="shared" si="104"/>
        <v>0</v>
      </c>
      <c r="J2308" s="803">
        <v>0</v>
      </c>
      <c r="K2308" s="803">
        <f t="shared" si="105"/>
        <v>0</v>
      </c>
      <c r="L2308" s="803">
        <v>0</v>
      </c>
      <c r="M2308" s="803">
        <f t="shared" si="106"/>
        <v>0</v>
      </c>
      <c r="N2308" s="803">
        <v>0</v>
      </c>
      <c r="O2308" s="803">
        <f t="shared" si="107"/>
        <v>0</v>
      </c>
    </row>
    <row r="2309" spans="1:15" ht="15.75">
      <c r="A2309" s="826">
        <v>112</v>
      </c>
      <c r="B2309" s="800"/>
      <c r="C2309" s="827" t="s">
        <v>2469</v>
      </c>
      <c r="D2309" s="802" t="s">
        <v>21</v>
      </c>
      <c r="E2309" s="803">
        <v>600</v>
      </c>
      <c r="F2309" s="804" t="s">
        <v>2470</v>
      </c>
      <c r="G2309" s="803">
        <f t="shared" si="103"/>
        <v>61800</v>
      </c>
      <c r="H2309" s="803">
        <v>0</v>
      </c>
      <c r="I2309" s="803">
        <f t="shared" si="104"/>
        <v>0</v>
      </c>
      <c r="J2309" s="803">
        <v>0</v>
      </c>
      <c r="K2309" s="803">
        <f t="shared" si="105"/>
        <v>0</v>
      </c>
      <c r="L2309" s="803">
        <v>0</v>
      </c>
      <c r="M2309" s="803">
        <f t="shared" si="106"/>
        <v>0</v>
      </c>
      <c r="N2309" s="803">
        <v>0</v>
      </c>
      <c r="O2309" s="803">
        <f t="shared" si="107"/>
        <v>0</v>
      </c>
    </row>
    <row r="2310" spans="1:15" ht="15.75">
      <c r="A2310" s="826">
        <v>113</v>
      </c>
      <c r="B2310" s="800"/>
      <c r="C2310" s="827" t="s">
        <v>2471</v>
      </c>
      <c r="D2310" s="802" t="s">
        <v>2472</v>
      </c>
      <c r="E2310" s="803">
        <v>118000</v>
      </c>
      <c r="F2310" s="806">
        <v>1.4119999999999999</v>
      </c>
      <c r="G2310" s="803">
        <f t="shared" si="103"/>
        <v>166616</v>
      </c>
      <c r="H2310" s="803">
        <v>0</v>
      </c>
      <c r="I2310" s="803">
        <f t="shared" si="104"/>
        <v>0</v>
      </c>
      <c r="J2310" s="803">
        <v>0</v>
      </c>
      <c r="K2310" s="803">
        <f t="shared" si="105"/>
        <v>0</v>
      </c>
      <c r="L2310" s="803">
        <v>0</v>
      </c>
      <c r="M2310" s="803">
        <f t="shared" si="106"/>
        <v>0</v>
      </c>
      <c r="N2310" s="803">
        <v>0</v>
      </c>
      <c r="O2310" s="803">
        <f t="shared" si="107"/>
        <v>0</v>
      </c>
    </row>
    <row r="2311" spans="1:15" ht="15.75">
      <c r="A2311" s="826">
        <v>114</v>
      </c>
      <c r="B2311" s="800"/>
      <c r="C2311" s="827" t="s">
        <v>2473</v>
      </c>
      <c r="D2311" s="802" t="s">
        <v>21</v>
      </c>
      <c r="E2311" s="803">
        <v>250</v>
      </c>
      <c r="F2311" s="806">
        <v>30</v>
      </c>
      <c r="G2311" s="803">
        <f t="shared" si="103"/>
        <v>7500</v>
      </c>
      <c r="H2311" s="803">
        <v>0</v>
      </c>
      <c r="I2311" s="803">
        <f t="shared" si="104"/>
        <v>0</v>
      </c>
      <c r="J2311" s="803">
        <v>0</v>
      </c>
      <c r="K2311" s="803">
        <f t="shared" si="105"/>
        <v>0</v>
      </c>
      <c r="L2311" s="803">
        <v>0</v>
      </c>
      <c r="M2311" s="803">
        <f t="shared" si="106"/>
        <v>0</v>
      </c>
      <c r="N2311" s="803">
        <v>0</v>
      </c>
      <c r="O2311" s="803">
        <f t="shared" si="107"/>
        <v>0</v>
      </c>
    </row>
    <row r="2312" spans="1:15" ht="15.75">
      <c r="A2312" s="826">
        <v>115</v>
      </c>
      <c r="B2312" s="800"/>
      <c r="C2312" s="827" t="s">
        <v>2474</v>
      </c>
      <c r="D2312" s="802" t="s">
        <v>21</v>
      </c>
      <c r="E2312" s="803">
        <v>250</v>
      </c>
      <c r="F2312" s="804">
        <v>175</v>
      </c>
      <c r="G2312" s="803">
        <f t="shared" si="103"/>
        <v>43750</v>
      </c>
      <c r="H2312" s="803">
        <v>0</v>
      </c>
      <c r="I2312" s="803">
        <f t="shared" si="104"/>
        <v>0</v>
      </c>
      <c r="J2312" s="803">
        <v>0</v>
      </c>
      <c r="K2312" s="803">
        <f t="shared" si="105"/>
        <v>0</v>
      </c>
      <c r="L2312" s="803">
        <v>0</v>
      </c>
      <c r="M2312" s="803">
        <f t="shared" si="106"/>
        <v>0</v>
      </c>
      <c r="N2312" s="803">
        <v>0</v>
      </c>
      <c r="O2312" s="803">
        <f t="shared" si="107"/>
        <v>0</v>
      </c>
    </row>
    <row r="2313" spans="1:15" ht="31.5">
      <c r="A2313" s="826">
        <v>116</v>
      </c>
      <c r="B2313" s="800"/>
      <c r="C2313" s="828" t="s">
        <v>2475</v>
      </c>
      <c r="D2313" s="802" t="s">
        <v>152</v>
      </c>
      <c r="E2313" s="803">
        <v>863.2</v>
      </c>
      <c r="F2313" s="804">
        <v>1</v>
      </c>
      <c r="G2313" s="803">
        <f t="shared" si="103"/>
        <v>863.2</v>
      </c>
      <c r="H2313" s="803">
        <v>0</v>
      </c>
      <c r="I2313" s="803">
        <f t="shared" si="104"/>
        <v>0</v>
      </c>
      <c r="J2313" s="803">
        <v>0</v>
      </c>
      <c r="K2313" s="803">
        <f t="shared" si="105"/>
        <v>0</v>
      </c>
      <c r="L2313" s="803">
        <v>0</v>
      </c>
      <c r="M2313" s="803">
        <f t="shared" si="106"/>
        <v>0</v>
      </c>
      <c r="N2313" s="803">
        <v>0</v>
      </c>
      <c r="O2313" s="803">
        <f t="shared" si="107"/>
        <v>0</v>
      </c>
    </row>
    <row r="2314" spans="1:15" ht="15.75">
      <c r="A2314" s="826">
        <v>117</v>
      </c>
      <c r="B2314" s="800"/>
      <c r="C2314" s="827" t="s">
        <v>2476</v>
      </c>
      <c r="D2314" s="802" t="s">
        <v>623</v>
      </c>
      <c r="E2314" s="803">
        <v>40</v>
      </c>
      <c r="F2314" s="804">
        <v>175.5</v>
      </c>
      <c r="G2314" s="803">
        <f t="shared" si="103"/>
        <v>7020</v>
      </c>
      <c r="H2314" s="803">
        <v>0</v>
      </c>
      <c r="I2314" s="803">
        <f t="shared" si="104"/>
        <v>0</v>
      </c>
      <c r="J2314" s="803">
        <v>0</v>
      </c>
      <c r="K2314" s="803">
        <f t="shared" si="105"/>
        <v>0</v>
      </c>
      <c r="L2314" s="803">
        <v>0</v>
      </c>
      <c r="M2314" s="803">
        <f t="shared" si="106"/>
        <v>0</v>
      </c>
      <c r="N2314" s="803">
        <v>0</v>
      </c>
      <c r="O2314" s="803">
        <f t="shared" si="107"/>
        <v>0</v>
      </c>
    </row>
    <row r="2315" spans="1:15" ht="15.75">
      <c r="A2315" s="826">
        <v>118</v>
      </c>
      <c r="B2315" s="800"/>
      <c r="C2315" s="827" t="s">
        <v>2477</v>
      </c>
      <c r="D2315" s="802" t="s">
        <v>21</v>
      </c>
      <c r="E2315" s="803">
        <v>900</v>
      </c>
      <c r="F2315" s="804">
        <v>3</v>
      </c>
      <c r="G2315" s="803">
        <f t="shared" si="103"/>
        <v>2700</v>
      </c>
      <c r="H2315" s="803">
        <v>0</v>
      </c>
      <c r="I2315" s="803">
        <f t="shared" si="104"/>
        <v>0</v>
      </c>
      <c r="J2315" s="803">
        <v>0</v>
      </c>
      <c r="K2315" s="803">
        <f t="shared" si="105"/>
        <v>0</v>
      </c>
      <c r="L2315" s="803">
        <v>0</v>
      </c>
      <c r="M2315" s="803">
        <f t="shared" si="106"/>
        <v>0</v>
      </c>
      <c r="N2315" s="803">
        <v>0</v>
      </c>
      <c r="O2315" s="803">
        <f t="shared" si="107"/>
        <v>0</v>
      </c>
    </row>
    <row r="2316" spans="1:15" ht="15.75">
      <c r="A2316" s="826">
        <v>119</v>
      </c>
      <c r="B2316" s="800"/>
      <c r="C2316" s="827" t="s">
        <v>2478</v>
      </c>
      <c r="D2316" s="802" t="s">
        <v>21</v>
      </c>
      <c r="E2316" s="803">
        <v>80</v>
      </c>
      <c r="F2316" s="804">
        <v>6</v>
      </c>
      <c r="G2316" s="803">
        <f t="shared" si="103"/>
        <v>480</v>
      </c>
      <c r="H2316" s="803">
        <v>0</v>
      </c>
      <c r="I2316" s="803">
        <f t="shared" si="104"/>
        <v>0</v>
      </c>
      <c r="J2316" s="803">
        <v>0</v>
      </c>
      <c r="K2316" s="803">
        <f t="shared" si="105"/>
        <v>0</v>
      </c>
      <c r="L2316" s="803">
        <v>0</v>
      </c>
      <c r="M2316" s="803">
        <f t="shared" si="106"/>
        <v>0</v>
      </c>
      <c r="N2316" s="803">
        <v>0</v>
      </c>
      <c r="O2316" s="803">
        <f t="shared" si="107"/>
        <v>0</v>
      </c>
    </row>
    <row r="2317" spans="1:15" ht="15.75">
      <c r="A2317" s="826">
        <v>120</v>
      </c>
      <c r="B2317" s="800"/>
      <c r="C2317" s="827" t="s">
        <v>2479</v>
      </c>
      <c r="D2317" s="810" t="s">
        <v>248</v>
      </c>
      <c r="E2317" s="803">
        <v>1350</v>
      </c>
      <c r="F2317" s="804">
        <v>6</v>
      </c>
      <c r="G2317" s="803">
        <f t="shared" si="103"/>
        <v>8100</v>
      </c>
      <c r="H2317" s="803">
        <v>0</v>
      </c>
      <c r="I2317" s="803">
        <f t="shared" si="104"/>
        <v>0</v>
      </c>
      <c r="J2317" s="803">
        <v>0</v>
      </c>
      <c r="K2317" s="803">
        <f t="shared" si="105"/>
        <v>0</v>
      </c>
      <c r="L2317" s="803">
        <v>0</v>
      </c>
      <c r="M2317" s="803">
        <f t="shared" si="106"/>
        <v>0</v>
      </c>
      <c r="N2317" s="803">
        <v>0</v>
      </c>
      <c r="O2317" s="803">
        <f t="shared" si="107"/>
        <v>0</v>
      </c>
    </row>
    <row r="2318" spans="1:15" ht="31.5">
      <c r="A2318" s="826">
        <v>121</v>
      </c>
      <c r="B2318" s="800"/>
      <c r="C2318" s="827" t="s">
        <v>2480</v>
      </c>
      <c r="D2318" s="802" t="s">
        <v>21</v>
      </c>
      <c r="E2318" s="803">
        <v>2252.9699999999998</v>
      </c>
      <c r="F2318" s="804">
        <v>22</v>
      </c>
      <c r="G2318" s="803">
        <f t="shared" si="103"/>
        <v>49565.34</v>
      </c>
      <c r="H2318" s="803">
        <v>0</v>
      </c>
      <c r="I2318" s="803">
        <f t="shared" si="104"/>
        <v>0</v>
      </c>
      <c r="J2318" s="803">
        <v>0</v>
      </c>
      <c r="K2318" s="803">
        <f t="shared" si="105"/>
        <v>0</v>
      </c>
      <c r="L2318" s="803">
        <v>0</v>
      </c>
      <c r="M2318" s="803">
        <f t="shared" si="106"/>
        <v>0</v>
      </c>
      <c r="N2318" s="803">
        <v>0</v>
      </c>
      <c r="O2318" s="803">
        <f t="shared" si="107"/>
        <v>0</v>
      </c>
    </row>
    <row r="2319" spans="1:15" ht="47.25">
      <c r="A2319" s="826">
        <v>122</v>
      </c>
      <c r="B2319" s="800"/>
      <c r="C2319" s="827" t="s">
        <v>2481</v>
      </c>
      <c r="D2319" s="802" t="s">
        <v>21</v>
      </c>
      <c r="E2319" s="803">
        <v>15.89</v>
      </c>
      <c r="F2319" s="806">
        <v>205</v>
      </c>
      <c r="G2319" s="803">
        <f t="shared" si="103"/>
        <v>3257.4500000000003</v>
      </c>
      <c r="H2319" s="803">
        <v>0</v>
      </c>
      <c r="I2319" s="803">
        <f t="shared" si="104"/>
        <v>0</v>
      </c>
      <c r="J2319" s="803">
        <v>0</v>
      </c>
      <c r="K2319" s="803">
        <f t="shared" si="105"/>
        <v>0</v>
      </c>
      <c r="L2319" s="803">
        <v>0</v>
      </c>
      <c r="M2319" s="803">
        <f t="shared" si="106"/>
        <v>0</v>
      </c>
      <c r="N2319" s="803">
        <v>0</v>
      </c>
      <c r="O2319" s="803">
        <f t="shared" si="107"/>
        <v>0</v>
      </c>
    </row>
    <row r="2320" spans="1:15" ht="47.25">
      <c r="A2320" s="826">
        <v>123</v>
      </c>
      <c r="B2320" s="800"/>
      <c r="C2320" s="827" t="s">
        <v>2482</v>
      </c>
      <c r="D2320" s="802" t="s">
        <v>21</v>
      </c>
      <c r="E2320" s="803">
        <v>21</v>
      </c>
      <c r="F2320" s="804">
        <v>480</v>
      </c>
      <c r="G2320" s="803">
        <f t="shared" si="103"/>
        <v>10080</v>
      </c>
      <c r="H2320" s="803">
        <v>0</v>
      </c>
      <c r="I2320" s="803">
        <f t="shared" si="104"/>
        <v>0</v>
      </c>
      <c r="J2320" s="803">
        <v>0</v>
      </c>
      <c r="K2320" s="803">
        <f t="shared" si="105"/>
        <v>0</v>
      </c>
      <c r="L2320" s="803">
        <v>0</v>
      </c>
      <c r="M2320" s="803">
        <f t="shared" si="106"/>
        <v>0</v>
      </c>
      <c r="N2320" s="803">
        <v>0</v>
      </c>
      <c r="O2320" s="803">
        <f t="shared" si="107"/>
        <v>0</v>
      </c>
    </row>
    <row r="2321" spans="1:15" ht="47.25">
      <c r="A2321" s="826">
        <v>124</v>
      </c>
      <c r="B2321" s="800"/>
      <c r="C2321" s="827" t="s">
        <v>2483</v>
      </c>
      <c r="D2321" s="802" t="s">
        <v>21</v>
      </c>
      <c r="E2321" s="803">
        <v>21</v>
      </c>
      <c r="F2321" s="804">
        <v>404</v>
      </c>
      <c r="G2321" s="803">
        <f t="shared" si="103"/>
        <v>8484</v>
      </c>
      <c r="H2321" s="803">
        <v>0</v>
      </c>
      <c r="I2321" s="803">
        <f t="shared" si="104"/>
        <v>0</v>
      </c>
      <c r="J2321" s="803">
        <v>0</v>
      </c>
      <c r="K2321" s="803">
        <f t="shared" si="105"/>
        <v>0</v>
      </c>
      <c r="L2321" s="803">
        <v>0</v>
      </c>
      <c r="M2321" s="803">
        <f t="shared" si="106"/>
        <v>0</v>
      </c>
      <c r="N2321" s="803">
        <v>0</v>
      </c>
      <c r="O2321" s="803">
        <f t="shared" si="107"/>
        <v>0</v>
      </c>
    </row>
    <row r="2322" spans="1:15" ht="47.25">
      <c r="A2322" s="826">
        <v>125</v>
      </c>
      <c r="B2322" s="800"/>
      <c r="C2322" s="827" t="s">
        <v>2484</v>
      </c>
      <c r="D2322" s="802" t="s">
        <v>21</v>
      </c>
      <c r="E2322" s="803">
        <v>25.54</v>
      </c>
      <c r="F2322" s="806">
        <v>756</v>
      </c>
      <c r="G2322" s="803">
        <f t="shared" si="103"/>
        <v>19308.239999999998</v>
      </c>
      <c r="H2322" s="803">
        <v>0</v>
      </c>
      <c r="I2322" s="803">
        <f t="shared" si="104"/>
        <v>0</v>
      </c>
      <c r="J2322" s="803">
        <v>0</v>
      </c>
      <c r="K2322" s="803">
        <f t="shared" si="105"/>
        <v>0</v>
      </c>
      <c r="L2322" s="803">
        <v>0</v>
      </c>
      <c r="M2322" s="803">
        <f t="shared" si="106"/>
        <v>0</v>
      </c>
      <c r="N2322" s="803">
        <v>0</v>
      </c>
      <c r="O2322" s="803">
        <f t="shared" si="107"/>
        <v>0</v>
      </c>
    </row>
    <row r="2323" spans="1:15" ht="31.5">
      <c r="A2323" s="826">
        <v>126</v>
      </c>
      <c r="B2323" s="800"/>
      <c r="C2323" s="829" t="s">
        <v>2485</v>
      </c>
      <c r="D2323" s="802" t="s">
        <v>302</v>
      </c>
      <c r="E2323" s="803">
        <v>108393.25</v>
      </c>
      <c r="F2323" s="806">
        <v>0.17019999999999999</v>
      </c>
      <c r="G2323" s="803">
        <f t="shared" si="103"/>
        <v>18448.531149999999</v>
      </c>
      <c r="H2323" s="803">
        <v>0</v>
      </c>
      <c r="I2323" s="803">
        <f t="shared" si="104"/>
        <v>0</v>
      </c>
      <c r="J2323" s="803">
        <v>0</v>
      </c>
      <c r="K2323" s="803">
        <f t="shared" si="105"/>
        <v>0</v>
      </c>
      <c r="L2323" s="803">
        <v>0</v>
      </c>
      <c r="M2323" s="803">
        <f t="shared" si="106"/>
        <v>0</v>
      </c>
      <c r="N2323" s="803">
        <v>0</v>
      </c>
      <c r="O2323" s="803">
        <f t="shared" si="107"/>
        <v>0</v>
      </c>
    </row>
    <row r="2324" spans="1:15" ht="31.5">
      <c r="A2324" s="826">
        <v>127</v>
      </c>
      <c r="B2324" s="800"/>
      <c r="C2324" s="827" t="s">
        <v>2486</v>
      </c>
      <c r="D2324" s="802" t="s">
        <v>21</v>
      </c>
      <c r="E2324" s="803">
        <v>1077.3</v>
      </c>
      <c r="F2324" s="804">
        <v>2</v>
      </c>
      <c r="G2324" s="803">
        <f t="shared" si="103"/>
        <v>2154.6</v>
      </c>
      <c r="H2324" s="803">
        <v>0</v>
      </c>
      <c r="I2324" s="803">
        <f t="shared" si="104"/>
        <v>0</v>
      </c>
      <c r="J2324" s="803">
        <v>0</v>
      </c>
      <c r="K2324" s="803">
        <f t="shared" si="105"/>
        <v>0</v>
      </c>
      <c r="L2324" s="803">
        <v>0</v>
      </c>
      <c r="M2324" s="803">
        <f t="shared" si="106"/>
        <v>0</v>
      </c>
      <c r="N2324" s="803">
        <v>0</v>
      </c>
      <c r="O2324" s="803">
        <f t="shared" si="107"/>
        <v>0</v>
      </c>
    </row>
    <row r="2325" spans="1:15" ht="31.5">
      <c r="A2325" s="826">
        <v>128</v>
      </c>
      <c r="B2325" s="800"/>
      <c r="C2325" s="827" t="s">
        <v>2487</v>
      </c>
      <c r="D2325" s="802" t="s">
        <v>21</v>
      </c>
      <c r="E2325" s="803">
        <v>5448</v>
      </c>
      <c r="F2325" s="806">
        <v>2</v>
      </c>
      <c r="G2325" s="803">
        <f t="shared" ref="G2325:G2363" si="108">F2325*E2325</f>
        <v>10896</v>
      </c>
      <c r="H2325" s="803">
        <v>0</v>
      </c>
      <c r="I2325" s="803">
        <f t="shared" ref="I2325:I2363" si="109">H2325*E2325</f>
        <v>0</v>
      </c>
      <c r="J2325" s="803">
        <v>0</v>
      </c>
      <c r="K2325" s="803">
        <f t="shared" ref="K2325:K2363" si="110">E2325*J2325</f>
        <v>0</v>
      </c>
      <c r="L2325" s="803">
        <v>0</v>
      </c>
      <c r="M2325" s="803">
        <f t="shared" ref="M2325:M2363" si="111">E2325*L2325</f>
        <v>0</v>
      </c>
      <c r="N2325" s="803">
        <v>0</v>
      </c>
      <c r="O2325" s="803">
        <f t="shared" ref="O2325:O2363" si="112">N2325*E2325</f>
        <v>0</v>
      </c>
    </row>
    <row r="2326" spans="1:15" ht="31.5">
      <c r="A2326" s="826">
        <v>129</v>
      </c>
      <c r="B2326" s="800"/>
      <c r="C2326" s="830" t="s">
        <v>2488</v>
      </c>
      <c r="D2326" s="802" t="s">
        <v>21</v>
      </c>
      <c r="E2326" s="803">
        <v>1362</v>
      </c>
      <c r="F2326" s="804">
        <v>10</v>
      </c>
      <c r="G2326" s="803">
        <f t="shared" si="108"/>
        <v>13620</v>
      </c>
      <c r="H2326" s="803">
        <v>0</v>
      </c>
      <c r="I2326" s="803">
        <f t="shared" si="109"/>
        <v>0</v>
      </c>
      <c r="J2326" s="803">
        <v>0</v>
      </c>
      <c r="K2326" s="803">
        <f t="shared" si="110"/>
        <v>0</v>
      </c>
      <c r="L2326" s="803">
        <v>0</v>
      </c>
      <c r="M2326" s="803">
        <f t="shared" si="111"/>
        <v>0</v>
      </c>
      <c r="N2326" s="803">
        <v>0</v>
      </c>
      <c r="O2326" s="803">
        <f t="shared" si="112"/>
        <v>0</v>
      </c>
    </row>
    <row r="2327" spans="1:15" ht="31.5">
      <c r="A2327" s="826">
        <v>130</v>
      </c>
      <c r="B2327" s="800"/>
      <c r="C2327" s="827" t="s">
        <v>2489</v>
      </c>
      <c r="D2327" s="802" t="s">
        <v>21</v>
      </c>
      <c r="E2327" s="803">
        <v>283.75</v>
      </c>
      <c r="F2327" s="806">
        <v>18</v>
      </c>
      <c r="G2327" s="803">
        <f t="shared" si="108"/>
        <v>5107.5</v>
      </c>
      <c r="H2327" s="803">
        <v>0</v>
      </c>
      <c r="I2327" s="803">
        <f t="shared" si="109"/>
        <v>0</v>
      </c>
      <c r="J2327" s="803">
        <v>0</v>
      </c>
      <c r="K2327" s="803">
        <f t="shared" si="110"/>
        <v>0</v>
      </c>
      <c r="L2327" s="803">
        <v>0</v>
      </c>
      <c r="M2327" s="803">
        <f t="shared" si="111"/>
        <v>0</v>
      </c>
      <c r="N2327" s="803">
        <v>0</v>
      </c>
      <c r="O2327" s="803">
        <f t="shared" si="112"/>
        <v>0</v>
      </c>
    </row>
    <row r="2328" spans="1:15" ht="15.75">
      <c r="A2328" s="826">
        <v>132</v>
      </c>
      <c r="B2328" s="800"/>
      <c r="C2328" s="829" t="s">
        <v>2490</v>
      </c>
      <c r="D2328" s="810" t="s">
        <v>21</v>
      </c>
      <c r="E2328" s="803">
        <v>3286.3</v>
      </c>
      <c r="F2328" s="804">
        <v>35</v>
      </c>
      <c r="G2328" s="803">
        <f t="shared" si="108"/>
        <v>115020.5</v>
      </c>
      <c r="H2328" s="803">
        <v>0</v>
      </c>
      <c r="I2328" s="803">
        <f t="shared" si="109"/>
        <v>0</v>
      </c>
      <c r="J2328" s="803">
        <v>0</v>
      </c>
      <c r="K2328" s="803">
        <f t="shared" si="110"/>
        <v>0</v>
      </c>
      <c r="L2328" s="803">
        <v>0</v>
      </c>
      <c r="M2328" s="803">
        <f t="shared" si="111"/>
        <v>0</v>
      </c>
      <c r="N2328" s="803">
        <v>0</v>
      </c>
      <c r="O2328" s="803">
        <f t="shared" si="112"/>
        <v>0</v>
      </c>
    </row>
    <row r="2329" spans="1:15" ht="15.75">
      <c r="A2329" s="826">
        <v>133</v>
      </c>
      <c r="B2329" s="800"/>
      <c r="C2329" s="827" t="s">
        <v>2491</v>
      </c>
      <c r="D2329" s="802" t="s">
        <v>2492</v>
      </c>
      <c r="E2329" s="803">
        <v>29841</v>
      </c>
      <c r="F2329" s="804">
        <v>5.2590000000000003</v>
      </c>
      <c r="G2329" s="803">
        <f t="shared" si="108"/>
        <v>156933.81900000002</v>
      </c>
      <c r="H2329" s="803">
        <v>0</v>
      </c>
      <c r="I2329" s="803">
        <f t="shared" si="109"/>
        <v>0</v>
      </c>
      <c r="J2329" s="803">
        <v>0</v>
      </c>
      <c r="K2329" s="803">
        <f t="shared" si="110"/>
        <v>0</v>
      </c>
      <c r="L2329" s="803">
        <v>0</v>
      </c>
      <c r="M2329" s="803">
        <f t="shared" si="111"/>
        <v>0</v>
      </c>
      <c r="N2329" s="803">
        <v>0</v>
      </c>
      <c r="O2329" s="803">
        <f t="shared" si="112"/>
        <v>0</v>
      </c>
    </row>
    <row r="2330" spans="1:15" ht="15.75">
      <c r="A2330" s="826">
        <v>134</v>
      </c>
      <c r="B2330" s="800"/>
      <c r="C2330" s="827" t="s">
        <v>2493</v>
      </c>
      <c r="D2330" s="802" t="s">
        <v>2492</v>
      </c>
      <c r="E2330" s="803">
        <v>29841</v>
      </c>
      <c r="F2330" s="804">
        <v>1.42</v>
      </c>
      <c r="G2330" s="803">
        <f t="shared" si="108"/>
        <v>42374.22</v>
      </c>
      <c r="H2330" s="803">
        <v>0</v>
      </c>
      <c r="I2330" s="803">
        <f t="shared" si="109"/>
        <v>0</v>
      </c>
      <c r="J2330" s="803">
        <v>0</v>
      </c>
      <c r="K2330" s="803">
        <f t="shared" si="110"/>
        <v>0</v>
      </c>
      <c r="L2330" s="803">
        <v>0</v>
      </c>
      <c r="M2330" s="803">
        <f t="shared" si="111"/>
        <v>0</v>
      </c>
      <c r="N2330" s="803">
        <v>0</v>
      </c>
      <c r="O2330" s="803">
        <f t="shared" si="112"/>
        <v>0</v>
      </c>
    </row>
    <row r="2331" spans="1:15" ht="15.75">
      <c r="A2331" s="826">
        <v>135</v>
      </c>
      <c r="B2331" s="800"/>
      <c r="C2331" s="827" t="s">
        <v>2494</v>
      </c>
      <c r="D2331" s="802" t="s">
        <v>2492</v>
      </c>
      <c r="E2331" s="803">
        <v>29841</v>
      </c>
      <c r="F2331" s="804">
        <v>0.46</v>
      </c>
      <c r="G2331" s="803">
        <f t="shared" si="108"/>
        <v>13726.86</v>
      </c>
      <c r="H2331" s="803">
        <v>0</v>
      </c>
      <c r="I2331" s="803">
        <f t="shared" si="109"/>
        <v>0</v>
      </c>
      <c r="J2331" s="803">
        <v>0</v>
      </c>
      <c r="K2331" s="803">
        <f t="shared" si="110"/>
        <v>0</v>
      </c>
      <c r="L2331" s="803">
        <v>0</v>
      </c>
      <c r="M2331" s="803">
        <f t="shared" si="111"/>
        <v>0</v>
      </c>
      <c r="N2331" s="803">
        <v>0</v>
      </c>
      <c r="O2331" s="803">
        <f t="shared" si="112"/>
        <v>0</v>
      </c>
    </row>
    <row r="2332" spans="1:15" ht="18">
      <c r="A2332" s="826">
        <v>136</v>
      </c>
      <c r="B2332" s="800"/>
      <c r="C2332" s="827" t="s">
        <v>2531</v>
      </c>
      <c r="D2332" s="802" t="s">
        <v>2492</v>
      </c>
      <c r="E2332" s="803">
        <v>29841</v>
      </c>
      <c r="F2332" s="804">
        <v>0.44500000000000001</v>
      </c>
      <c r="G2332" s="803">
        <f t="shared" si="108"/>
        <v>13279.245000000001</v>
      </c>
      <c r="H2332" s="803">
        <v>0</v>
      </c>
      <c r="I2332" s="803">
        <f t="shared" si="109"/>
        <v>0</v>
      </c>
      <c r="J2332" s="803">
        <v>0</v>
      </c>
      <c r="K2332" s="803">
        <f t="shared" si="110"/>
        <v>0</v>
      </c>
      <c r="L2332" s="803">
        <v>0</v>
      </c>
      <c r="M2332" s="803">
        <f t="shared" si="111"/>
        <v>0</v>
      </c>
      <c r="N2332" s="803">
        <v>0</v>
      </c>
      <c r="O2332" s="803">
        <f t="shared" si="112"/>
        <v>0</v>
      </c>
    </row>
    <row r="2333" spans="1:15" ht="15.75">
      <c r="A2333" s="826">
        <v>137</v>
      </c>
      <c r="B2333" s="800"/>
      <c r="C2333" s="827" t="s">
        <v>2495</v>
      </c>
      <c r="D2333" s="802" t="s">
        <v>2492</v>
      </c>
      <c r="E2333" s="803">
        <v>29841</v>
      </c>
      <c r="F2333" s="804">
        <v>0.82299999999999995</v>
      </c>
      <c r="G2333" s="803">
        <f t="shared" si="108"/>
        <v>24559.143</v>
      </c>
      <c r="H2333" s="803">
        <v>0</v>
      </c>
      <c r="I2333" s="803">
        <f t="shared" si="109"/>
        <v>0</v>
      </c>
      <c r="J2333" s="803">
        <v>0</v>
      </c>
      <c r="K2333" s="803">
        <f t="shared" si="110"/>
        <v>0</v>
      </c>
      <c r="L2333" s="803">
        <v>0</v>
      </c>
      <c r="M2333" s="803">
        <f t="shared" si="111"/>
        <v>0</v>
      </c>
      <c r="N2333" s="803">
        <v>0</v>
      </c>
      <c r="O2333" s="803">
        <f t="shared" si="112"/>
        <v>0</v>
      </c>
    </row>
    <row r="2334" spans="1:15" ht="15.75">
      <c r="A2334" s="826">
        <v>138</v>
      </c>
      <c r="B2334" s="800"/>
      <c r="C2334" s="830" t="s">
        <v>2496</v>
      </c>
      <c r="D2334" s="802" t="s">
        <v>2472</v>
      </c>
      <c r="E2334" s="803">
        <v>15000</v>
      </c>
      <c r="F2334" s="804">
        <v>0.93300000000000005</v>
      </c>
      <c r="G2334" s="803">
        <f t="shared" si="108"/>
        <v>13995</v>
      </c>
      <c r="H2334" s="803">
        <v>0</v>
      </c>
      <c r="I2334" s="803">
        <f t="shared" si="109"/>
        <v>0</v>
      </c>
      <c r="J2334" s="803">
        <v>0</v>
      </c>
      <c r="K2334" s="803">
        <f t="shared" si="110"/>
        <v>0</v>
      </c>
      <c r="L2334" s="803">
        <v>0</v>
      </c>
      <c r="M2334" s="803">
        <f t="shared" si="111"/>
        <v>0</v>
      </c>
      <c r="N2334" s="803">
        <v>0</v>
      </c>
      <c r="O2334" s="803">
        <f t="shared" si="112"/>
        <v>0</v>
      </c>
    </row>
    <row r="2335" spans="1:15" ht="15.75">
      <c r="A2335" s="826">
        <v>139</v>
      </c>
      <c r="B2335" s="800"/>
      <c r="C2335" s="827" t="s">
        <v>2497</v>
      </c>
      <c r="D2335" s="802" t="s">
        <v>2492</v>
      </c>
      <c r="E2335" s="803">
        <v>29493</v>
      </c>
      <c r="F2335" s="804" t="s">
        <v>2498</v>
      </c>
      <c r="G2335" s="803">
        <f t="shared" si="108"/>
        <v>71461.539000000004</v>
      </c>
      <c r="H2335" s="803">
        <v>0</v>
      </c>
      <c r="I2335" s="803">
        <f t="shared" si="109"/>
        <v>0</v>
      </c>
      <c r="J2335" s="803">
        <v>0</v>
      </c>
      <c r="K2335" s="803">
        <f t="shared" si="110"/>
        <v>0</v>
      </c>
      <c r="L2335" s="803">
        <v>0</v>
      </c>
      <c r="M2335" s="803">
        <f t="shared" si="111"/>
        <v>0</v>
      </c>
      <c r="N2335" s="803">
        <v>0</v>
      </c>
      <c r="O2335" s="803">
        <f t="shared" si="112"/>
        <v>0</v>
      </c>
    </row>
    <row r="2336" spans="1:15" ht="15.75">
      <c r="A2336" s="826">
        <v>140</v>
      </c>
      <c r="B2336" s="800"/>
      <c r="C2336" s="827" t="s">
        <v>2499</v>
      </c>
      <c r="D2336" s="802" t="s">
        <v>2445</v>
      </c>
      <c r="E2336" s="803">
        <v>12</v>
      </c>
      <c r="F2336" s="804">
        <v>88.024000000000001</v>
      </c>
      <c r="G2336" s="803">
        <f t="shared" si="108"/>
        <v>1056.288</v>
      </c>
      <c r="H2336" s="803">
        <v>0</v>
      </c>
      <c r="I2336" s="803">
        <f t="shared" si="109"/>
        <v>0</v>
      </c>
      <c r="J2336" s="803">
        <v>0</v>
      </c>
      <c r="K2336" s="803">
        <f t="shared" si="110"/>
        <v>0</v>
      </c>
      <c r="L2336" s="803">
        <v>0</v>
      </c>
      <c r="M2336" s="803">
        <f t="shared" si="111"/>
        <v>0</v>
      </c>
      <c r="N2336" s="803">
        <v>0</v>
      </c>
      <c r="O2336" s="803">
        <f t="shared" si="112"/>
        <v>0</v>
      </c>
    </row>
    <row r="2337" spans="1:15" ht="15.75">
      <c r="A2337" s="826">
        <v>141</v>
      </c>
      <c r="B2337" s="800"/>
      <c r="C2337" s="827" t="s">
        <v>2532</v>
      </c>
      <c r="D2337" s="802" t="s">
        <v>2445</v>
      </c>
      <c r="E2337" s="803">
        <v>16</v>
      </c>
      <c r="F2337" s="804">
        <v>33</v>
      </c>
      <c r="G2337" s="803">
        <f t="shared" si="108"/>
        <v>528</v>
      </c>
      <c r="H2337" s="803">
        <v>0</v>
      </c>
      <c r="I2337" s="803">
        <f t="shared" si="109"/>
        <v>0</v>
      </c>
      <c r="J2337" s="803">
        <v>0</v>
      </c>
      <c r="K2337" s="803">
        <f t="shared" si="110"/>
        <v>0</v>
      </c>
      <c r="L2337" s="803">
        <v>0</v>
      </c>
      <c r="M2337" s="803">
        <f t="shared" si="111"/>
        <v>0</v>
      </c>
      <c r="N2337" s="803">
        <v>0</v>
      </c>
      <c r="O2337" s="803">
        <f t="shared" si="112"/>
        <v>0</v>
      </c>
    </row>
    <row r="2338" spans="1:15" ht="15.75">
      <c r="A2338" s="826">
        <v>142</v>
      </c>
      <c r="B2338" s="800"/>
      <c r="C2338" s="827" t="s">
        <v>2500</v>
      </c>
      <c r="D2338" s="810" t="s">
        <v>2492</v>
      </c>
      <c r="E2338" s="803">
        <v>80756.58</v>
      </c>
      <c r="F2338" s="804">
        <v>0.52459999999999996</v>
      </c>
      <c r="G2338" s="803">
        <f t="shared" si="108"/>
        <v>42364.901868000001</v>
      </c>
      <c r="H2338" s="803">
        <v>0</v>
      </c>
      <c r="I2338" s="803">
        <f t="shared" si="109"/>
        <v>0</v>
      </c>
      <c r="J2338" s="803">
        <v>0</v>
      </c>
      <c r="K2338" s="803">
        <f t="shared" si="110"/>
        <v>0</v>
      </c>
      <c r="L2338" s="803">
        <v>0</v>
      </c>
      <c r="M2338" s="803">
        <f t="shared" si="111"/>
        <v>0</v>
      </c>
      <c r="N2338" s="803">
        <v>0</v>
      </c>
      <c r="O2338" s="803">
        <f t="shared" si="112"/>
        <v>0</v>
      </c>
    </row>
    <row r="2339" spans="1:15" ht="15.75">
      <c r="A2339" s="826">
        <v>143</v>
      </c>
      <c r="B2339" s="800"/>
      <c r="C2339" s="827" t="s">
        <v>2501</v>
      </c>
      <c r="D2339" s="810" t="s">
        <v>2492</v>
      </c>
      <c r="E2339" s="803">
        <v>80756.58</v>
      </c>
      <c r="F2339" s="804">
        <v>0.33950000000000002</v>
      </c>
      <c r="G2339" s="803">
        <f t="shared" si="108"/>
        <v>27416.858910000003</v>
      </c>
      <c r="H2339" s="803">
        <v>0</v>
      </c>
      <c r="I2339" s="803">
        <f t="shared" si="109"/>
        <v>0</v>
      </c>
      <c r="J2339" s="803">
        <v>0</v>
      </c>
      <c r="K2339" s="803">
        <f t="shared" si="110"/>
        <v>0</v>
      </c>
      <c r="L2339" s="803">
        <v>0</v>
      </c>
      <c r="M2339" s="803">
        <f t="shared" si="111"/>
        <v>0</v>
      </c>
      <c r="N2339" s="803">
        <v>0</v>
      </c>
      <c r="O2339" s="803">
        <f t="shared" si="112"/>
        <v>0</v>
      </c>
    </row>
    <row r="2340" spans="1:15" ht="15.75">
      <c r="A2340" s="826">
        <v>144</v>
      </c>
      <c r="B2340" s="800"/>
      <c r="C2340" s="827" t="s">
        <v>2502</v>
      </c>
      <c r="D2340" s="810" t="s">
        <v>2492</v>
      </c>
      <c r="E2340" s="803">
        <v>80756.58</v>
      </c>
      <c r="F2340" s="804">
        <v>0.73829999999999996</v>
      </c>
      <c r="G2340" s="803">
        <f t="shared" si="108"/>
        <v>59622.583013999996</v>
      </c>
      <c r="H2340" s="803">
        <v>0</v>
      </c>
      <c r="I2340" s="803">
        <f t="shared" si="109"/>
        <v>0</v>
      </c>
      <c r="J2340" s="803">
        <v>0</v>
      </c>
      <c r="K2340" s="803">
        <f t="shared" si="110"/>
        <v>0</v>
      </c>
      <c r="L2340" s="803">
        <v>0</v>
      </c>
      <c r="M2340" s="803">
        <f t="shared" si="111"/>
        <v>0</v>
      </c>
      <c r="N2340" s="803">
        <v>0</v>
      </c>
      <c r="O2340" s="803">
        <f t="shared" si="112"/>
        <v>0</v>
      </c>
    </row>
    <row r="2341" spans="1:15" ht="15.75">
      <c r="A2341" s="826">
        <v>145</v>
      </c>
      <c r="B2341" s="800"/>
      <c r="C2341" s="827" t="s">
        <v>2503</v>
      </c>
      <c r="D2341" s="810" t="s">
        <v>2492</v>
      </c>
      <c r="E2341" s="803">
        <v>80756.58</v>
      </c>
      <c r="F2341" s="804">
        <v>7.4800000000000005E-2</v>
      </c>
      <c r="G2341" s="803">
        <f t="shared" si="108"/>
        <v>6040.592184000001</v>
      </c>
      <c r="H2341" s="803">
        <v>0</v>
      </c>
      <c r="I2341" s="803">
        <f t="shared" si="109"/>
        <v>0</v>
      </c>
      <c r="J2341" s="803">
        <v>0</v>
      </c>
      <c r="K2341" s="803">
        <f t="shared" si="110"/>
        <v>0</v>
      </c>
      <c r="L2341" s="803">
        <v>0</v>
      </c>
      <c r="M2341" s="803">
        <f t="shared" si="111"/>
        <v>0</v>
      </c>
      <c r="N2341" s="803">
        <v>0</v>
      </c>
      <c r="O2341" s="803">
        <f t="shared" si="112"/>
        <v>0</v>
      </c>
    </row>
    <row r="2342" spans="1:15" ht="15.75">
      <c r="A2342" s="826">
        <v>146</v>
      </c>
      <c r="B2342" s="800"/>
      <c r="C2342" s="827" t="s">
        <v>2504</v>
      </c>
      <c r="D2342" s="810" t="s">
        <v>623</v>
      </c>
      <c r="E2342" s="803">
        <v>40</v>
      </c>
      <c r="F2342" s="804">
        <v>50</v>
      </c>
      <c r="G2342" s="803">
        <f t="shared" si="108"/>
        <v>2000</v>
      </c>
      <c r="H2342" s="803">
        <v>0</v>
      </c>
      <c r="I2342" s="803">
        <f t="shared" si="109"/>
        <v>0</v>
      </c>
      <c r="J2342" s="803">
        <v>0</v>
      </c>
      <c r="K2342" s="803">
        <f t="shared" si="110"/>
        <v>0</v>
      </c>
      <c r="L2342" s="803">
        <v>0</v>
      </c>
      <c r="M2342" s="803">
        <f t="shared" si="111"/>
        <v>0</v>
      </c>
      <c r="N2342" s="803">
        <v>0</v>
      </c>
      <c r="O2342" s="803">
        <f t="shared" si="112"/>
        <v>0</v>
      </c>
    </row>
    <row r="2343" spans="1:15" ht="15.75">
      <c r="A2343" s="826">
        <v>147</v>
      </c>
      <c r="B2343" s="800"/>
      <c r="C2343" s="827" t="s">
        <v>2505</v>
      </c>
      <c r="D2343" s="831" t="s">
        <v>15</v>
      </c>
      <c r="E2343" s="803">
        <v>5</v>
      </c>
      <c r="F2343" s="804" t="s">
        <v>2506</v>
      </c>
      <c r="G2343" s="803">
        <f t="shared" si="108"/>
        <v>51200</v>
      </c>
      <c r="H2343" s="803">
        <v>0</v>
      </c>
      <c r="I2343" s="803">
        <f t="shared" si="109"/>
        <v>0</v>
      </c>
      <c r="J2343" s="803">
        <v>0</v>
      </c>
      <c r="K2343" s="803">
        <f t="shared" si="110"/>
        <v>0</v>
      </c>
      <c r="L2343" s="803">
        <v>0</v>
      </c>
      <c r="M2343" s="803">
        <f t="shared" si="111"/>
        <v>0</v>
      </c>
      <c r="N2343" s="803">
        <v>0</v>
      </c>
      <c r="O2343" s="803">
        <f t="shared" si="112"/>
        <v>0</v>
      </c>
    </row>
    <row r="2344" spans="1:15" ht="15.75">
      <c r="A2344" s="826">
        <v>148</v>
      </c>
      <c r="B2344" s="800"/>
      <c r="C2344" s="827" t="s">
        <v>2507</v>
      </c>
      <c r="D2344" s="802" t="s">
        <v>21</v>
      </c>
      <c r="E2344" s="803">
        <v>10.92</v>
      </c>
      <c r="F2344" s="806">
        <v>815</v>
      </c>
      <c r="G2344" s="803">
        <f t="shared" si="108"/>
        <v>8899.7999999999993</v>
      </c>
      <c r="H2344" s="803">
        <v>0</v>
      </c>
      <c r="I2344" s="803">
        <f t="shared" si="109"/>
        <v>0</v>
      </c>
      <c r="J2344" s="803">
        <v>0</v>
      </c>
      <c r="K2344" s="803">
        <f t="shared" si="110"/>
        <v>0</v>
      </c>
      <c r="L2344" s="803">
        <v>0</v>
      </c>
      <c r="M2344" s="803">
        <f t="shared" si="111"/>
        <v>0</v>
      </c>
      <c r="N2344" s="803">
        <v>0</v>
      </c>
      <c r="O2344" s="803">
        <f t="shared" si="112"/>
        <v>0</v>
      </c>
    </row>
    <row r="2345" spans="1:15" ht="15.75">
      <c r="A2345" s="826">
        <v>149</v>
      </c>
      <c r="B2345" s="800"/>
      <c r="C2345" s="827" t="s">
        <v>2508</v>
      </c>
      <c r="D2345" s="802" t="s">
        <v>21</v>
      </c>
      <c r="E2345" s="803">
        <v>11.35</v>
      </c>
      <c r="F2345" s="806">
        <v>204</v>
      </c>
      <c r="G2345" s="803">
        <f t="shared" si="108"/>
        <v>2315.4</v>
      </c>
      <c r="H2345" s="803">
        <v>0</v>
      </c>
      <c r="I2345" s="803">
        <f t="shared" si="109"/>
        <v>0</v>
      </c>
      <c r="J2345" s="803">
        <v>0</v>
      </c>
      <c r="K2345" s="803">
        <f t="shared" si="110"/>
        <v>0</v>
      </c>
      <c r="L2345" s="803">
        <v>0</v>
      </c>
      <c r="M2345" s="803">
        <f t="shared" si="111"/>
        <v>0</v>
      </c>
      <c r="N2345" s="803">
        <v>0</v>
      </c>
      <c r="O2345" s="803">
        <f t="shared" si="112"/>
        <v>0</v>
      </c>
    </row>
    <row r="2346" spans="1:15" ht="15.75">
      <c r="A2346" s="826">
        <v>150</v>
      </c>
      <c r="B2346" s="800"/>
      <c r="C2346" s="827" t="s">
        <v>2509</v>
      </c>
      <c r="D2346" s="802" t="s">
        <v>21</v>
      </c>
      <c r="E2346" s="803">
        <v>15.35</v>
      </c>
      <c r="F2346" s="806">
        <v>53</v>
      </c>
      <c r="G2346" s="803">
        <f t="shared" si="108"/>
        <v>813.55</v>
      </c>
      <c r="H2346" s="803">
        <v>0</v>
      </c>
      <c r="I2346" s="803">
        <f t="shared" si="109"/>
        <v>0</v>
      </c>
      <c r="J2346" s="803">
        <v>0</v>
      </c>
      <c r="K2346" s="803">
        <f t="shared" si="110"/>
        <v>0</v>
      </c>
      <c r="L2346" s="803">
        <v>0</v>
      </c>
      <c r="M2346" s="803">
        <f t="shared" si="111"/>
        <v>0</v>
      </c>
      <c r="N2346" s="803">
        <v>0</v>
      </c>
      <c r="O2346" s="803">
        <f t="shared" si="112"/>
        <v>0</v>
      </c>
    </row>
    <row r="2347" spans="1:15" ht="15.75">
      <c r="A2347" s="826">
        <v>151</v>
      </c>
      <c r="B2347" s="800"/>
      <c r="C2347" s="827" t="s">
        <v>2510</v>
      </c>
      <c r="D2347" s="802" t="s">
        <v>21</v>
      </c>
      <c r="E2347" s="803">
        <v>3.38</v>
      </c>
      <c r="F2347" s="804">
        <v>860</v>
      </c>
      <c r="G2347" s="803">
        <f t="shared" si="108"/>
        <v>2906.7999999999997</v>
      </c>
      <c r="H2347" s="803">
        <v>0</v>
      </c>
      <c r="I2347" s="803">
        <f t="shared" si="109"/>
        <v>0</v>
      </c>
      <c r="J2347" s="803">
        <v>0</v>
      </c>
      <c r="K2347" s="803">
        <f t="shared" si="110"/>
        <v>0</v>
      </c>
      <c r="L2347" s="803">
        <v>0</v>
      </c>
      <c r="M2347" s="803">
        <f t="shared" si="111"/>
        <v>0</v>
      </c>
      <c r="N2347" s="803">
        <v>0</v>
      </c>
      <c r="O2347" s="803">
        <f t="shared" si="112"/>
        <v>0</v>
      </c>
    </row>
    <row r="2348" spans="1:15" ht="15.75">
      <c r="A2348" s="826">
        <v>152</v>
      </c>
      <c r="B2348" s="800"/>
      <c r="C2348" s="827" t="s">
        <v>2511</v>
      </c>
      <c r="D2348" s="802" t="s">
        <v>21</v>
      </c>
      <c r="E2348" s="803">
        <v>4.26</v>
      </c>
      <c r="F2348" s="804">
        <v>1974</v>
      </c>
      <c r="G2348" s="803">
        <f t="shared" si="108"/>
        <v>8409.24</v>
      </c>
      <c r="H2348" s="803">
        <v>0</v>
      </c>
      <c r="I2348" s="803">
        <f t="shared" si="109"/>
        <v>0</v>
      </c>
      <c r="J2348" s="803">
        <v>0</v>
      </c>
      <c r="K2348" s="803">
        <f t="shared" si="110"/>
        <v>0</v>
      </c>
      <c r="L2348" s="803">
        <v>0</v>
      </c>
      <c r="M2348" s="803">
        <f t="shared" si="111"/>
        <v>0</v>
      </c>
      <c r="N2348" s="803">
        <v>0</v>
      </c>
      <c r="O2348" s="803">
        <f t="shared" si="112"/>
        <v>0</v>
      </c>
    </row>
    <row r="2349" spans="1:15" ht="15.75">
      <c r="A2349" s="826">
        <v>153</v>
      </c>
      <c r="B2349" s="800"/>
      <c r="C2349" s="827" t="s">
        <v>2512</v>
      </c>
      <c r="D2349" s="802" t="s">
        <v>21</v>
      </c>
      <c r="E2349" s="803">
        <v>113.44</v>
      </c>
      <c r="F2349" s="804">
        <v>3</v>
      </c>
      <c r="G2349" s="803">
        <f t="shared" si="108"/>
        <v>340.32</v>
      </c>
      <c r="H2349" s="803">
        <v>0</v>
      </c>
      <c r="I2349" s="803">
        <f t="shared" si="109"/>
        <v>0</v>
      </c>
      <c r="J2349" s="803">
        <v>0</v>
      </c>
      <c r="K2349" s="803">
        <f t="shared" si="110"/>
        <v>0</v>
      </c>
      <c r="L2349" s="803">
        <v>0</v>
      </c>
      <c r="M2349" s="803">
        <f t="shared" si="111"/>
        <v>0</v>
      </c>
      <c r="N2349" s="803">
        <v>0</v>
      </c>
      <c r="O2349" s="803">
        <f t="shared" si="112"/>
        <v>0</v>
      </c>
    </row>
    <row r="2350" spans="1:15" ht="15.75">
      <c r="A2350" s="826">
        <v>154</v>
      </c>
      <c r="B2350" s="800"/>
      <c r="C2350" s="827" t="s">
        <v>484</v>
      </c>
      <c r="D2350" s="802" t="s">
        <v>21</v>
      </c>
      <c r="E2350" s="803">
        <v>315.45</v>
      </c>
      <c r="F2350" s="806">
        <v>11</v>
      </c>
      <c r="G2350" s="803">
        <f t="shared" si="108"/>
        <v>3469.95</v>
      </c>
      <c r="H2350" s="803">
        <v>0</v>
      </c>
      <c r="I2350" s="803">
        <f t="shared" si="109"/>
        <v>0</v>
      </c>
      <c r="J2350" s="803">
        <v>0</v>
      </c>
      <c r="K2350" s="803">
        <f t="shared" si="110"/>
        <v>0</v>
      </c>
      <c r="L2350" s="803">
        <v>0</v>
      </c>
      <c r="M2350" s="803">
        <f t="shared" si="111"/>
        <v>0</v>
      </c>
      <c r="N2350" s="803">
        <v>0</v>
      </c>
      <c r="O2350" s="803">
        <f t="shared" si="112"/>
        <v>0</v>
      </c>
    </row>
    <row r="2351" spans="1:15" ht="47.25">
      <c r="A2351" s="826">
        <v>155</v>
      </c>
      <c r="B2351" s="800"/>
      <c r="C2351" s="827" t="s">
        <v>2513</v>
      </c>
      <c r="D2351" s="802" t="s">
        <v>21</v>
      </c>
      <c r="E2351" s="803">
        <v>7.26</v>
      </c>
      <c r="F2351" s="804">
        <v>424</v>
      </c>
      <c r="G2351" s="803">
        <f t="shared" si="108"/>
        <v>3078.24</v>
      </c>
      <c r="H2351" s="803">
        <v>0</v>
      </c>
      <c r="I2351" s="803">
        <f t="shared" si="109"/>
        <v>0</v>
      </c>
      <c r="J2351" s="803">
        <v>0</v>
      </c>
      <c r="K2351" s="803">
        <f t="shared" si="110"/>
        <v>0</v>
      </c>
      <c r="L2351" s="803">
        <v>0</v>
      </c>
      <c r="M2351" s="803">
        <f t="shared" si="111"/>
        <v>0</v>
      </c>
      <c r="N2351" s="803">
        <v>0</v>
      </c>
      <c r="O2351" s="803">
        <f t="shared" si="112"/>
        <v>0</v>
      </c>
    </row>
    <row r="2352" spans="1:15" ht="31.5">
      <c r="A2352" s="826">
        <v>156</v>
      </c>
      <c r="B2352" s="800"/>
      <c r="C2352" s="827" t="s">
        <v>2514</v>
      </c>
      <c r="D2352" s="802" t="s">
        <v>21</v>
      </c>
      <c r="E2352" s="803">
        <v>8.4</v>
      </c>
      <c r="F2352" s="804">
        <v>336</v>
      </c>
      <c r="G2352" s="803">
        <f t="shared" si="108"/>
        <v>2822.4</v>
      </c>
      <c r="H2352" s="803">
        <v>0</v>
      </c>
      <c r="I2352" s="803">
        <f t="shared" si="109"/>
        <v>0</v>
      </c>
      <c r="J2352" s="803">
        <v>0</v>
      </c>
      <c r="K2352" s="803">
        <f t="shared" si="110"/>
        <v>0</v>
      </c>
      <c r="L2352" s="803">
        <v>0</v>
      </c>
      <c r="M2352" s="803">
        <f t="shared" si="111"/>
        <v>0</v>
      </c>
      <c r="N2352" s="803">
        <v>0</v>
      </c>
      <c r="O2352" s="803">
        <f t="shared" si="112"/>
        <v>0</v>
      </c>
    </row>
    <row r="2353" spans="1:15" ht="47.25">
      <c r="A2353" s="826">
        <v>157</v>
      </c>
      <c r="B2353" s="800"/>
      <c r="C2353" s="827" t="s">
        <v>2515</v>
      </c>
      <c r="D2353" s="802" t="s">
        <v>21</v>
      </c>
      <c r="E2353" s="803">
        <v>10.67</v>
      </c>
      <c r="F2353" s="804">
        <v>500</v>
      </c>
      <c r="G2353" s="803">
        <f t="shared" si="108"/>
        <v>5335</v>
      </c>
      <c r="H2353" s="803">
        <v>0</v>
      </c>
      <c r="I2353" s="803">
        <f t="shared" si="109"/>
        <v>0</v>
      </c>
      <c r="J2353" s="803">
        <v>0</v>
      </c>
      <c r="K2353" s="803">
        <f t="shared" si="110"/>
        <v>0</v>
      </c>
      <c r="L2353" s="803">
        <v>0</v>
      </c>
      <c r="M2353" s="803">
        <f t="shared" si="111"/>
        <v>0</v>
      </c>
      <c r="N2353" s="803">
        <v>0</v>
      </c>
      <c r="O2353" s="803">
        <f t="shared" si="112"/>
        <v>0</v>
      </c>
    </row>
    <row r="2354" spans="1:15" ht="31.5">
      <c r="A2354" s="826">
        <v>158</v>
      </c>
      <c r="B2354" s="800"/>
      <c r="C2354" s="827" t="s">
        <v>2516</v>
      </c>
      <c r="D2354" s="802" t="s">
        <v>21</v>
      </c>
      <c r="E2354" s="803">
        <v>8.91</v>
      </c>
      <c r="F2354" s="806">
        <v>224</v>
      </c>
      <c r="G2354" s="803">
        <f t="shared" si="108"/>
        <v>1995.8400000000001</v>
      </c>
      <c r="H2354" s="803">
        <v>0</v>
      </c>
      <c r="I2354" s="803">
        <f t="shared" si="109"/>
        <v>0</v>
      </c>
      <c r="J2354" s="803">
        <v>0</v>
      </c>
      <c r="K2354" s="803">
        <f t="shared" si="110"/>
        <v>0</v>
      </c>
      <c r="L2354" s="803">
        <v>0</v>
      </c>
      <c r="M2354" s="803">
        <f t="shared" si="111"/>
        <v>0</v>
      </c>
      <c r="N2354" s="803">
        <v>0</v>
      </c>
      <c r="O2354" s="803">
        <f t="shared" si="112"/>
        <v>0</v>
      </c>
    </row>
    <row r="2355" spans="1:15" ht="47.25">
      <c r="A2355" s="826">
        <v>159</v>
      </c>
      <c r="B2355" s="800"/>
      <c r="C2355" s="827" t="s">
        <v>2517</v>
      </c>
      <c r="D2355" s="802" t="s">
        <v>21</v>
      </c>
      <c r="E2355" s="803">
        <v>11.24</v>
      </c>
      <c r="F2355" s="804">
        <v>792</v>
      </c>
      <c r="G2355" s="803">
        <f t="shared" si="108"/>
        <v>8902.08</v>
      </c>
      <c r="H2355" s="803">
        <v>0</v>
      </c>
      <c r="I2355" s="803">
        <f t="shared" si="109"/>
        <v>0</v>
      </c>
      <c r="J2355" s="803">
        <v>0</v>
      </c>
      <c r="K2355" s="803">
        <f t="shared" si="110"/>
        <v>0</v>
      </c>
      <c r="L2355" s="803">
        <v>0</v>
      </c>
      <c r="M2355" s="803">
        <f t="shared" si="111"/>
        <v>0</v>
      </c>
      <c r="N2355" s="803">
        <v>0</v>
      </c>
      <c r="O2355" s="803">
        <f t="shared" si="112"/>
        <v>0</v>
      </c>
    </row>
    <row r="2356" spans="1:15" ht="31.5">
      <c r="A2356" s="826">
        <v>160</v>
      </c>
      <c r="B2356" s="800"/>
      <c r="C2356" s="827" t="s">
        <v>2518</v>
      </c>
      <c r="D2356" s="802" t="s">
        <v>21</v>
      </c>
      <c r="E2356" s="803">
        <v>13.51</v>
      </c>
      <c r="F2356" s="806">
        <v>860</v>
      </c>
      <c r="G2356" s="803">
        <f t="shared" si="108"/>
        <v>11618.6</v>
      </c>
      <c r="H2356" s="803">
        <v>0</v>
      </c>
      <c r="I2356" s="803">
        <f t="shared" si="109"/>
        <v>0</v>
      </c>
      <c r="J2356" s="803">
        <v>0</v>
      </c>
      <c r="K2356" s="803">
        <f t="shared" si="110"/>
        <v>0</v>
      </c>
      <c r="L2356" s="803">
        <v>0</v>
      </c>
      <c r="M2356" s="803">
        <f t="shared" si="111"/>
        <v>0</v>
      </c>
      <c r="N2356" s="803">
        <v>0</v>
      </c>
      <c r="O2356" s="803">
        <f t="shared" si="112"/>
        <v>0</v>
      </c>
    </row>
    <row r="2357" spans="1:15" ht="47.25">
      <c r="A2357" s="826">
        <v>161</v>
      </c>
      <c r="B2357" s="800"/>
      <c r="C2357" s="827" t="s">
        <v>2519</v>
      </c>
      <c r="D2357" s="802" t="s">
        <v>21</v>
      </c>
      <c r="E2357" s="803">
        <v>14.64</v>
      </c>
      <c r="F2357" s="804">
        <v>961</v>
      </c>
      <c r="G2357" s="803">
        <f t="shared" si="108"/>
        <v>14069.04</v>
      </c>
      <c r="H2357" s="803">
        <v>0</v>
      </c>
      <c r="I2357" s="803">
        <f t="shared" si="109"/>
        <v>0</v>
      </c>
      <c r="J2357" s="803">
        <v>0</v>
      </c>
      <c r="K2357" s="803">
        <f t="shared" si="110"/>
        <v>0</v>
      </c>
      <c r="L2357" s="803">
        <v>0</v>
      </c>
      <c r="M2357" s="803">
        <f t="shared" si="111"/>
        <v>0</v>
      </c>
      <c r="N2357" s="803">
        <v>0</v>
      </c>
      <c r="O2357" s="803">
        <f t="shared" si="112"/>
        <v>0</v>
      </c>
    </row>
    <row r="2358" spans="1:15" ht="47.25">
      <c r="A2358" s="826">
        <v>162</v>
      </c>
      <c r="B2358" s="800"/>
      <c r="C2358" s="827" t="s">
        <v>2520</v>
      </c>
      <c r="D2358" s="802" t="s">
        <v>21</v>
      </c>
      <c r="E2358" s="803">
        <v>20.32</v>
      </c>
      <c r="F2358" s="804">
        <v>56</v>
      </c>
      <c r="G2358" s="803">
        <f t="shared" si="108"/>
        <v>1137.92</v>
      </c>
      <c r="H2358" s="803">
        <v>0</v>
      </c>
      <c r="I2358" s="803">
        <f t="shared" si="109"/>
        <v>0</v>
      </c>
      <c r="J2358" s="803">
        <v>0</v>
      </c>
      <c r="K2358" s="803">
        <f t="shared" si="110"/>
        <v>0</v>
      </c>
      <c r="L2358" s="803">
        <v>0</v>
      </c>
      <c r="M2358" s="803">
        <f t="shared" si="111"/>
        <v>0</v>
      </c>
      <c r="N2358" s="803">
        <v>0</v>
      </c>
      <c r="O2358" s="803">
        <f t="shared" si="112"/>
        <v>0</v>
      </c>
    </row>
    <row r="2359" spans="1:15" ht="31.5">
      <c r="A2359" s="826">
        <v>163</v>
      </c>
      <c r="B2359" s="800"/>
      <c r="C2359" s="827" t="s">
        <v>2521</v>
      </c>
      <c r="D2359" s="802" t="s">
        <v>21</v>
      </c>
      <c r="E2359" s="803">
        <v>22.59</v>
      </c>
      <c r="F2359" s="804" t="s">
        <v>2522</v>
      </c>
      <c r="G2359" s="803">
        <f t="shared" si="108"/>
        <v>9171.5399999999991</v>
      </c>
      <c r="H2359" s="803">
        <v>0</v>
      </c>
      <c r="I2359" s="803">
        <f t="shared" si="109"/>
        <v>0</v>
      </c>
      <c r="J2359" s="803">
        <v>0</v>
      </c>
      <c r="K2359" s="803">
        <f t="shared" si="110"/>
        <v>0</v>
      </c>
      <c r="L2359" s="803">
        <v>0</v>
      </c>
      <c r="M2359" s="803">
        <f t="shared" si="111"/>
        <v>0</v>
      </c>
      <c r="N2359" s="803">
        <v>0</v>
      </c>
      <c r="O2359" s="803">
        <f t="shared" si="112"/>
        <v>0</v>
      </c>
    </row>
    <row r="2360" spans="1:15" ht="47.25">
      <c r="A2360" s="826">
        <v>164</v>
      </c>
      <c r="B2360" s="800"/>
      <c r="C2360" s="827" t="s">
        <v>2523</v>
      </c>
      <c r="D2360" s="802" t="s">
        <v>21</v>
      </c>
      <c r="E2360" s="803">
        <v>27.13</v>
      </c>
      <c r="F2360" s="804" t="s">
        <v>2524</v>
      </c>
      <c r="G2360" s="803">
        <f t="shared" si="108"/>
        <v>6809.63</v>
      </c>
      <c r="H2360" s="803">
        <v>0</v>
      </c>
      <c r="I2360" s="803">
        <f t="shared" si="109"/>
        <v>0</v>
      </c>
      <c r="J2360" s="803">
        <v>0</v>
      </c>
      <c r="K2360" s="803">
        <f t="shared" si="110"/>
        <v>0</v>
      </c>
      <c r="L2360" s="803">
        <v>0</v>
      </c>
      <c r="M2360" s="803">
        <f t="shared" si="111"/>
        <v>0</v>
      </c>
      <c r="N2360" s="803">
        <v>0</v>
      </c>
      <c r="O2360" s="803">
        <f t="shared" si="112"/>
        <v>0</v>
      </c>
    </row>
    <row r="2361" spans="1:15" ht="47.25">
      <c r="A2361" s="826">
        <v>165</v>
      </c>
      <c r="B2361" s="800"/>
      <c r="C2361" s="827" t="s">
        <v>2525</v>
      </c>
      <c r="D2361" s="802" t="s">
        <v>21</v>
      </c>
      <c r="E2361" s="803">
        <v>11.35</v>
      </c>
      <c r="F2361" s="806">
        <v>530</v>
      </c>
      <c r="G2361" s="803">
        <f t="shared" si="108"/>
        <v>6015.5</v>
      </c>
      <c r="H2361" s="803">
        <v>0</v>
      </c>
      <c r="I2361" s="803">
        <f t="shared" si="109"/>
        <v>0</v>
      </c>
      <c r="J2361" s="803">
        <v>0</v>
      </c>
      <c r="K2361" s="803">
        <f t="shared" si="110"/>
        <v>0</v>
      </c>
      <c r="L2361" s="803">
        <v>0</v>
      </c>
      <c r="M2361" s="803">
        <f t="shared" si="111"/>
        <v>0</v>
      </c>
      <c r="N2361" s="803">
        <v>0</v>
      </c>
      <c r="O2361" s="803">
        <f t="shared" si="112"/>
        <v>0</v>
      </c>
    </row>
    <row r="2362" spans="1:15" ht="47.25">
      <c r="A2362" s="826">
        <v>166</v>
      </c>
      <c r="B2362" s="800"/>
      <c r="C2362" s="827" t="s">
        <v>2526</v>
      </c>
      <c r="D2362" s="802" t="s">
        <v>21</v>
      </c>
      <c r="E2362" s="803">
        <v>12.48</v>
      </c>
      <c r="F2362" s="806">
        <v>340</v>
      </c>
      <c r="G2362" s="803">
        <f t="shared" si="108"/>
        <v>4243.2</v>
      </c>
      <c r="H2362" s="803">
        <v>0</v>
      </c>
      <c r="I2362" s="803">
        <f t="shared" si="109"/>
        <v>0</v>
      </c>
      <c r="J2362" s="803">
        <v>0</v>
      </c>
      <c r="K2362" s="803">
        <f t="shared" si="110"/>
        <v>0</v>
      </c>
      <c r="L2362" s="803">
        <v>0</v>
      </c>
      <c r="M2362" s="803">
        <f t="shared" si="111"/>
        <v>0</v>
      </c>
      <c r="N2362" s="803">
        <v>0</v>
      </c>
      <c r="O2362" s="803">
        <f t="shared" si="112"/>
        <v>0</v>
      </c>
    </row>
    <row r="2363" spans="1:15" ht="47.25">
      <c r="A2363" s="826">
        <v>167</v>
      </c>
      <c r="B2363" s="800"/>
      <c r="C2363" s="827" t="s">
        <v>2527</v>
      </c>
      <c r="D2363" s="802" t="s">
        <v>21</v>
      </c>
      <c r="E2363" s="803">
        <v>12.48</v>
      </c>
      <c r="F2363" s="806">
        <v>300</v>
      </c>
      <c r="G2363" s="803">
        <f t="shared" si="108"/>
        <v>3744</v>
      </c>
      <c r="H2363" s="803">
        <v>0</v>
      </c>
      <c r="I2363" s="803">
        <f t="shared" si="109"/>
        <v>0</v>
      </c>
      <c r="J2363" s="803">
        <v>0</v>
      </c>
      <c r="K2363" s="803">
        <f t="shared" si="110"/>
        <v>0</v>
      </c>
      <c r="L2363" s="803">
        <v>0</v>
      </c>
      <c r="M2363" s="803">
        <f t="shared" si="111"/>
        <v>0</v>
      </c>
      <c r="N2363" s="803">
        <v>0</v>
      </c>
      <c r="O2363" s="803">
        <f t="shared" si="112"/>
        <v>0</v>
      </c>
    </row>
    <row r="2364" spans="1:15" ht="15.75">
      <c r="A2364" s="832"/>
      <c r="B2364" s="832"/>
      <c r="C2364" s="832"/>
      <c r="D2364" s="832"/>
      <c r="E2364" s="832"/>
      <c r="F2364" s="832"/>
      <c r="G2364" s="833">
        <f>SUM(G2196:G2363)</f>
        <v>3868398.1081660017</v>
      </c>
      <c r="H2364" s="832"/>
      <c r="I2364" s="833">
        <v>0</v>
      </c>
      <c r="J2364" s="832"/>
      <c r="K2364" s="833">
        <v>0</v>
      </c>
      <c r="L2364" s="832"/>
      <c r="M2364" s="833">
        <v>0</v>
      </c>
      <c r="N2364" s="832"/>
      <c r="O2364" s="833">
        <v>109110</v>
      </c>
    </row>
    <row r="2365" spans="1:15" ht="15.75">
      <c r="A2365" s="34"/>
      <c r="B2365" s="34"/>
      <c r="C2365" s="34"/>
      <c r="D2365" s="34"/>
      <c r="E2365" s="34"/>
      <c r="F2365" s="34"/>
      <c r="G2365" s="34"/>
      <c r="H2365" s="34"/>
      <c r="I2365" s="34"/>
      <c r="J2365" s="34"/>
      <c r="K2365" s="34"/>
      <c r="L2365" s="34"/>
      <c r="M2365" s="34"/>
      <c r="N2365" s="34"/>
      <c r="O2365" s="34"/>
    </row>
    <row r="2366" spans="1:15" ht="15.75">
      <c r="A2366" s="34"/>
      <c r="B2366" s="34"/>
      <c r="C2366" s="34"/>
      <c r="D2366" s="34"/>
      <c r="E2366" s="34"/>
      <c r="F2366" s="34"/>
      <c r="G2366" s="34"/>
      <c r="H2366" s="34"/>
      <c r="I2366" s="34"/>
      <c r="J2366" s="34"/>
      <c r="K2366" s="34"/>
      <c r="L2366" s="34"/>
      <c r="M2366" s="34"/>
      <c r="N2366" s="34"/>
      <c r="O2366" s="34"/>
    </row>
    <row r="2367" spans="1:15" ht="15.75">
      <c r="A2367" s="34"/>
      <c r="B2367" s="34"/>
      <c r="C2367" s="34"/>
      <c r="D2367" s="34"/>
      <c r="E2367" s="34"/>
      <c r="F2367" s="34"/>
      <c r="G2367" s="34"/>
      <c r="H2367" s="34"/>
      <c r="I2367" s="34"/>
      <c r="J2367" s="34"/>
      <c r="K2367" s="34"/>
      <c r="L2367" s="34"/>
      <c r="M2367" s="34"/>
      <c r="N2367" s="34"/>
      <c r="O2367" s="34"/>
    </row>
    <row r="2368" spans="1:15" ht="15.75">
      <c r="A2368" s="34"/>
      <c r="B2368" s="34"/>
      <c r="C2368" s="1226" t="s">
        <v>2528</v>
      </c>
      <c r="D2368" s="1226"/>
      <c r="E2368" s="1226"/>
      <c r="F2368" s="1226"/>
      <c r="G2368" s="1226"/>
      <c r="H2368" s="1226"/>
      <c r="I2368" s="1226"/>
      <c r="J2368" s="1226"/>
      <c r="K2368" s="1226"/>
      <c r="L2368" s="34"/>
      <c r="M2368" s="34"/>
      <c r="N2368" s="34"/>
      <c r="O2368" s="34"/>
    </row>
    <row r="2369" spans="1:15" ht="15.75">
      <c r="A2369" s="34"/>
      <c r="B2369" s="34"/>
      <c r="C2369" s="834"/>
      <c r="D2369" s="835"/>
      <c r="E2369" s="836"/>
      <c r="F2369" s="835"/>
      <c r="G2369" s="836"/>
      <c r="H2369" s="836"/>
      <c r="I2369" s="836"/>
      <c r="J2369" s="836"/>
      <c r="K2369" s="836"/>
      <c r="L2369" s="34"/>
      <c r="M2369" s="34"/>
      <c r="N2369" s="34"/>
      <c r="O2369" s="34"/>
    </row>
    <row r="2370" spans="1:15" ht="15.75">
      <c r="A2370" s="34"/>
      <c r="B2370" s="34"/>
      <c r="C2370" s="1227" t="s">
        <v>2529</v>
      </c>
      <c r="D2370" s="1227"/>
      <c r="E2370" s="1227"/>
      <c r="F2370" s="1227" t="s">
        <v>1544</v>
      </c>
      <c r="G2370" s="1227"/>
      <c r="H2370" s="1227"/>
      <c r="I2370" s="1227" t="s">
        <v>2530</v>
      </c>
      <c r="J2370" s="1227"/>
      <c r="K2370" s="1227"/>
      <c r="L2370" s="34"/>
      <c r="M2370" s="34"/>
      <c r="N2370" s="34"/>
      <c r="O2370" s="34"/>
    </row>
    <row r="2371" spans="1:15" ht="15.75">
      <c r="A2371" s="34"/>
      <c r="B2371" s="34"/>
      <c r="C2371" s="1228">
        <f>F2371+I2371</f>
        <v>3977508.1081660017</v>
      </c>
      <c r="D2371" s="1229"/>
      <c r="E2371" s="1230"/>
      <c r="F2371" s="1228">
        <f>G2364</f>
        <v>3868398.1081660017</v>
      </c>
      <c r="G2371" s="1229"/>
      <c r="H2371" s="1230"/>
      <c r="I2371" s="1228">
        <f>O2364</f>
        <v>109110</v>
      </c>
      <c r="J2371" s="1231"/>
      <c r="K2371" s="1232"/>
      <c r="L2371" s="34"/>
      <c r="M2371" s="34"/>
      <c r="N2371" s="34"/>
      <c r="O2371" s="34"/>
    </row>
    <row r="2372" spans="1:15" ht="15.75">
      <c r="A2372" s="34"/>
      <c r="B2372" s="34"/>
      <c r="C2372" s="34"/>
      <c r="D2372" s="34"/>
      <c r="E2372" s="34"/>
      <c r="F2372" s="34"/>
      <c r="G2372" s="34"/>
      <c r="H2372" s="34"/>
      <c r="I2372" s="34"/>
      <c r="J2372" s="34"/>
      <c r="K2372" s="34"/>
      <c r="L2372" s="34"/>
      <c r="M2372" s="34"/>
      <c r="N2372" s="34"/>
      <c r="O2372" s="34"/>
    </row>
    <row r="2373" spans="1:15" ht="15.75">
      <c r="A2373" s="34"/>
      <c r="B2373" s="34"/>
      <c r="C2373" s="34"/>
      <c r="D2373" s="34"/>
      <c r="E2373" s="34"/>
      <c r="F2373" s="34"/>
      <c r="G2373" s="34"/>
      <c r="H2373" s="34"/>
      <c r="I2373" s="34"/>
      <c r="J2373" s="34"/>
      <c r="K2373" s="34"/>
      <c r="L2373" s="34"/>
      <c r="M2373" s="34"/>
      <c r="N2373" s="34"/>
      <c r="O2373" s="34"/>
    </row>
    <row r="2374" spans="1:15" ht="15.75">
      <c r="A2374" s="34"/>
      <c r="B2374" s="34"/>
      <c r="C2374" s="34"/>
      <c r="D2374" s="34"/>
      <c r="E2374" s="34"/>
      <c r="F2374" s="34"/>
      <c r="G2374" s="34"/>
      <c r="H2374" s="34"/>
      <c r="I2374" s="34"/>
      <c r="J2374" s="34"/>
      <c r="K2374" s="34"/>
      <c r="L2374" s="34"/>
      <c r="M2374" s="34"/>
      <c r="N2374" s="34"/>
      <c r="O2374" s="34"/>
    </row>
    <row r="2375" spans="1:15" ht="15.75">
      <c r="A2375" s="34"/>
      <c r="B2375" s="34"/>
      <c r="C2375" s="34"/>
      <c r="D2375" s="34"/>
      <c r="E2375" s="34"/>
      <c r="F2375" s="34"/>
      <c r="G2375" s="34"/>
      <c r="H2375" s="34"/>
      <c r="I2375" s="34"/>
      <c r="J2375" s="34"/>
      <c r="K2375" s="34"/>
      <c r="L2375" s="34"/>
      <c r="M2375" s="34"/>
      <c r="N2375" s="34"/>
      <c r="O2375" s="34"/>
    </row>
    <row r="2377" spans="1:15">
      <c r="A2377" s="1222" t="s">
        <v>445</v>
      </c>
      <c r="B2377" s="1216"/>
      <c r="C2377" s="1216"/>
      <c r="D2377" s="1216"/>
      <c r="E2377" s="1216"/>
      <c r="F2377" s="1216"/>
      <c r="G2377" s="1216"/>
      <c r="H2377" s="1216"/>
      <c r="I2377" s="1216"/>
      <c r="J2377" s="1216"/>
      <c r="K2377" s="838"/>
    </row>
    <row r="2378" spans="1:15">
      <c r="A2378" s="1216"/>
      <c r="B2378" s="1216"/>
      <c r="C2378" s="1216"/>
      <c r="D2378" s="1216"/>
      <c r="E2378" s="1216"/>
      <c r="F2378" s="1216"/>
      <c r="G2378" s="1216"/>
      <c r="H2378" s="1216"/>
      <c r="I2378" s="1216"/>
      <c r="J2378" s="1216"/>
      <c r="K2378" s="838"/>
    </row>
    <row r="2379" spans="1:15">
      <c r="A2379" s="839"/>
      <c r="B2379" s="838"/>
      <c r="C2379" s="838"/>
      <c r="D2379" s="838"/>
      <c r="E2379" s="838"/>
      <c r="F2379" s="838"/>
      <c r="G2379" s="838"/>
      <c r="H2379" s="838"/>
      <c r="I2379" s="838"/>
      <c r="J2379" s="838"/>
      <c r="K2379" s="838"/>
    </row>
    <row r="2380" spans="1:15">
      <c r="A2380" s="1223" t="s">
        <v>2533</v>
      </c>
      <c r="B2380" s="1216"/>
      <c r="C2380" s="1216"/>
      <c r="D2380" s="840"/>
      <c r="E2380" s="838"/>
      <c r="F2380" s="838"/>
      <c r="G2380" s="1223" t="s">
        <v>2534</v>
      </c>
      <c r="H2380" s="1216"/>
      <c r="I2380" s="1216"/>
      <c r="J2380" s="1216"/>
      <c r="K2380" s="838"/>
    </row>
    <row r="2381" spans="1:15">
      <c r="A2381" s="1224" t="s">
        <v>2535</v>
      </c>
      <c r="B2381" s="1225"/>
      <c r="C2381" s="1225"/>
      <c r="D2381" s="840"/>
      <c r="E2381" s="838"/>
      <c r="F2381" s="838"/>
      <c r="G2381" s="838"/>
      <c r="H2381" s="1224" t="s">
        <v>2536</v>
      </c>
      <c r="I2381" s="1225"/>
      <c r="J2381" s="1225"/>
      <c r="K2381" s="838"/>
    </row>
    <row r="2382" spans="1:15">
      <c r="A2382" s="1217" t="s">
        <v>455</v>
      </c>
      <c r="B2382" s="1218" t="s">
        <v>1</v>
      </c>
      <c r="C2382" s="1218" t="s">
        <v>456</v>
      </c>
      <c r="D2382" s="1218" t="s">
        <v>3</v>
      </c>
      <c r="E2382" s="1219" t="s">
        <v>457</v>
      </c>
      <c r="F2382" s="1220"/>
      <c r="G2382" s="1220"/>
      <c r="H2382" s="1220"/>
      <c r="I2382" s="1221"/>
      <c r="J2382" s="1212" t="s">
        <v>2537</v>
      </c>
      <c r="K2382" s="1214" t="s">
        <v>459</v>
      </c>
    </row>
    <row r="2383" spans="1:15" ht="25.5">
      <c r="A2383" s="1213"/>
      <c r="B2383" s="1213"/>
      <c r="C2383" s="1213"/>
      <c r="D2383" s="1213"/>
      <c r="E2383" s="841" t="s">
        <v>5</v>
      </c>
      <c r="F2383" s="842" t="s">
        <v>460</v>
      </c>
      <c r="G2383" s="842" t="s">
        <v>7</v>
      </c>
      <c r="H2383" s="841" t="s">
        <v>461</v>
      </c>
      <c r="I2383" s="841" t="s">
        <v>462</v>
      </c>
      <c r="J2383" s="1213"/>
      <c r="K2383" s="1213"/>
    </row>
    <row r="2384" spans="1:15">
      <c r="A2384" s="843">
        <v>1</v>
      </c>
      <c r="B2384" s="844" t="s">
        <v>1312</v>
      </c>
      <c r="C2384" s="845" t="s">
        <v>791</v>
      </c>
      <c r="D2384" s="846" t="s">
        <v>330</v>
      </c>
      <c r="E2384" s="847"/>
      <c r="F2384" s="843"/>
      <c r="G2384" s="843"/>
      <c r="H2384" s="848">
        <v>35</v>
      </c>
      <c r="I2384" s="843"/>
      <c r="J2384" s="849">
        <v>160</v>
      </c>
      <c r="K2384" s="843">
        <f t="shared" ref="K2384:K2538" si="113">(E2384+F2384+G2384+H2384+I2384)*J2384</f>
        <v>5600</v>
      </c>
    </row>
    <row r="2385" spans="1:11">
      <c r="A2385" s="843">
        <v>2</v>
      </c>
      <c r="B2385" s="844" t="s">
        <v>1313</v>
      </c>
      <c r="C2385" s="845" t="s">
        <v>2538</v>
      </c>
      <c r="D2385" s="846" t="s">
        <v>330</v>
      </c>
      <c r="E2385" s="847">
        <v>177</v>
      </c>
      <c r="F2385" s="843"/>
      <c r="G2385" s="843"/>
      <c r="H2385" s="843"/>
      <c r="I2385" s="843"/>
      <c r="J2385" s="849">
        <v>118</v>
      </c>
      <c r="K2385" s="843">
        <f t="shared" si="113"/>
        <v>20886</v>
      </c>
    </row>
    <row r="2386" spans="1:11">
      <c r="A2386" s="843">
        <v>3</v>
      </c>
      <c r="B2386" s="844" t="s">
        <v>2539</v>
      </c>
      <c r="C2386" s="845" t="s">
        <v>2540</v>
      </c>
      <c r="D2386" s="850" t="s">
        <v>330</v>
      </c>
      <c r="E2386" s="847">
        <v>1425</v>
      </c>
      <c r="F2386" s="843"/>
      <c r="G2386" s="843"/>
      <c r="H2386" s="843"/>
      <c r="I2386" s="843"/>
      <c r="J2386" s="851">
        <v>15.3225</v>
      </c>
      <c r="K2386" s="843">
        <f t="shared" si="113"/>
        <v>21834.5625</v>
      </c>
    </row>
    <row r="2387" spans="1:11">
      <c r="A2387" s="843">
        <v>4</v>
      </c>
      <c r="B2387" s="844" t="s">
        <v>1735</v>
      </c>
      <c r="C2387" s="845" t="s">
        <v>2541</v>
      </c>
      <c r="D2387" s="846" t="s">
        <v>330</v>
      </c>
      <c r="E2387" s="847">
        <v>20</v>
      </c>
      <c r="F2387" s="843"/>
      <c r="G2387" s="843"/>
      <c r="H2387" s="843"/>
      <c r="I2387" s="843"/>
      <c r="J2387" s="849">
        <v>62.6</v>
      </c>
      <c r="K2387" s="843">
        <f t="shared" si="113"/>
        <v>1252</v>
      </c>
    </row>
    <row r="2388" spans="1:11">
      <c r="A2388" s="843">
        <v>5</v>
      </c>
      <c r="B2388" s="848" t="s">
        <v>2542</v>
      </c>
      <c r="C2388" s="845" t="s">
        <v>2543</v>
      </c>
      <c r="D2388" s="850" t="s">
        <v>20</v>
      </c>
      <c r="E2388" s="847">
        <v>9</v>
      </c>
      <c r="F2388" s="843"/>
      <c r="G2388" s="843"/>
      <c r="H2388" s="852"/>
      <c r="I2388" s="843"/>
      <c r="J2388" s="853">
        <v>807.60500000000002</v>
      </c>
      <c r="K2388" s="843">
        <f t="shared" si="113"/>
        <v>7268.4449999999997</v>
      </c>
    </row>
    <row r="2389" spans="1:11">
      <c r="A2389" s="843">
        <v>6</v>
      </c>
      <c r="B2389" s="848" t="s">
        <v>1584</v>
      </c>
      <c r="C2389" s="845" t="s">
        <v>2544</v>
      </c>
      <c r="D2389" s="850" t="s">
        <v>330</v>
      </c>
      <c r="E2389" s="847">
        <v>535</v>
      </c>
      <c r="F2389" s="843"/>
      <c r="G2389" s="843"/>
      <c r="H2389" s="843"/>
      <c r="I2389" s="843"/>
      <c r="J2389" s="853">
        <v>190.68</v>
      </c>
      <c r="K2389" s="843">
        <f t="shared" si="113"/>
        <v>102013.8</v>
      </c>
    </row>
    <row r="2390" spans="1:11">
      <c r="A2390" s="843">
        <v>7</v>
      </c>
      <c r="B2390" s="844" t="s">
        <v>2545</v>
      </c>
      <c r="C2390" s="845" t="s">
        <v>2546</v>
      </c>
      <c r="D2390" s="850" t="s">
        <v>21</v>
      </c>
      <c r="E2390" s="847">
        <v>1</v>
      </c>
      <c r="F2390" s="843"/>
      <c r="G2390" s="843"/>
      <c r="H2390" s="848"/>
      <c r="I2390" s="843"/>
      <c r="J2390" s="853">
        <v>67260</v>
      </c>
      <c r="K2390" s="843">
        <f t="shared" si="113"/>
        <v>67260</v>
      </c>
    </row>
    <row r="2391" spans="1:11">
      <c r="A2391" s="843">
        <v>8</v>
      </c>
      <c r="B2391" s="844" t="s">
        <v>2547</v>
      </c>
      <c r="C2391" s="845" t="s">
        <v>2548</v>
      </c>
      <c r="D2391" s="846" t="s">
        <v>302</v>
      </c>
      <c r="E2391" s="847"/>
      <c r="F2391" s="843"/>
      <c r="G2391" s="843"/>
      <c r="H2391" s="847">
        <v>0.1</v>
      </c>
      <c r="I2391" s="843"/>
      <c r="J2391" s="849">
        <v>50000</v>
      </c>
      <c r="K2391" s="843">
        <f t="shared" si="113"/>
        <v>5000</v>
      </c>
    </row>
    <row r="2392" spans="1:11">
      <c r="A2392" s="843">
        <v>9</v>
      </c>
      <c r="B2392" s="844" t="s">
        <v>2549</v>
      </c>
      <c r="C2392" s="845" t="s">
        <v>2550</v>
      </c>
      <c r="D2392" s="846" t="s">
        <v>302</v>
      </c>
      <c r="E2392" s="847"/>
      <c r="F2392" s="843"/>
      <c r="G2392" s="843"/>
      <c r="H2392" s="847">
        <v>2.83</v>
      </c>
      <c r="I2392" s="843"/>
      <c r="J2392" s="849">
        <v>108393.303</v>
      </c>
      <c r="K2392" s="843">
        <f t="shared" si="113"/>
        <v>306753.04749000003</v>
      </c>
    </row>
    <row r="2393" spans="1:11">
      <c r="A2393" s="843">
        <v>10</v>
      </c>
      <c r="B2393" s="844" t="s">
        <v>2551</v>
      </c>
      <c r="C2393" s="845" t="s">
        <v>2552</v>
      </c>
      <c r="D2393" s="846" t="s">
        <v>302</v>
      </c>
      <c r="E2393" s="847"/>
      <c r="F2393" s="843"/>
      <c r="G2393" s="843"/>
      <c r="H2393" s="847">
        <v>0.62572000000000005</v>
      </c>
      <c r="I2393" s="843"/>
      <c r="J2393" s="849">
        <v>67296</v>
      </c>
      <c r="K2393" s="843">
        <f t="shared" si="113"/>
        <v>42108.453120000006</v>
      </c>
    </row>
    <row r="2394" spans="1:11">
      <c r="A2394" s="843">
        <v>11</v>
      </c>
      <c r="B2394" s="844" t="s">
        <v>2553</v>
      </c>
      <c r="C2394" s="845" t="s">
        <v>2554</v>
      </c>
      <c r="D2394" s="846" t="s">
        <v>302</v>
      </c>
      <c r="E2394" s="847"/>
      <c r="F2394" s="843"/>
      <c r="G2394" s="843"/>
      <c r="H2394" s="847">
        <v>1.99247</v>
      </c>
      <c r="I2394" s="843"/>
      <c r="J2394" s="849">
        <v>67296</v>
      </c>
      <c r="K2394" s="843">
        <f t="shared" si="113"/>
        <v>134085.26112000001</v>
      </c>
    </row>
    <row r="2395" spans="1:11">
      <c r="A2395" s="843">
        <v>12</v>
      </c>
      <c r="B2395" s="844" t="s">
        <v>2555</v>
      </c>
      <c r="C2395" s="845" t="s">
        <v>2556</v>
      </c>
      <c r="D2395" s="846" t="s">
        <v>302</v>
      </c>
      <c r="E2395" s="847"/>
      <c r="F2395" s="843"/>
      <c r="G2395" s="843"/>
      <c r="H2395" s="847">
        <v>0.35243999999999998</v>
      </c>
      <c r="I2395" s="843"/>
      <c r="J2395" s="849">
        <v>108393.25</v>
      </c>
      <c r="K2395" s="843">
        <f t="shared" si="113"/>
        <v>38202.117029999994</v>
      </c>
    </row>
    <row r="2396" spans="1:11">
      <c r="A2396" s="843">
        <v>13</v>
      </c>
      <c r="B2396" s="844" t="s">
        <v>2557</v>
      </c>
      <c r="C2396" s="845" t="s">
        <v>2558</v>
      </c>
      <c r="D2396" s="854" t="s">
        <v>302</v>
      </c>
      <c r="E2396" s="847"/>
      <c r="F2396" s="843"/>
      <c r="G2396" s="843"/>
      <c r="H2396" s="847">
        <v>0.05</v>
      </c>
      <c r="I2396" s="843"/>
      <c r="J2396" s="855">
        <v>300460</v>
      </c>
      <c r="K2396" s="843">
        <f t="shared" si="113"/>
        <v>15023</v>
      </c>
    </row>
    <row r="2397" spans="1:11">
      <c r="A2397" s="843">
        <v>14</v>
      </c>
      <c r="B2397" s="844" t="s">
        <v>2559</v>
      </c>
      <c r="C2397" s="845" t="s">
        <v>2560</v>
      </c>
      <c r="D2397" s="846" t="s">
        <v>563</v>
      </c>
      <c r="E2397" s="847"/>
      <c r="F2397" s="843"/>
      <c r="G2397" s="843"/>
      <c r="H2397" s="843">
        <v>79</v>
      </c>
      <c r="I2397" s="843"/>
      <c r="J2397" s="849">
        <v>260</v>
      </c>
      <c r="K2397" s="843">
        <f t="shared" si="113"/>
        <v>20540</v>
      </c>
    </row>
    <row r="2398" spans="1:11">
      <c r="A2398" s="843">
        <v>15</v>
      </c>
      <c r="B2398" s="844" t="s">
        <v>2561</v>
      </c>
      <c r="C2398" s="845" t="s">
        <v>2562</v>
      </c>
      <c r="D2398" s="846" t="s">
        <v>302</v>
      </c>
      <c r="E2398" s="847"/>
      <c r="F2398" s="843"/>
      <c r="G2398" s="843"/>
      <c r="H2398" s="843">
        <v>1.7541</v>
      </c>
      <c r="I2398" s="843"/>
      <c r="J2398" s="849">
        <v>38480</v>
      </c>
      <c r="K2398" s="843">
        <f t="shared" si="113"/>
        <v>67497.767999999996</v>
      </c>
    </row>
    <row r="2399" spans="1:11">
      <c r="A2399" s="843">
        <v>16</v>
      </c>
      <c r="B2399" s="844" t="s">
        <v>2563</v>
      </c>
      <c r="C2399" s="845" t="s">
        <v>2564</v>
      </c>
      <c r="D2399" s="846" t="s">
        <v>302</v>
      </c>
      <c r="E2399" s="847"/>
      <c r="F2399" s="843"/>
      <c r="G2399" s="843"/>
      <c r="H2399" s="847">
        <v>9.9959999999999993E-2</v>
      </c>
      <c r="I2399" s="843"/>
      <c r="J2399" s="849">
        <v>43820</v>
      </c>
      <c r="K2399" s="843">
        <f t="shared" si="113"/>
        <v>4380.2471999999998</v>
      </c>
    </row>
    <row r="2400" spans="1:11">
      <c r="A2400" s="843">
        <v>17</v>
      </c>
      <c r="B2400" s="844" t="s">
        <v>2565</v>
      </c>
      <c r="C2400" s="845" t="s">
        <v>2566</v>
      </c>
      <c r="D2400" s="846" t="s">
        <v>302</v>
      </c>
      <c r="E2400" s="847"/>
      <c r="F2400" s="843"/>
      <c r="G2400" s="843"/>
      <c r="H2400" s="847">
        <v>0.35399999999999998</v>
      </c>
      <c r="I2400" s="843"/>
      <c r="J2400" s="849">
        <v>20000</v>
      </c>
      <c r="K2400" s="843">
        <f t="shared" si="113"/>
        <v>7080</v>
      </c>
    </row>
    <row r="2401" spans="1:11">
      <c r="A2401" s="843">
        <v>18</v>
      </c>
      <c r="B2401" s="844" t="s">
        <v>1778</v>
      </c>
      <c r="C2401" s="845" t="s">
        <v>2567</v>
      </c>
      <c r="D2401" s="846" t="s">
        <v>563</v>
      </c>
      <c r="E2401" s="847">
        <v>8.8000000000000007</v>
      </c>
      <c r="F2401" s="843"/>
      <c r="G2401" s="843"/>
      <c r="H2401" s="843"/>
      <c r="I2401" s="843"/>
      <c r="J2401" s="856">
        <v>448.32499999999999</v>
      </c>
      <c r="K2401" s="843">
        <f t="shared" si="113"/>
        <v>3945.26</v>
      </c>
    </row>
    <row r="2402" spans="1:11">
      <c r="A2402" s="843">
        <v>19</v>
      </c>
      <c r="B2402" s="848" t="s">
        <v>2568</v>
      </c>
      <c r="C2402" s="845" t="s">
        <v>2569</v>
      </c>
      <c r="D2402" s="850" t="s">
        <v>21</v>
      </c>
      <c r="E2402" s="847"/>
      <c r="F2402" s="843"/>
      <c r="G2402" s="843"/>
      <c r="H2402" s="848">
        <v>4</v>
      </c>
      <c r="I2402" s="843"/>
      <c r="J2402" s="853">
        <v>9363.75</v>
      </c>
      <c r="K2402" s="843">
        <f t="shared" si="113"/>
        <v>37455</v>
      </c>
    </row>
    <row r="2403" spans="1:11">
      <c r="A2403" s="843">
        <v>20</v>
      </c>
      <c r="B2403" s="844" t="s">
        <v>2570</v>
      </c>
      <c r="C2403" s="845" t="s">
        <v>2571</v>
      </c>
      <c r="D2403" s="846" t="s">
        <v>21</v>
      </c>
      <c r="E2403" s="847"/>
      <c r="F2403" s="843"/>
      <c r="G2403" s="843"/>
      <c r="H2403" s="848">
        <v>368</v>
      </c>
      <c r="I2403" s="843"/>
      <c r="J2403" s="849">
        <v>280</v>
      </c>
      <c r="K2403" s="843">
        <f t="shared" si="113"/>
        <v>103040</v>
      </c>
    </row>
    <row r="2404" spans="1:11">
      <c r="A2404" s="843">
        <v>21</v>
      </c>
      <c r="B2404" s="844" t="s">
        <v>2572</v>
      </c>
      <c r="C2404" s="845" t="s">
        <v>2573</v>
      </c>
      <c r="D2404" s="846" t="s">
        <v>21</v>
      </c>
      <c r="E2404" s="847">
        <v>10</v>
      </c>
      <c r="F2404" s="843"/>
      <c r="G2404" s="843"/>
      <c r="H2404" s="848"/>
      <c r="I2404" s="843"/>
      <c r="J2404" s="849">
        <v>1049.875</v>
      </c>
      <c r="K2404" s="843">
        <f t="shared" si="113"/>
        <v>10498.75</v>
      </c>
    </row>
    <row r="2405" spans="1:11">
      <c r="A2405" s="843">
        <v>22</v>
      </c>
      <c r="B2405" s="844" t="s">
        <v>2574</v>
      </c>
      <c r="C2405" s="845" t="s">
        <v>2575</v>
      </c>
      <c r="D2405" s="846" t="s">
        <v>21</v>
      </c>
      <c r="E2405" s="847">
        <v>7</v>
      </c>
      <c r="F2405" s="843"/>
      <c r="G2405" s="843"/>
      <c r="H2405" s="848"/>
      <c r="I2405" s="843"/>
      <c r="J2405" s="849">
        <v>758.18</v>
      </c>
      <c r="K2405" s="843">
        <f t="shared" si="113"/>
        <v>5307.2599999999993</v>
      </c>
    </row>
    <row r="2406" spans="1:11">
      <c r="A2406" s="843">
        <v>23</v>
      </c>
      <c r="B2406" s="844" t="s">
        <v>2576</v>
      </c>
      <c r="C2406" s="845" t="s">
        <v>2577</v>
      </c>
      <c r="D2406" s="846" t="s">
        <v>21</v>
      </c>
      <c r="E2406" s="847">
        <v>3</v>
      </c>
      <c r="F2406" s="843"/>
      <c r="G2406" s="843"/>
      <c r="H2406" s="843"/>
      <c r="I2406" s="843"/>
      <c r="J2406" s="849">
        <v>789.96</v>
      </c>
      <c r="K2406" s="843">
        <f t="shared" si="113"/>
        <v>2369.88</v>
      </c>
    </row>
    <row r="2407" spans="1:11">
      <c r="A2407" s="843">
        <v>24</v>
      </c>
      <c r="B2407" s="844" t="s">
        <v>1329</v>
      </c>
      <c r="C2407" s="845" t="s">
        <v>2578</v>
      </c>
      <c r="D2407" s="846" t="s">
        <v>21</v>
      </c>
      <c r="E2407" s="847"/>
      <c r="F2407" s="843"/>
      <c r="G2407" s="843"/>
      <c r="H2407" s="848">
        <v>7</v>
      </c>
      <c r="I2407" s="843"/>
      <c r="J2407" s="857">
        <v>3229.0749999999998</v>
      </c>
      <c r="K2407" s="843">
        <f t="shared" si="113"/>
        <v>22603.524999999998</v>
      </c>
    </row>
    <row r="2408" spans="1:11">
      <c r="A2408" s="843">
        <v>25</v>
      </c>
      <c r="B2408" s="844" t="s">
        <v>2579</v>
      </c>
      <c r="C2408" s="845" t="s">
        <v>2580</v>
      </c>
      <c r="D2408" s="846" t="s">
        <v>21</v>
      </c>
      <c r="E2408" s="847"/>
      <c r="F2408" s="843"/>
      <c r="G2408" s="843"/>
      <c r="H2408" s="848">
        <v>9</v>
      </c>
      <c r="I2408" s="843"/>
      <c r="J2408" s="857">
        <v>2252.9749999999999</v>
      </c>
      <c r="K2408" s="843">
        <f t="shared" si="113"/>
        <v>20276.774999999998</v>
      </c>
    </row>
    <row r="2409" spans="1:11">
      <c r="A2409" s="843">
        <v>26</v>
      </c>
      <c r="B2409" s="844" t="s">
        <v>2581</v>
      </c>
      <c r="C2409" s="845" t="s">
        <v>2582</v>
      </c>
      <c r="D2409" s="854" t="s">
        <v>21</v>
      </c>
      <c r="E2409" s="847"/>
      <c r="F2409" s="843"/>
      <c r="G2409" s="843"/>
      <c r="H2409" s="848">
        <v>9</v>
      </c>
      <c r="I2409" s="843"/>
      <c r="J2409" s="858">
        <v>186.62334000000001</v>
      </c>
      <c r="K2409" s="843">
        <f t="shared" si="113"/>
        <v>1679.6100600000002</v>
      </c>
    </row>
    <row r="2410" spans="1:11">
      <c r="A2410" s="843">
        <v>27</v>
      </c>
      <c r="B2410" s="844" t="s">
        <v>554</v>
      </c>
      <c r="C2410" s="859" t="s">
        <v>2583</v>
      </c>
      <c r="D2410" s="846" t="s">
        <v>21</v>
      </c>
      <c r="E2410" s="847"/>
      <c r="F2410" s="843"/>
      <c r="G2410" s="843"/>
      <c r="H2410" s="843">
        <v>15</v>
      </c>
      <c r="I2410" s="843"/>
      <c r="J2410" s="860">
        <v>1223.53</v>
      </c>
      <c r="K2410" s="843">
        <f t="shared" si="113"/>
        <v>18352.95</v>
      </c>
    </row>
    <row r="2411" spans="1:11">
      <c r="A2411" s="843">
        <v>28</v>
      </c>
      <c r="B2411" s="844" t="s">
        <v>2584</v>
      </c>
      <c r="C2411" s="845" t="s">
        <v>2585</v>
      </c>
      <c r="D2411" s="846" t="s">
        <v>21</v>
      </c>
      <c r="E2411" s="847"/>
      <c r="F2411" s="843"/>
      <c r="G2411" s="843"/>
      <c r="H2411" s="843">
        <v>10</v>
      </c>
      <c r="I2411" s="843"/>
      <c r="J2411" s="856">
        <v>508.48</v>
      </c>
      <c r="K2411" s="843">
        <f t="shared" si="113"/>
        <v>5084.8</v>
      </c>
    </row>
    <row r="2412" spans="1:11">
      <c r="A2412" s="843">
        <v>29</v>
      </c>
      <c r="B2412" s="844" t="s">
        <v>2586</v>
      </c>
      <c r="C2412" s="845" t="s">
        <v>2587</v>
      </c>
      <c r="D2412" s="846" t="s">
        <v>21</v>
      </c>
      <c r="E2412" s="847"/>
      <c r="F2412" s="843"/>
      <c r="G2412" s="843"/>
      <c r="H2412" s="848">
        <v>10</v>
      </c>
      <c r="I2412" s="843"/>
      <c r="J2412" s="856">
        <v>561.82500000000005</v>
      </c>
      <c r="K2412" s="843">
        <f t="shared" si="113"/>
        <v>5618.25</v>
      </c>
    </row>
    <row r="2413" spans="1:11">
      <c r="A2413" s="843">
        <v>30</v>
      </c>
      <c r="B2413" s="844" t="s">
        <v>483</v>
      </c>
      <c r="C2413" s="859" t="s">
        <v>2588</v>
      </c>
      <c r="D2413" s="847" t="s">
        <v>21</v>
      </c>
      <c r="E2413" s="847"/>
      <c r="F2413" s="843"/>
      <c r="G2413" s="843"/>
      <c r="H2413" s="848">
        <v>46</v>
      </c>
      <c r="I2413" s="843"/>
      <c r="J2413" s="856">
        <v>2340</v>
      </c>
      <c r="K2413" s="843">
        <f t="shared" si="113"/>
        <v>107640</v>
      </c>
    </row>
    <row r="2414" spans="1:11">
      <c r="A2414" s="843">
        <v>31</v>
      </c>
      <c r="B2414" s="844" t="s">
        <v>2589</v>
      </c>
      <c r="C2414" s="859" t="s">
        <v>2590</v>
      </c>
      <c r="D2414" s="847" t="s">
        <v>21</v>
      </c>
      <c r="E2414" s="847"/>
      <c r="F2414" s="843"/>
      <c r="G2414" s="843"/>
      <c r="H2414" s="848">
        <v>9</v>
      </c>
      <c r="I2414" s="843"/>
      <c r="J2414" s="861">
        <v>3977.0277999999998</v>
      </c>
      <c r="K2414" s="843">
        <f t="shared" si="113"/>
        <v>35793.250199999995</v>
      </c>
    </row>
    <row r="2415" spans="1:11">
      <c r="A2415" s="843">
        <v>32</v>
      </c>
      <c r="B2415" s="844" t="s">
        <v>2591</v>
      </c>
      <c r="C2415" s="859" t="s">
        <v>2592</v>
      </c>
      <c r="D2415" s="847" t="s">
        <v>21</v>
      </c>
      <c r="E2415" s="847"/>
      <c r="F2415" s="843"/>
      <c r="G2415" s="843"/>
      <c r="H2415" s="843">
        <v>19</v>
      </c>
      <c r="I2415" s="843"/>
      <c r="J2415" s="856">
        <v>1133</v>
      </c>
      <c r="K2415" s="843">
        <f t="shared" si="113"/>
        <v>21527</v>
      </c>
    </row>
    <row r="2416" spans="1:11">
      <c r="A2416" s="843">
        <v>33</v>
      </c>
      <c r="B2416" s="844" t="s">
        <v>2593</v>
      </c>
      <c r="C2416" s="859" t="s">
        <v>2594</v>
      </c>
      <c r="D2416" s="847" t="s">
        <v>21</v>
      </c>
      <c r="E2416" s="847">
        <v>2</v>
      </c>
      <c r="F2416" s="843"/>
      <c r="G2416" s="843"/>
      <c r="H2416" s="843"/>
      <c r="I2416" s="843"/>
      <c r="J2416" s="856">
        <v>11293.25</v>
      </c>
      <c r="K2416" s="843">
        <f t="shared" si="113"/>
        <v>22586.5</v>
      </c>
    </row>
    <row r="2417" spans="1:11">
      <c r="A2417" s="843">
        <v>34</v>
      </c>
      <c r="B2417" s="844" t="s">
        <v>2595</v>
      </c>
      <c r="C2417" s="845" t="s">
        <v>2596</v>
      </c>
      <c r="D2417" s="846" t="s">
        <v>21</v>
      </c>
      <c r="E2417" s="847">
        <v>2</v>
      </c>
      <c r="F2417" s="843"/>
      <c r="G2417" s="843"/>
      <c r="H2417" s="843"/>
      <c r="I2417" s="843"/>
      <c r="J2417" s="849">
        <v>9023.25</v>
      </c>
      <c r="K2417" s="843">
        <f t="shared" si="113"/>
        <v>18046.5</v>
      </c>
    </row>
    <row r="2418" spans="1:11">
      <c r="A2418" s="843">
        <v>35</v>
      </c>
      <c r="B2418" s="844" t="s">
        <v>2597</v>
      </c>
      <c r="C2418" s="845" t="s">
        <v>2598</v>
      </c>
      <c r="D2418" s="846" t="s">
        <v>21</v>
      </c>
      <c r="E2418" s="847">
        <v>1</v>
      </c>
      <c r="F2418" s="843"/>
      <c r="G2418" s="843"/>
      <c r="H2418" s="843"/>
      <c r="I2418" s="843"/>
      <c r="J2418" s="849">
        <v>28329.599999999999</v>
      </c>
      <c r="K2418" s="843">
        <f t="shared" si="113"/>
        <v>28329.599999999999</v>
      </c>
    </row>
    <row r="2419" spans="1:11" ht="25.5">
      <c r="A2419" s="843">
        <v>36</v>
      </c>
      <c r="B2419" s="844" t="s">
        <v>2599</v>
      </c>
      <c r="C2419" s="845" t="s">
        <v>2600</v>
      </c>
      <c r="D2419" s="846" t="s">
        <v>21</v>
      </c>
      <c r="E2419" s="847">
        <v>2</v>
      </c>
      <c r="F2419" s="843"/>
      <c r="G2419" s="843"/>
      <c r="H2419" s="843"/>
      <c r="I2419" s="843"/>
      <c r="J2419" s="849">
        <v>27217.3</v>
      </c>
      <c r="K2419" s="843">
        <f t="shared" si="113"/>
        <v>54434.6</v>
      </c>
    </row>
    <row r="2420" spans="1:11">
      <c r="A2420" s="843">
        <v>37</v>
      </c>
      <c r="B2420" s="844" t="s">
        <v>2601</v>
      </c>
      <c r="C2420" s="845" t="s">
        <v>2602</v>
      </c>
      <c r="D2420" s="846" t="s">
        <v>21</v>
      </c>
      <c r="E2420" s="847">
        <v>5</v>
      </c>
      <c r="F2420" s="843"/>
      <c r="G2420" s="843"/>
      <c r="H2420" s="843"/>
      <c r="I2420" s="843"/>
      <c r="J2420" s="862">
        <v>8266.9883000000009</v>
      </c>
      <c r="K2420" s="843">
        <f t="shared" si="113"/>
        <v>41334.941500000001</v>
      </c>
    </row>
    <row r="2421" spans="1:11">
      <c r="A2421" s="843">
        <v>38</v>
      </c>
      <c r="B2421" s="844" t="s">
        <v>2603</v>
      </c>
      <c r="C2421" s="845" t="s">
        <v>2604</v>
      </c>
      <c r="D2421" s="846" t="s">
        <v>21</v>
      </c>
      <c r="E2421" s="847">
        <v>4</v>
      </c>
      <c r="F2421" s="843"/>
      <c r="G2421" s="843"/>
      <c r="H2421" s="848"/>
      <c r="I2421" s="843"/>
      <c r="J2421" s="849">
        <v>7922.3</v>
      </c>
      <c r="K2421" s="843">
        <f t="shared" si="113"/>
        <v>31689.200000000001</v>
      </c>
    </row>
    <row r="2422" spans="1:11">
      <c r="A2422" s="843">
        <v>39</v>
      </c>
      <c r="B2422" s="844" t="s">
        <v>2605</v>
      </c>
      <c r="C2422" s="845" t="s">
        <v>2606</v>
      </c>
      <c r="D2422" s="846" t="s">
        <v>21</v>
      </c>
      <c r="E2422" s="847">
        <v>22</v>
      </c>
      <c r="F2422" s="843"/>
      <c r="G2422" s="843"/>
      <c r="H2422" s="848"/>
      <c r="I2422" s="843"/>
      <c r="J2422" s="857">
        <v>3489.2150000000001</v>
      </c>
      <c r="K2422" s="843">
        <f t="shared" si="113"/>
        <v>76762.73000000001</v>
      </c>
    </row>
    <row r="2423" spans="1:11">
      <c r="A2423" s="843">
        <v>40</v>
      </c>
      <c r="B2423" s="844" t="s">
        <v>2607</v>
      </c>
      <c r="C2423" s="845" t="s">
        <v>2608</v>
      </c>
      <c r="D2423" s="854" t="s">
        <v>21</v>
      </c>
      <c r="E2423" s="847">
        <v>5</v>
      </c>
      <c r="F2423" s="843"/>
      <c r="G2423" s="843"/>
      <c r="H2423" s="843"/>
      <c r="I2423" s="843"/>
      <c r="J2423" s="855">
        <v>5211.92</v>
      </c>
      <c r="K2423" s="843">
        <f t="shared" si="113"/>
        <v>26059.599999999999</v>
      </c>
    </row>
    <row r="2424" spans="1:11">
      <c r="A2424" s="843">
        <v>41</v>
      </c>
      <c r="B2424" s="844" t="s">
        <v>2609</v>
      </c>
      <c r="C2424" s="845" t="s">
        <v>2610</v>
      </c>
      <c r="D2424" s="850" t="s">
        <v>21</v>
      </c>
      <c r="E2424" s="847">
        <v>2</v>
      </c>
      <c r="F2424" s="843"/>
      <c r="G2424" s="843"/>
      <c r="H2424" s="843"/>
      <c r="I2424" s="843"/>
      <c r="J2424" s="853">
        <v>13614.325000000001</v>
      </c>
      <c r="K2424" s="843">
        <f t="shared" si="113"/>
        <v>27228.65</v>
      </c>
    </row>
    <row r="2425" spans="1:11">
      <c r="A2425" s="843">
        <v>42</v>
      </c>
      <c r="B2425" s="844" t="s">
        <v>2611</v>
      </c>
      <c r="C2425" s="845" t="s">
        <v>1904</v>
      </c>
      <c r="D2425" s="846" t="s">
        <v>563</v>
      </c>
      <c r="E2425" s="847">
        <v>19</v>
      </c>
      <c r="F2425" s="843"/>
      <c r="G2425" s="843"/>
      <c r="H2425" s="843"/>
      <c r="I2425" s="843"/>
      <c r="J2425" s="849">
        <v>3852.7</v>
      </c>
      <c r="K2425" s="843">
        <f t="shared" si="113"/>
        <v>73201.3</v>
      </c>
    </row>
    <row r="2426" spans="1:11">
      <c r="A2426" s="843">
        <v>43</v>
      </c>
      <c r="B2426" s="844" t="s">
        <v>2612</v>
      </c>
      <c r="C2426" s="845" t="s">
        <v>2613</v>
      </c>
      <c r="D2426" s="846" t="s">
        <v>21</v>
      </c>
      <c r="E2426" s="847">
        <v>5</v>
      </c>
      <c r="F2426" s="843"/>
      <c r="G2426" s="843"/>
      <c r="H2426" s="843"/>
      <c r="I2426" s="843"/>
      <c r="J2426" s="849">
        <v>3393.65</v>
      </c>
      <c r="K2426" s="843">
        <f t="shared" si="113"/>
        <v>16968.25</v>
      </c>
    </row>
    <row r="2427" spans="1:11">
      <c r="A2427" s="843">
        <v>44</v>
      </c>
      <c r="B2427" s="844" t="s">
        <v>24</v>
      </c>
      <c r="C2427" s="845" t="s">
        <v>2614</v>
      </c>
      <c r="D2427" s="846" t="s">
        <v>21</v>
      </c>
      <c r="E2427" s="847">
        <v>1</v>
      </c>
      <c r="F2427" s="843"/>
      <c r="G2427" s="843"/>
      <c r="H2427" s="843"/>
      <c r="I2427" s="843"/>
      <c r="J2427" s="849">
        <v>83178.2</v>
      </c>
      <c r="K2427" s="843">
        <f t="shared" si="113"/>
        <v>83178.2</v>
      </c>
    </row>
    <row r="2428" spans="1:11">
      <c r="A2428" s="843">
        <v>45</v>
      </c>
      <c r="B2428" s="844" t="s">
        <v>326</v>
      </c>
      <c r="C2428" s="845" t="s">
        <v>2615</v>
      </c>
      <c r="D2428" s="854" t="s">
        <v>21</v>
      </c>
      <c r="E2428" s="847">
        <v>1</v>
      </c>
      <c r="F2428" s="843"/>
      <c r="G2428" s="843"/>
      <c r="H2428" s="843"/>
      <c r="I2428" s="843"/>
      <c r="J2428" s="863">
        <v>16720.8</v>
      </c>
      <c r="K2428" s="843">
        <f t="shared" si="113"/>
        <v>16720.8</v>
      </c>
    </row>
    <row r="2429" spans="1:11">
      <c r="A2429" s="843">
        <v>46</v>
      </c>
      <c r="B2429" s="844" t="s">
        <v>2616</v>
      </c>
      <c r="C2429" s="859" t="s">
        <v>2617</v>
      </c>
      <c r="D2429" s="846" t="s">
        <v>21</v>
      </c>
      <c r="E2429" s="847">
        <v>1</v>
      </c>
      <c r="F2429" s="843"/>
      <c r="G2429" s="843"/>
      <c r="H2429" s="843"/>
      <c r="I2429" s="843"/>
      <c r="J2429" s="856">
        <v>2258.65</v>
      </c>
      <c r="K2429" s="843">
        <f t="shared" si="113"/>
        <v>2258.65</v>
      </c>
    </row>
    <row r="2430" spans="1:11">
      <c r="A2430" s="843">
        <v>47</v>
      </c>
      <c r="B2430" s="848" t="s">
        <v>2618</v>
      </c>
      <c r="C2430" s="845" t="s">
        <v>2619</v>
      </c>
      <c r="D2430" s="850" t="s">
        <v>21</v>
      </c>
      <c r="E2430" s="847">
        <v>3</v>
      </c>
      <c r="F2430" s="843"/>
      <c r="G2430" s="843"/>
      <c r="H2430" s="843"/>
      <c r="I2430" s="843"/>
      <c r="J2430" s="853">
        <v>5141.05</v>
      </c>
      <c r="K2430" s="843">
        <f t="shared" si="113"/>
        <v>15423.150000000001</v>
      </c>
    </row>
    <row r="2431" spans="1:11">
      <c r="A2431" s="843">
        <v>48</v>
      </c>
      <c r="B2431" s="848" t="s">
        <v>2620</v>
      </c>
      <c r="C2431" s="845" t="s">
        <v>2621</v>
      </c>
      <c r="D2431" s="850" t="s">
        <v>21</v>
      </c>
      <c r="E2431" s="847">
        <v>2</v>
      </c>
      <c r="F2431" s="843"/>
      <c r="G2431" s="843"/>
      <c r="H2431" s="843"/>
      <c r="I2431" s="843"/>
      <c r="J2431" s="853">
        <v>5141.05</v>
      </c>
      <c r="K2431" s="843">
        <f t="shared" si="113"/>
        <v>10282.1</v>
      </c>
    </row>
    <row r="2432" spans="1:11">
      <c r="A2432" s="843">
        <v>49</v>
      </c>
      <c r="B2432" s="844" t="s">
        <v>2622</v>
      </c>
      <c r="C2432" s="845" t="s">
        <v>2623</v>
      </c>
      <c r="D2432" s="846" t="s">
        <v>21</v>
      </c>
      <c r="E2432" s="847">
        <v>6</v>
      </c>
      <c r="F2432" s="843"/>
      <c r="G2432" s="843"/>
      <c r="H2432" s="843"/>
      <c r="I2432" s="843"/>
      <c r="J2432" s="849">
        <v>703.28</v>
      </c>
      <c r="K2432" s="843">
        <f t="shared" si="113"/>
        <v>4219.68</v>
      </c>
    </row>
    <row r="2433" spans="1:11">
      <c r="A2433" s="843">
        <v>50</v>
      </c>
      <c r="B2433" s="844" t="s">
        <v>2624</v>
      </c>
      <c r="C2433" s="845" t="s">
        <v>2625</v>
      </c>
      <c r="D2433" s="846" t="s">
        <v>21</v>
      </c>
      <c r="E2433" s="847">
        <v>2</v>
      </c>
      <c r="F2433" s="843"/>
      <c r="G2433" s="843"/>
      <c r="H2433" s="843"/>
      <c r="I2433" s="843"/>
      <c r="J2433" s="849">
        <v>703.28</v>
      </c>
      <c r="K2433" s="843">
        <f t="shared" si="113"/>
        <v>1406.56</v>
      </c>
    </row>
    <row r="2434" spans="1:11">
      <c r="A2434" s="843">
        <v>51</v>
      </c>
      <c r="B2434" s="844" t="s">
        <v>2626</v>
      </c>
      <c r="C2434" s="845" t="s">
        <v>2627</v>
      </c>
      <c r="D2434" s="846" t="s">
        <v>21</v>
      </c>
      <c r="E2434" s="847">
        <v>3</v>
      </c>
      <c r="F2434" s="843"/>
      <c r="G2434" s="843"/>
      <c r="H2434" s="843"/>
      <c r="I2434" s="843"/>
      <c r="J2434" s="849">
        <v>703.28</v>
      </c>
      <c r="K2434" s="864">
        <f t="shared" si="113"/>
        <v>2109.84</v>
      </c>
    </row>
    <row r="2435" spans="1:11">
      <c r="A2435" s="843">
        <v>52</v>
      </c>
      <c r="B2435" s="844" t="s">
        <v>2628</v>
      </c>
      <c r="C2435" s="845" t="s">
        <v>2629</v>
      </c>
      <c r="D2435" s="846" t="s">
        <v>21</v>
      </c>
      <c r="E2435" s="847">
        <v>1</v>
      </c>
      <c r="F2435" s="843"/>
      <c r="G2435" s="843"/>
      <c r="H2435" s="843"/>
      <c r="I2435" s="843"/>
      <c r="J2435" s="856">
        <v>540</v>
      </c>
      <c r="K2435" s="843">
        <f t="shared" si="113"/>
        <v>540</v>
      </c>
    </row>
    <row r="2436" spans="1:11">
      <c r="A2436" s="843">
        <v>53</v>
      </c>
      <c r="B2436" s="844" t="s">
        <v>2630</v>
      </c>
      <c r="C2436" s="845" t="s">
        <v>2631</v>
      </c>
      <c r="D2436" s="846" t="s">
        <v>21</v>
      </c>
      <c r="E2436" s="847">
        <v>6</v>
      </c>
      <c r="F2436" s="843"/>
      <c r="G2436" s="843"/>
      <c r="H2436" s="843"/>
      <c r="I2436" s="843"/>
      <c r="J2436" s="856">
        <v>9954</v>
      </c>
      <c r="K2436" s="843">
        <f t="shared" si="113"/>
        <v>59724</v>
      </c>
    </row>
    <row r="2437" spans="1:11">
      <c r="A2437" s="843">
        <v>54</v>
      </c>
      <c r="B2437" s="844" t="s">
        <v>2632</v>
      </c>
      <c r="C2437" s="845" t="s">
        <v>2633</v>
      </c>
      <c r="D2437" s="846" t="s">
        <v>21</v>
      </c>
      <c r="E2437" s="847">
        <v>9</v>
      </c>
      <c r="F2437" s="843"/>
      <c r="G2437" s="843"/>
      <c r="H2437" s="843"/>
      <c r="I2437" s="843"/>
      <c r="J2437" s="856">
        <v>897</v>
      </c>
      <c r="K2437" s="843">
        <f t="shared" si="113"/>
        <v>8073</v>
      </c>
    </row>
    <row r="2438" spans="1:11">
      <c r="A2438" s="843">
        <v>55</v>
      </c>
      <c r="B2438" s="844" t="s">
        <v>2634</v>
      </c>
      <c r="C2438" s="845" t="s">
        <v>2635</v>
      </c>
      <c r="D2438" s="846" t="s">
        <v>21</v>
      </c>
      <c r="E2438" s="847">
        <v>1</v>
      </c>
      <c r="F2438" s="843"/>
      <c r="G2438" s="843"/>
      <c r="H2438" s="843"/>
      <c r="I2438" s="843"/>
      <c r="J2438" s="856">
        <v>700</v>
      </c>
      <c r="K2438" s="843">
        <f t="shared" si="113"/>
        <v>700</v>
      </c>
    </row>
    <row r="2439" spans="1:11">
      <c r="A2439" s="843">
        <v>56</v>
      </c>
      <c r="B2439" s="844" t="s">
        <v>2636</v>
      </c>
      <c r="C2439" s="865" t="s">
        <v>2637</v>
      </c>
      <c r="D2439" s="846" t="s">
        <v>21</v>
      </c>
      <c r="E2439" s="847">
        <v>8</v>
      </c>
      <c r="F2439" s="843"/>
      <c r="G2439" s="843"/>
      <c r="H2439" s="843"/>
      <c r="I2439" s="843"/>
      <c r="J2439" s="856">
        <v>3400.46</v>
      </c>
      <c r="K2439" s="843">
        <f t="shared" si="113"/>
        <v>27203.68</v>
      </c>
    </row>
    <row r="2440" spans="1:11">
      <c r="A2440" s="843">
        <v>57</v>
      </c>
      <c r="B2440" s="844" t="s">
        <v>2638</v>
      </c>
      <c r="C2440" s="865" t="s">
        <v>2639</v>
      </c>
      <c r="D2440" s="846" t="s">
        <v>21</v>
      </c>
      <c r="E2440" s="847">
        <v>3</v>
      </c>
      <c r="F2440" s="843"/>
      <c r="G2440" s="843"/>
      <c r="H2440" s="843"/>
      <c r="I2440" s="843"/>
      <c r="J2440" s="856">
        <v>4653.5</v>
      </c>
      <c r="K2440" s="843">
        <f t="shared" si="113"/>
        <v>13960.5</v>
      </c>
    </row>
    <row r="2441" spans="1:11">
      <c r="A2441" s="843">
        <v>58</v>
      </c>
      <c r="B2441" s="844" t="s">
        <v>2640</v>
      </c>
      <c r="C2441" s="865" t="s">
        <v>2641</v>
      </c>
      <c r="D2441" s="846" t="s">
        <v>21</v>
      </c>
      <c r="E2441" s="847"/>
      <c r="F2441" s="843"/>
      <c r="G2441" s="843"/>
      <c r="H2441" s="843">
        <v>5</v>
      </c>
      <c r="I2441" s="843"/>
      <c r="J2441" s="856">
        <v>6800</v>
      </c>
      <c r="K2441" s="843">
        <f t="shared" si="113"/>
        <v>34000</v>
      </c>
    </row>
    <row r="2442" spans="1:11">
      <c r="A2442" s="843">
        <v>59</v>
      </c>
      <c r="B2442" s="844" t="s">
        <v>2642</v>
      </c>
      <c r="C2442" s="865" t="s">
        <v>2643</v>
      </c>
      <c r="D2442" s="846" t="s">
        <v>21</v>
      </c>
      <c r="E2442" s="847">
        <v>10</v>
      </c>
      <c r="F2442" s="843"/>
      <c r="G2442" s="843"/>
      <c r="H2442" s="843"/>
      <c r="I2442" s="843"/>
      <c r="J2442" s="856">
        <v>3575.3</v>
      </c>
      <c r="K2442" s="843">
        <f t="shared" si="113"/>
        <v>35753</v>
      </c>
    </row>
    <row r="2443" spans="1:11">
      <c r="A2443" s="843">
        <v>60</v>
      </c>
      <c r="B2443" s="844" t="s">
        <v>2644</v>
      </c>
      <c r="C2443" s="865" t="s">
        <v>2645</v>
      </c>
      <c r="D2443" s="846" t="s">
        <v>21</v>
      </c>
      <c r="E2443" s="847">
        <v>2</v>
      </c>
      <c r="F2443" s="843"/>
      <c r="G2443" s="843"/>
      <c r="H2443" s="843"/>
      <c r="I2443" s="843"/>
      <c r="J2443" s="856">
        <v>2595</v>
      </c>
      <c r="K2443" s="843">
        <f t="shared" si="113"/>
        <v>5190</v>
      </c>
    </row>
    <row r="2444" spans="1:11">
      <c r="A2444" s="843">
        <v>61</v>
      </c>
      <c r="B2444" s="844" t="s">
        <v>2646</v>
      </c>
      <c r="C2444" s="845" t="s">
        <v>2647</v>
      </c>
      <c r="D2444" s="854" t="s">
        <v>21</v>
      </c>
      <c r="E2444" s="847">
        <v>2</v>
      </c>
      <c r="F2444" s="843"/>
      <c r="G2444" s="843"/>
      <c r="H2444" s="843"/>
      <c r="I2444" s="843"/>
      <c r="J2444" s="855">
        <v>2756.25</v>
      </c>
      <c r="K2444" s="843">
        <f t="shared" si="113"/>
        <v>5512.5</v>
      </c>
    </row>
    <row r="2445" spans="1:11">
      <c r="A2445" s="843">
        <v>62</v>
      </c>
      <c r="B2445" s="844" t="s">
        <v>2648</v>
      </c>
      <c r="C2445" s="845" t="s">
        <v>2649</v>
      </c>
      <c r="D2445" s="854" t="s">
        <v>21</v>
      </c>
      <c r="E2445" s="847">
        <v>10</v>
      </c>
      <c r="F2445" s="843"/>
      <c r="G2445" s="843"/>
      <c r="H2445" s="843"/>
      <c r="I2445" s="843"/>
      <c r="J2445" s="855">
        <v>3121.3</v>
      </c>
      <c r="K2445" s="843">
        <f t="shared" si="113"/>
        <v>31213</v>
      </c>
    </row>
    <row r="2446" spans="1:11">
      <c r="A2446" s="843">
        <v>63</v>
      </c>
      <c r="B2446" s="844" t="s">
        <v>1340</v>
      </c>
      <c r="C2446" s="845" t="s">
        <v>2650</v>
      </c>
      <c r="D2446" s="854" t="s">
        <v>21</v>
      </c>
      <c r="E2446" s="847">
        <v>8</v>
      </c>
      <c r="F2446" s="843"/>
      <c r="G2446" s="843"/>
      <c r="H2446" s="843"/>
      <c r="I2446" s="843"/>
      <c r="J2446" s="866">
        <v>2190.8375000000001</v>
      </c>
      <c r="K2446" s="843">
        <f t="shared" si="113"/>
        <v>17526.7</v>
      </c>
    </row>
    <row r="2447" spans="1:11">
      <c r="A2447" s="843">
        <v>64</v>
      </c>
      <c r="B2447" s="844" t="s">
        <v>2651</v>
      </c>
      <c r="C2447" s="845" t="s">
        <v>2652</v>
      </c>
      <c r="D2447" s="854" t="s">
        <v>21</v>
      </c>
      <c r="E2447" s="847">
        <v>13</v>
      </c>
      <c r="F2447" s="843"/>
      <c r="G2447" s="843"/>
      <c r="H2447" s="843"/>
      <c r="I2447" s="843"/>
      <c r="J2447" s="867">
        <v>1139.2750000000001</v>
      </c>
      <c r="K2447" s="843">
        <f t="shared" si="113"/>
        <v>14810.575000000001</v>
      </c>
    </row>
    <row r="2448" spans="1:11">
      <c r="A2448" s="843">
        <v>65</v>
      </c>
      <c r="B2448" s="844" t="s">
        <v>2653</v>
      </c>
      <c r="C2448" s="859" t="s">
        <v>2654</v>
      </c>
      <c r="D2448" s="846" t="s">
        <v>21</v>
      </c>
      <c r="E2448" s="847">
        <v>9</v>
      </c>
      <c r="F2448" s="843"/>
      <c r="G2448" s="843"/>
      <c r="H2448" s="843"/>
      <c r="I2448" s="843"/>
      <c r="J2448" s="856">
        <v>913.71</v>
      </c>
      <c r="K2448" s="843">
        <f t="shared" si="113"/>
        <v>8223.39</v>
      </c>
    </row>
    <row r="2449" spans="1:11">
      <c r="A2449" s="843">
        <v>66</v>
      </c>
      <c r="B2449" s="844" t="s">
        <v>2655</v>
      </c>
      <c r="C2449" s="868" t="s">
        <v>2656</v>
      </c>
      <c r="D2449" s="850" t="s">
        <v>21</v>
      </c>
      <c r="E2449" s="847">
        <v>1</v>
      </c>
      <c r="F2449" s="843"/>
      <c r="G2449" s="843"/>
      <c r="H2449" s="843"/>
      <c r="I2449" s="843"/>
      <c r="J2449" s="853">
        <v>6242.5</v>
      </c>
      <c r="K2449" s="843">
        <f t="shared" si="113"/>
        <v>6242.5</v>
      </c>
    </row>
    <row r="2450" spans="1:11">
      <c r="A2450" s="843">
        <v>67</v>
      </c>
      <c r="B2450" s="844" t="s">
        <v>2657</v>
      </c>
      <c r="C2450" s="845" t="s">
        <v>2658</v>
      </c>
      <c r="D2450" s="846" t="s">
        <v>21</v>
      </c>
      <c r="E2450" s="847">
        <v>1</v>
      </c>
      <c r="F2450" s="843"/>
      <c r="G2450" s="843"/>
      <c r="H2450" s="843"/>
      <c r="I2450" s="843"/>
      <c r="J2450" s="849">
        <v>100000</v>
      </c>
      <c r="K2450" s="843">
        <f t="shared" si="113"/>
        <v>100000</v>
      </c>
    </row>
    <row r="2451" spans="1:11">
      <c r="A2451" s="843">
        <v>68</v>
      </c>
      <c r="B2451" s="844" t="s">
        <v>2659</v>
      </c>
      <c r="C2451" s="845" t="s">
        <v>2660</v>
      </c>
      <c r="D2451" s="846" t="s">
        <v>21</v>
      </c>
      <c r="E2451" s="847"/>
      <c r="F2451" s="843"/>
      <c r="G2451" s="843"/>
      <c r="H2451" s="843">
        <v>1</v>
      </c>
      <c r="I2451" s="843"/>
      <c r="J2451" s="849">
        <v>15000</v>
      </c>
      <c r="K2451" s="843">
        <f t="shared" si="113"/>
        <v>15000</v>
      </c>
    </row>
    <row r="2452" spans="1:11">
      <c r="A2452" s="843">
        <v>69</v>
      </c>
      <c r="B2452" s="844" t="s">
        <v>26</v>
      </c>
      <c r="C2452" s="845" t="s">
        <v>1525</v>
      </c>
      <c r="D2452" s="846" t="s">
        <v>1702</v>
      </c>
      <c r="E2452" s="847">
        <v>149</v>
      </c>
      <c r="F2452" s="843"/>
      <c r="G2452" s="843"/>
      <c r="H2452" s="843"/>
      <c r="I2452" s="843"/>
      <c r="J2452" s="862">
        <v>81.213499999999996</v>
      </c>
      <c r="K2452" s="843">
        <f t="shared" si="113"/>
        <v>12100.8115</v>
      </c>
    </row>
    <row r="2453" spans="1:11">
      <c r="A2453" s="843">
        <v>70</v>
      </c>
      <c r="B2453" s="844" t="s">
        <v>2661</v>
      </c>
      <c r="C2453" s="845" t="s">
        <v>2662</v>
      </c>
      <c r="D2453" s="846" t="s">
        <v>21</v>
      </c>
      <c r="E2453" s="847">
        <v>3</v>
      </c>
      <c r="F2453" s="843"/>
      <c r="G2453" s="843"/>
      <c r="H2453" s="843"/>
      <c r="I2453" s="843"/>
      <c r="J2453" s="849">
        <v>13614.33</v>
      </c>
      <c r="K2453" s="843">
        <f t="shared" si="113"/>
        <v>40842.99</v>
      </c>
    </row>
    <row r="2454" spans="1:11">
      <c r="A2454" s="843">
        <v>71</v>
      </c>
      <c r="B2454" s="844" t="s">
        <v>2663</v>
      </c>
      <c r="C2454" s="845" t="s">
        <v>2664</v>
      </c>
      <c r="D2454" s="846" t="s">
        <v>21</v>
      </c>
      <c r="E2454" s="847">
        <v>3</v>
      </c>
      <c r="F2454" s="843"/>
      <c r="G2454" s="843"/>
      <c r="H2454" s="843"/>
      <c r="I2454" s="843"/>
      <c r="J2454" s="849">
        <v>10430.65</v>
      </c>
      <c r="K2454" s="843">
        <f t="shared" si="113"/>
        <v>31291.949999999997</v>
      </c>
    </row>
    <row r="2455" spans="1:11">
      <c r="A2455" s="843">
        <v>72</v>
      </c>
      <c r="B2455" s="844" t="s">
        <v>2665</v>
      </c>
      <c r="C2455" s="845" t="s">
        <v>2666</v>
      </c>
      <c r="D2455" s="846" t="s">
        <v>21</v>
      </c>
      <c r="E2455" s="847">
        <v>1</v>
      </c>
      <c r="F2455" s="843"/>
      <c r="G2455" s="843"/>
      <c r="H2455" s="848"/>
      <c r="I2455" s="843"/>
      <c r="J2455" s="857">
        <v>18154.325000000001</v>
      </c>
      <c r="K2455" s="843">
        <f t="shared" si="113"/>
        <v>18154.325000000001</v>
      </c>
    </row>
    <row r="2456" spans="1:11">
      <c r="A2456" s="843">
        <v>73</v>
      </c>
      <c r="B2456" s="844" t="s">
        <v>2667</v>
      </c>
      <c r="C2456" s="845" t="s">
        <v>2668</v>
      </c>
      <c r="D2456" s="846" t="s">
        <v>21</v>
      </c>
      <c r="E2456" s="847">
        <v>2</v>
      </c>
      <c r="F2456" s="843"/>
      <c r="G2456" s="843"/>
      <c r="H2456" s="843"/>
      <c r="I2456" s="843"/>
      <c r="J2456" s="849">
        <v>56455</v>
      </c>
      <c r="K2456" s="843">
        <f t="shared" si="113"/>
        <v>112910</v>
      </c>
    </row>
    <row r="2457" spans="1:11">
      <c r="A2457" s="843">
        <v>74</v>
      </c>
      <c r="B2457" s="844" t="s">
        <v>2669</v>
      </c>
      <c r="C2457" s="845" t="s">
        <v>2670</v>
      </c>
      <c r="D2457" s="846" t="s">
        <v>21</v>
      </c>
      <c r="E2457" s="847">
        <v>1</v>
      </c>
      <c r="F2457" s="843"/>
      <c r="G2457" s="843"/>
      <c r="H2457" s="869"/>
      <c r="I2457" s="843"/>
      <c r="J2457" s="849">
        <v>25470</v>
      </c>
      <c r="K2457" s="843">
        <f t="shared" si="113"/>
        <v>25470</v>
      </c>
    </row>
    <row r="2458" spans="1:11">
      <c r="A2458" s="843">
        <v>75</v>
      </c>
      <c r="B2458" s="844" t="s">
        <v>2671</v>
      </c>
      <c r="C2458" s="845" t="s">
        <v>2672</v>
      </c>
      <c r="D2458" s="846" t="s">
        <v>21</v>
      </c>
      <c r="E2458" s="847">
        <v>6</v>
      </c>
      <c r="F2458" s="843"/>
      <c r="G2458" s="843"/>
      <c r="H2458" s="848"/>
      <c r="I2458" s="843"/>
      <c r="J2458" s="849">
        <v>19000</v>
      </c>
      <c r="K2458" s="843">
        <f t="shared" si="113"/>
        <v>114000</v>
      </c>
    </row>
    <row r="2459" spans="1:11">
      <c r="A2459" s="843">
        <v>76</v>
      </c>
      <c r="B2459" s="844" t="s">
        <v>2673</v>
      </c>
      <c r="C2459" s="845" t="s">
        <v>2674</v>
      </c>
      <c r="D2459" s="846" t="s">
        <v>21</v>
      </c>
      <c r="E2459" s="847">
        <v>3</v>
      </c>
      <c r="F2459" s="843"/>
      <c r="G2459" s="843"/>
      <c r="H2459" s="848"/>
      <c r="I2459" s="843"/>
      <c r="J2459" s="849">
        <v>348.1</v>
      </c>
      <c r="K2459" s="843">
        <f t="shared" si="113"/>
        <v>1044.3000000000002</v>
      </c>
    </row>
    <row r="2460" spans="1:11">
      <c r="A2460" s="843">
        <v>77</v>
      </c>
      <c r="B2460" s="844" t="s">
        <v>2675</v>
      </c>
      <c r="C2460" s="870" t="s">
        <v>2676</v>
      </c>
      <c r="D2460" s="846" t="s">
        <v>21</v>
      </c>
      <c r="E2460" s="871">
        <v>1</v>
      </c>
      <c r="F2460" s="843"/>
      <c r="G2460" s="843"/>
      <c r="H2460" s="848"/>
      <c r="I2460" s="843"/>
      <c r="J2460" s="871">
        <v>350</v>
      </c>
      <c r="K2460" s="843">
        <f t="shared" si="113"/>
        <v>350</v>
      </c>
    </row>
    <row r="2461" spans="1:11" ht="30">
      <c r="A2461" s="843">
        <v>78</v>
      </c>
      <c r="B2461" s="844" t="s">
        <v>2675</v>
      </c>
      <c r="C2461" s="870" t="s">
        <v>2677</v>
      </c>
      <c r="D2461" s="846" t="s">
        <v>21</v>
      </c>
      <c r="E2461" s="871">
        <v>5</v>
      </c>
      <c r="F2461" s="843"/>
      <c r="G2461" s="843"/>
      <c r="H2461" s="848"/>
      <c r="I2461" s="843"/>
      <c r="J2461" s="871">
        <v>2831.8249999999998</v>
      </c>
      <c r="K2461" s="843">
        <f t="shared" si="113"/>
        <v>14159.125</v>
      </c>
    </row>
    <row r="2462" spans="1:11">
      <c r="A2462" s="843">
        <v>79</v>
      </c>
      <c r="B2462" s="844" t="s">
        <v>2675</v>
      </c>
      <c r="C2462" s="870" t="s">
        <v>2678</v>
      </c>
      <c r="D2462" s="846" t="s">
        <v>21</v>
      </c>
      <c r="E2462" s="871"/>
      <c r="F2462" s="843"/>
      <c r="G2462" s="843"/>
      <c r="H2462" s="848">
        <v>2</v>
      </c>
      <c r="I2462" s="843"/>
      <c r="J2462" s="871">
        <v>125.19</v>
      </c>
      <c r="K2462" s="843">
        <f t="shared" si="113"/>
        <v>250.38</v>
      </c>
    </row>
    <row r="2463" spans="1:11" ht="30">
      <c r="A2463" s="843">
        <v>80</v>
      </c>
      <c r="B2463" s="844" t="s">
        <v>2675</v>
      </c>
      <c r="C2463" s="870" t="s">
        <v>2679</v>
      </c>
      <c r="D2463" s="850" t="s">
        <v>21</v>
      </c>
      <c r="E2463" s="871">
        <v>7</v>
      </c>
      <c r="F2463" s="843"/>
      <c r="G2463" s="843"/>
      <c r="H2463" s="848"/>
      <c r="I2463" s="843"/>
      <c r="J2463" s="871">
        <v>652.625</v>
      </c>
      <c r="K2463" s="843">
        <f t="shared" si="113"/>
        <v>4568.375</v>
      </c>
    </row>
    <row r="2464" spans="1:11" ht="30">
      <c r="A2464" s="843">
        <v>81</v>
      </c>
      <c r="B2464" s="844" t="s">
        <v>2675</v>
      </c>
      <c r="C2464" s="870" t="s">
        <v>2680</v>
      </c>
      <c r="D2464" s="846" t="s">
        <v>21</v>
      </c>
      <c r="E2464" s="871">
        <v>12</v>
      </c>
      <c r="F2464" s="843"/>
      <c r="G2464" s="843"/>
      <c r="H2464" s="848"/>
      <c r="I2464" s="843"/>
      <c r="J2464" s="871">
        <v>510.75</v>
      </c>
      <c r="K2464" s="843">
        <f t="shared" si="113"/>
        <v>6129</v>
      </c>
    </row>
    <row r="2465" spans="1:11">
      <c r="A2465" s="843">
        <v>82</v>
      </c>
      <c r="B2465" s="844" t="s">
        <v>2675</v>
      </c>
      <c r="C2465" s="870" t="s">
        <v>2681</v>
      </c>
      <c r="D2465" s="846" t="s">
        <v>21</v>
      </c>
      <c r="E2465" s="871">
        <v>1</v>
      </c>
      <c r="F2465" s="843"/>
      <c r="G2465" s="843"/>
      <c r="H2465" s="848"/>
      <c r="I2465" s="843"/>
      <c r="J2465" s="871">
        <v>2264.3249999999998</v>
      </c>
      <c r="K2465" s="843">
        <f t="shared" si="113"/>
        <v>2264.3249999999998</v>
      </c>
    </row>
    <row r="2466" spans="1:11" ht="30">
      <c r="A2466" s="843">
        <v>83</v>
      </c>
      <c r="B2466" s="844" t="s">
        <v>2675</v>
      </c>
      <c r="C2466" s="870" t="s">
        <v>2682</v>
      </c>
      <c r="D2466" s="846" t="s">
        <v>21</v>
      </c>
      <c r="E2466" s="871">
        <v>1</v>
      </c>
      <c r="F2466" s="843"/>
      <c r="G2466" s="843"/>
      <c r="H2466" s="843"/>
      <c r="I2466" s="843"/>
      <c r="J2466" s="871">
        <v>2938.2</v>
      </c>
      <c r="K2466" s="843">
        <f t="shared" si="113"/>
        <v>2938.2</v>
      </c>
    </row>
    <row r="2467" spans="1:11">
      <c r="A2467" s="843">
        <v>84</v>
      </c>
      <c r="B2467" s="844" t="s">
        <v>2675</v>
      </c>
      <c r="C2467" s="845" t="s">
        <v>2683</v>
      </c>
      <c r="D2467" s="854" t="s">
        <v>21</v>
      </c>
      <c r="E2467" s="871">
        <v>9</v>
      </c>
      <c r="F2467" s="843"/>
      <c r="G2467" s="843"/>
      <c r="H2467" s="843"/>
      <c r="I2467" s="843"/>
      <c r="J2467" s="871">
        <v>60</v>
      </c>
      <c r="K2467" s="843">
        <f t="shared" si="113"/>
        <v>540</v>
      </c>
    </row>
    <row r="2468" spans="1:11">
      <c r="A2468" s="843">
        <v>85</v>
      </c>
      <c r="B2468" s="844" t="s">
        <v>2675</v>
      </c>
      <c r="C2468" s="845" t="s">
        <v>2684</v>
      </c>
      <c r="D2468" s="846" t="s">
        <v>21</v>
      </c>
      <c r="E2468" s="871">
        <v>15</v>
      </c>
      <c r="F2468" s="843"/>
      <c r="G2468" s="843"/>
      <c r="H2468" s="843"/>
      <c r="I2468" s="843"/>
      <c r="J2468" s="871">
        <v>62</v>
      </c>
      <c r="K2468" s="843">
        <f t="shared" si="113"/>
        <v>930</v>
      </c>
    </row>
    <row r="2469" spans="1:11">
      <c r="A2469" s="843">
        <v>86</v>
      </c>
      <c r="B2469" s="844" t="s">
        <v>2675</v>
      </c>
      <c r="C2469" s="845" t="s">
        <v>2685</v>
      </c>
      <c r="D2469" s="846" t="s">
        <v>21</v>
      </c>
      <c r="E2469" s="871">
        <v>7</v>
      </c>
      <c r="F2469" s="843"/>
      <c r="G2469" s="843"/>
      <c r="H2469" s="843"/>
      <c r="I2469" s="843"/>
      <c r="J2469" s="871">
        <v>64</v>
      </c>
      <c r="K2469" s="843">
        <f t="shared" si="113"/>
        <v>448</v>
      </c>
    </row>
    <row r="2470" spans="1:11">
      <c r="A2470" s="843">
        <v>87</v>
      </c>
      <c r="B2470" s="844" t="s">
        <v>2675</v>
      </c>
      <c r="C2470" s="845" t="s">
        <v>2686</v>
      </c>
      <c r="D2470" s="846" t="s">
        <v>21</v>
      </c>
      <c r="E2470" s="871">
        <v>1</v>
      </c>
      <c r="F2470" s="843"/>
      <c r="G2470" s="843"/>
      <c r="H2470" s="843"/>
      <c r="I2470" s="843"/>
      <c r="J2470" s="871">
        <v>68</v>
      </c>
      <c r="K2470" s="843">
        <f t="shared" si="113"/>
        <v>68</v>
      </c>
    </row>
    <row r="2471" spans="1:11">
      <c r="A2471" s="843">
        <v>88</v>
      </c>
      <c r="B2471" s="844" t="s">
        <v>2675</v>
      </c>
      <c r="C2471" s="845" t="s">
        <v>2687</v>
      </c>
      <c r="D2471" s="854" t="s">
        <v>21</v>
      </c>
      <c r="E2471" s="871">
        <v>8</v>
      </c>
      <c r="F2471" s="843"/>
      <c r="G2471" s="843"/>
      <c r="H2471" s="848"/>
      <c r="I2471" s="843"/>
      <c r="J2471" s="871">
        <v>448.33</v>
      </c>
      <c r="K2471" s="843">
        <f t="shared" si="113"/>
        <v>3586.64</v>
      </c>
    </row>
    <row r="2472" spans="1:11">
      <c r="A2472" s="843">
        <v>89</v>
      </c>
      <c r="B2472" s="844" t="s">
        <v>2675</v>
      </c>
      <c r="C2472" s="845" t="s">
        <v>2688</v>
      </c>
      <c r="D2472" s="846" t="s">
        <v>21</v>
      </c>
      <c r="E2472" s="871">
        <v>4</v>
      </c>
      <c r="F2472" s="843"/>
      <c r="G2472" s="843"/>
      <c r="H2472" s="848"/>
      <c r="I2472" s="843"/>
      <c r="J2472" s="871">
        <v>448.33</v>
      </c>
      <c r="K2472" s="843">
        <f t="shared" si="113"/>
        <v>1793.32</v>
      </c>
    </row>
    <row r="2473" spans="1:11">
      <c r="A2473" s="843">
        <v>90</v>
      </c>
      <c r="B2473" s="844" t="s">
        <v>2675</v>
      </c>
      <c r="C2473" s="845" t="s">
        <v>2689</v>
      </c>
      <c r="D2473" s="846" t="s">
        <v>21</v>
      </c>
      <c r="E2473" s="871">
        <v>6</v>
      </c>
      <c r="F2473" s="843"/>
      <c r="G2473" s="843"/>
      <c r="H2473" s="843"/>
      <c r="I2473" s="843"/>
      <c r="J2473" s="871">
        <v>675.32500000000005</v>
      </c>
      <c r="K2473" s="843">
        <f t="shared" si="113"/>
        <v>4051.9500000000003</v>
      </c>
    </row>
    <row r="2474" spans="1:11">
      <c r="A2474" s="843">
        <v>91</v>
      </c>
      <c r="B2474" s="844" t="s">
        <v>2675</v>
      </c>
      <c r="C2474" s="845" t="s">
        <v>2690</v>
      </c>
      <c r="D2474" s="846" t="s">
        <v>21</v>
      </c>
      <c r="E2474" s="871">
        <v>2</v>
      </c>
      <c r="F2474" s="843"/>
      <c r="G2474" s="843"/>
      <c r="H2474" s="848"/>
      <c r="I2474" s="843"/>
      <c r="J2474" s="871">
        <v>675.32500000000005</v>
      </c>
      <c r="K2474" s="843">
        <f t="shared" si="113"/>
        <v>1350.65</v>
      </c>
    </row>
    <row r="2475" spans="1:11">
      <c r="A2475" s="843">
        <v>92</v>
      </c>
      <c r="B2475" s="844" t="s">
        <v>2675</v>
      </c>
      <c r="C2475" s="845" t="s">
        <v>2691</v>
      </c>
      <c r="D2475" s="846" t="s">
        <v>21</v>
      </c>
      <c r="E2475" s="871">
        <v>6</v>
      </c>
      <c r="F2475" s="843"/>
      <c r="G2475" s="843"/>
      <c r="H2475" s="848"/>
      <c r="I2475" s="843"/>
      <c r="J2475" s="871">
        <v>675.32500000000005</v>
      </c>
      <c r="K2475" s="843">
        <f t="shared" si="113"/>
        <v>4051.9500000000003</v>
      </c>
    </row>
    <row r="2476" spans="1:11">
      <c r="A2476" s="843">
        <v>93</v>
      </c>
      <c r="B2476" s="844" t="s">
        <v>2675</v>
      </c>
      <c r="C2476" s="845" t="s">
        <v>2692</v>
      </c>
      <c r="D2476" s="846" t="s">
        <v>21</v>
      </c>
      <c r="E2476" s="871">
        <v>5</v>
      </c>
      <c r="F2476" s="843"/>
      <c r="G2476" s="843"/>
      <c r="H2476" s="848"/>
      <c r="I2476" s="843"/>
      <c r="J2476" s="871">
        <v>675.32500000000005</v>
      </c>
      <c r="K2476" s="843">
        <f t="shared" si="113"/>
        <v>3376.625</v>
      </c>
    </row>
    <row r="2477" spans="1:11">
      <c r="A2477" s="843">
        <v>94</v>
      </c>
      <c r="B2477" s="844" t="s">
        <v>2675</v>
      </c>
      <c r="C2477" s="845" t="s">
        <v>2693</v>
      </c>
      <c r="D2477" s="846" t="s">
        <v>21</v>
      </c>
      <c r="E2477" s="871">
        <v>4</v>
      </c>
      <c r="F2477" s="843"/>
      <c r="G2477" s="843"/>
      <c r="H2477" s="843"/>
      <c r="I2477" s="843"/>
      <c r="J2477" s="871">
        <v>675.32500000000005</v>
      </c>
      <c r="K2477" s="843">
        <f t="shared" si="113"/>
        <v>2701.3</v>
      </c>
    </row>
    <row r="2478" spans="1:11">
      <c r="A2478" s="843">
        <v>95</v>
      </c>
      <c r="B2478" s="844" t="s">
        <v>2675</v>
      </c>
      <c r="C2478" s="845" t="s">
        <v>2694</v>
      </c>
      <c r="D2478" s="846" t="s">
        <v>21</v>
      </c>
      <c r="E2478" s="871">
        <v>5</v>
      </c>
      <c r="F2478" s="843"/>
      <c r="G2478" s="843"/>
      <c r="H2478" s="843"/>
      <c r="I2478" s="843"/>
      <c r="J2478" s="871">
        <v>681</v>
      </c>
      <c r="K2478" s="843">
        <f t="shared" si="113"/>
        <v>3405</v>
      </c>
    </row>
    <row r="2479" spans="1:11">
      <c r="A2479" s="843">
        <v>96</v>
      </c>
      <c r="B2479" s="844" t="s">
        <v>2675</v>
      </c>
      <c r="C2479" s="845" t="s">
        <v>2695</v>
      </c>
      <c r="D2479" s="846" t="s">
        <v>504</v>
      </c>
      <c r="E2479" s="871"/>
      <c r="F2479" s="843"/>
      <c r="G2479" s="843"/>
      <c r="H2479" s="871">
        <v>240.92</v>
      </c>
      <c r="I2479" s="843"/>
      <c r="J2479" s="871">
        <v>30</v>
      </c>
      <c r="K2479" s="843">
        <f t="shared" si="113"/>
        <v>7227.5999999999995</v>
      </c>
    </row>
    <row r="2480" spans="1:11">
      <c r="A2480" s="843">
        <v>97</v>
      </c>
      <c r="B2480" s="844" t="s">
        <v>2675</v>
      </c>
      <c r="C2480" s="845" t="s">
        <v>2696</v>
      </c>
      <c r="D2480" s="846" t="s">
        <v>21</v>
      </c>
      <c r="E2480" s="871"/>
      <c r="F2480" s="843"/>
      <c r="G2480" s="843"/>
      <c r="H2480" s="871">
        <v>1</v>
      </c>
      <c r="I2480" s="843"/>
      <c r="J2480" s="871">
        <v>150</v>
      </c>
      <c r="K2480" s="843">
        <f t="shared" si="113"/>
        <v>150</v>
      </c>
    </row>
    <row r="2481" spans="1:11">
      <c r="A2481" s="843">
        <v>98</v>
      </c>
      <c r="B2481" s="844" t="s">
        <v>2675</v>
      </c>
      <c r="C2481" s="845" t="s">
        <v>2697</v>
      </c>
      <c r="D2481" s="846" t="s">
        <v>21</v>
      </c>
      <c r="E2481" s="871"/>
      <c r="F2481" s="843"/>
      <c r="G2481" s="843"/>
      <c r="H2481" s="871">
        <v>4</v>
      </c>
      <c r="I2481" s="843"/>
      <c r="J2481" s="871">
        <v>150</v>
      </c>
      <c r="K2481" s="843">
        <f t="shared" si="113"/>
        <v>600</v>
      </c>
    </row>
    <row r="2482" spans="1:11">
      <c r="A2482" s="843">
        <v>99</v>
      </c>
      <c r="B2482" s="844" t="s">
        <v>2675</v>
      </c>
      <c r="C2482" s="845" t="s">
        <v>2698</v>
      </c>
      <c r="D2482" s="846" t="s">
        <v>504</v>
      </c>
      <c r="E2482" s="871"/>
      <c r="F2482" s="843"/>
      <c r="G2482" s="843"/>
      <c r="H2482" s="871">
        <v>167</v>
      </c>
      <c r="I2482" s="843"/>
      <c r="J2482" s="871">
        <v>20</v>
      </c>
      <c r="K2482" s="843">
        <f t="shared" si="113"/>
        <v>3340</v>
      </c>
    </row>
    <row r="2483" spans="1:11" ht="25.5">
      <c r="A2483" s="843">
        <v>100</v>
      </c>
      <c r="B2483" s="844" t="s">
        <v>2675</v>
      </c>
      <c r="C2483" s="845" t="s">
        <v>2699</v>
      </c>
      <c r="D2483" s="846" t="s">
        <v>21</v>
      </c>
      <c r="E2483" s="871">
        <v>4</v>
      </c>
      <c r="F2483" s="843"/>
      <c r="G2483" s="843"/>
      <c r="H2483" s="843"/>
      <c r="I2483" s="843"/>
      <c r="J2483" s="871">
        <v>1401</v>
      </c>
      <c r="K2483" s="843">
        <f t="shared" si="113"/>
        <v>5604</v>
      </c>
    </row>
    <row r="2484" spans="1:11">
      <c r="A2484" s="843">
        <v>101</v>
      </c>
      <c r="B2484" s="844" t="s">
        <v>2675</v>
      </c>
      <c r="C2484" s="845" t="s">
        <v>2700</v>
      </c>
      <c r="D2484" s="846" t="s">
        <v>21</v>
      </c>
      <c r="E2484" s="871">
        <v>3</v>
      </c>
      <c r="F2484" s="843"/>
      <c r="G2484" s="843"/>
      <c r="H2484" s="843"/>
      <c r="I2484" s="843"/>
      <c r="J2484" s="871">
        <v>1856.25</v>
      </c>
      <c r="K2484" s="843">
        <f t="shared" si="113"/>
        <v>5568.75</v>
      </c>
    </row>
    <row r="2485" spans="1:11">
      <c r="A2485" s="843">
        <v>102</v>
      </c>
      <c r="B2485" s="844" t="s">
        <v>2675</v>
      </c>
      <c r="C2485" s="845" t="s">
        <v>2701</v>
      </c>
      <c r="D2485" s="846" t="s">
        <v>21</v>
      </c>
      <c r="E2485" s="871">
        <v>8</v>
      </c>
      <c r="F2485" s="843"/>
      <c r="G2485" s="843"/>
      <c r="H2485" s="843"/>
      <c r="I2485" s="843"/>
      <c r="J2485" s="871">
        <v>17.365500000000001</v>
      </c>
      <c r="K2485" s="843">
        <f t="shared" si="113"/>
        <v>138.92400000000001</v>
      </c>
    </row>
    <row r="2486" spans="1:11">
      <c r="A2486" s="843">
        <v>103</v>
      </c>
      <c r="B2486" s="844" t="s">
        <v>2675</v>
      </c>
      <c r="C2486" s="845" t="s">
        <v>2702</v>
      </c>
      <c r="D2486" s="846" t="s">
        <v>21</v>
      </c>
      <c r="E2486" s="871">
        <v>4</v>
      </c>
      <c r="F2486" s="843"/>
      <c r="G2486" s="843"/>
      <c r="H2486" s="843"/>
      <c r="I2486" s="843"/>
      <c r="J2486" s="871">
        <v>178.76249999999999</v>
      </c>
      <c r="K2486" s="843">
        <f t="shared" si="113"/>
        <v>715.05</v>
      </c>
    </row>
    <row r="2487" spans="1:11">
      <c r="A2487" s="843">
        <v>104</v>
      </c>
      <c r="B2487" s="844" t="s">
        <v>2675</v>
      </c>
      <c r="C2487" s="845" t="s">
        <v>2703</v>
      </c>
      <c r="D2487" s="846" t="s">
        <v>330</v>
      </c>
      <c r="E2487" s="871">
        <v>234</v>
      </c>
      <c r="F2487" s="843"/>
      <c r="G2487" s="843"/>
      <c r="H2487" s="843"/>
      <c r="I2487" s="843"/>
      <c r="J2487" s="871">
        <v>40.86</v>
      </c>
      <c r="K2487" s="843">
        <f t="shared" si="113"/>
        <v>9561.24</v>
      </c>
    </row>
    <row r="2488" spans="1:11">
      <c r="A2488" s="843">
        <v>105</v>
      </c>
      <c r="B2488" s="844" t="s">
        <v>2675</v>
      </c>
      <c r="C2488" s="845" t="s">
        <v>2704</v>
      </c>
      <c r="D2488" s="846" t="s">
        <v>21</v>
      </c>
      <c r="E2488" s="871">
        <v>3</v>
      </c>
      <c r="F2488" s="843"/>
      <c r="G2488" s="843"/>
      <c r="H2488" s="843"/>
      <c r="I2488" s="843"/>
      <c r="J2488" s="871">
        <v>17.365500000000001</v>
      </c>
      <c r="K2488" s="843">
        <f t="shared" si="113"/>
        <v>52.096500000000006</v>
      </c>
    </row>
    <row r="2489" spans="1:11">
      <c r="A2489" s="843">
        <v>106</v>
      </c>
      <c r="B2489" s="844" t="s">
        <v>2675</v>
      </c>
      <c r="C2489" s="845" t="s">
        <v>2705</v>
      </c>
      <c r="D2489" s="846" t="s">
        <v>21</v>
      </c>
      <c r="E2489" s="871"/>
      <c r="F2489" s="843"/>
      <c r="G2489" s="843"/>
      <c r="H2489" s="843">
        <v>2</v>
      </c>
      <c r="I2489" s="843"/>
      <c r="J2489" s="871">
        <v>125.19</v>
      </c>
      <c r="K2489" s="843">
        <f t="shared" si="113"/>
        <v>250.38</v>
      </c>
    </row>
    <row r="2490" spans="1:11">
      <c r="A2490" s="843">
        <v>107</v>
      </c>
      <c r="B2490" s="844" t="s">
        <v>2675</v>
      </c>
      <c r="C2490" s="845" t="s">
        <v>2706</v>
      </c>
      <c r="D2490" s="846" t="s">
        <v>21</v>
      </c>
      <c r="E2490" s="871"/>
      <c r="F2490" s="843"/>
      <c r="G2490" s="843"/>
      <c r="H2490" s="843">
        <v>4</v>
      </c>
      <c r="I2490" s="843"/>
      <c r="J2490" s="871">
        <v>125.19</v>
      </c>
      <c r="K2490" s="843">
        <f t="shared" si="113"/>
        <v>500.76</v>
      </c>
    </row>
    <row r="2491" spans="1:11">
      <c r="A2491" s="843">
        <v>108</v>
      </c>
      <c r="B2491" s="844" t="s">
        <v>2675</v>
      </c>
      <c r="C2491" s="845" t="s">
        <v>2707</v>
      </c>
      <c r="D2491" s="846" t="s">
        <v>20</v>
      </c>
      <c r="E2491" s="871"/>
      <c r="F2491" s="843"/>
      <c r="G2491" s="843"/>
      <c r="H2491" s="843">
        <v>1</v>
      </c>
      <c r="I2491" s="843"/>
      <c r="J2491" s="871">
        <v>2627.5250000000001</v>
      </c>
      <c r="K2491" s="843">
        <f t="shared" si="113"/>
        <v>2627.5250000000001</v>
      </c>
    </row>
    <row r="2492" spans="1:11" ht="25.5">
      <c r="A2492" s="843">
        <v>109</v>
      </c>
      <c r="B2492" s="844" t="s">
        <v>2675</v>
      </c>
      <c r="C2492" s="845" t="s">
        <v>2708</v>
      </c>
      <c r="D2492" s="846" t="s">
        <v>21</v>
      </c>
      <c r="E2492" s="871">
        <v>2</v>
      </c>
      <c r="F2492" s="843"/>
      <c r="G2492" s="843"/>
      <c r="H2492" s="843"/>
      <c r="I2492" s="843"/>
      <c r="J2492" s="849">
        <v>4301.6499999999996</v>
      </c>
      <c r="K2492" s="843">
        <f t="shared" si="113"/>
        <v>8603.2999999999993</v>
      </c>
    </row>
    <row r="2493" spans="1:11">
      <c r="A2493" s="843">
        <v>110</v>
      </c>
      <c r="B2493" s="844" t="s">
        <v>2675</v>
      </c>
      <c r="C2493" s="845" t="s">
        <v>2709</v>
      </c>
      <c r="D2493" s="846" t="s">
        <v>21</v>
      </c>
      <c r="E2493" s="871">
        <v>5</v>
      </c>
      <c r="F2493" s="843"/>
      <c r="G2493" s="843"/>
      <c r="H2493" s="843"/>
      <c r="I2493" s="843"/>
      <c r="J2493" s="849">
        <v>3382.3</v>
      </c>
      <c r="K2493" s="843">
        <f t="shared" si="113"/>
        <v>16911.5</v>
      </c>
    </row>
    <row r="2494" spans="1:11" ht="25.5">
      <c r="A2494" s="843">
        <v>111</v>
      </c>
      <c r="B2494" s="844" t="s">
        <v>2675</v>
      </c>
      <c r="C2494" s="845" t="s">
        <v>2710</v>
      </c>
      <c r="D2494" s="846" t="s">
        <v>21</v>
      </c>
      <c r="E2494" s="871">
        <v>5</v>
      </c>
      <c r="F2494" s="843"/>
      <c r="G2494" s="843"/>
      <c r="H2494" s="843"/>
      <c r="I2494" s="843"/>
      <c r="J2494" s="849">
        <v>2831.83</v>
      </c>
      <c r="K2494" s="843">
        <f t="shared" si="113"/>
        <v>14159.15</v>
      </c>
    </row>
    <row r="2495" spans="1:11" ht="25.5">
      <c r="A2495" s="843">
        <v>112</v>
      </c>
      <c r="B2495" s="844" t="s">
        <v>2675</v>
      </c>
      <c r="C2495" s="845" t="s">
        <v>2711</v>
      </c>
      <c r="D2495" s="846" t="s">
        <v>21</v>
      </c>
      <c r="E2495" s="871">
        <v>5</v>
      </c>
      <c r="F2495" s="843"/>
      <c r="G2495" s="843"/>
      <c r="H2495" s="843"/>
      <c r="I2495" s="843"/>
      <c r="J2495" s="849">
        <v>4483.25</v>
      </c>
      <c r="K2495" s="843">
        <f t="shared" si="113"/>
        <v>22416.25</v>
      </c>
    </row>
    <row r="2496" spans="1:11" ht="38.25">
      <c r="A2496" s="843">
        <v>113</v>
      </c>
      <c r="B2496" s="844" t="s">
        <v>2675</v>
      </c>
      <c r="C2496" s="845" t="s">
        <v>2712</v>
      </c>
      <c r="D2496" s="846" t="s">
        <v>21</v>
      </c>
      <c r="E2496" s="871">
        <v>2</v>
      </c>
      <c r="F2496" s="843"/>
      <c r="G2496" s="843"/>
      <c r="H2496" s="843"/>
      <c r="I2496" s="843"/>
      <c r="J2496" s="849">
        <v>11336.380000000001</v>
      </c>
      <c r="K2496" s="843">
        <f t="shared" si="113"/>
        <v>22672.760000000002</v>
      </c>
    </row>
    <row r="2497" spans="1:11">
      <c r="A2497" s="843">
        <v>114</v>
      </c>
      <c r="B2497" s="844" t="s">
        <v>2675</v>
      </c>
      <c r="C2497" s="845" t="s">
        <v>2713</v>
      </c>
      <c r="D2497" s="846" t="s">
        <v>20</v>
      </c>
      <c r="E2497" s="871"/>
      <c r="F2497" s="843"/>
      <c r="G2497" s="843"/>
      <c r="H2497" s="848">
        <v>63</v>
      </c>
      <c r="I2497" s="843"/>
      <c r="J2497" s="849">
        <v>200</v>
      </c>
      <c r="K2497" s="843">
        <f t="shared" si="113"/>
        <v>12600</v>
      </c>
    </row>
    <row r="2498" spans="1:11">
      <c r="A2498" s="843">
        <v>115</v>
      </c>
      <c r="B2498" s="844" t="s">
        <v>2675</v>
      </c>
      <c r="C2498" s="845" t="s">
        <v>2714</v>
      </c>
      <c r="D2498" s="846" t="s">
        <v>20</v>
      </c>
      <c r="E2498" s="871"/>
      <c r="F2498" s="843"/>
      <c r="G2498" s="843"/>
      <c r="H2498" s="848">
        <v>3</v>
      </c>
      <c r="I2498" s="843"/>
      <c r="J2498" s="849">
        <v>200</v>
      </c>
      <c r="K2498" s="843">
        <f t="shared" si="113"/>
        <v>600</v>
      </c>
    </row>
    <row r="2499" spans="1:11" ht="25.5">
      <c r="A2499" s="843">
        <v>116</v>
      </c>
      <c r="B2499" s="844" t="s">
        <v>2675</v>
      </c>
      <c r="C2499" s="845" t="s">
        <v>2715</v>
      </c>
      <c r="D2499" s="846" t="s">
        <v>21</v>
      </c>
      <c r="E2499" s="871">
        <v>2</v>
      </c>
      <c r="F2499" s="843"/>
      <c r="G2499" s="843"/>
      <c r="H2499" s="848"/>
      <c r="I2499" s="843"/>
      <c r="J2499" s="857">
        <v>1360.865</v>
      </c>
      <c r="K2499" s="843">
        <f t="shared" si="113"/>
        <v>2721.73</v>
      </c>
    </row>
    <row r="2500" spans="1:11" ht="25.5">
      <c r="A2500" s="843">
        <v>117</v>
      </c>
      <c r="B2500" s="844" t="s">
        <v>2675</v>
      </c>
      <c r="C2500" s="845" t="s">
        <v>2716</v>
      </c>
      <c r="D2500" s="846" t="s">
        <v>21</v>
      </c>
      <c r="E2500" s="871">
        <v>7</v>
      </c>
      <c r="F2500" s="843"/>
      <c r="G2500" s="843"/>
      <c r="H2500" s="843"/>
      <c r="I2500" s="843"/>
      <c r="J2500" s="849">
        <v>1371.71</v>
      </c>
      <c r="K2500" s="843">
        <f t="shared" si="113"/>
        <v>9601.9700000000012</v>
      </c>
    </row>
    <row r="2501" spans="1:11" ht="25.5">
      <c r="A2501" s="843">
        <v>118</v>
      </c>
      <c r="B2501" s="844" t="s">
        <v>2675</v>
      </c>
      <c r="C2501" s="845" t="s">
        <v>2717</v>
      </c>
      <c r="D2501" s="846" t="s">
        <v>21</v>
      </c>
      <c r="E2501" s="871">
        <v>4</v>
      </c>
      <c r="F2501" s="843"/>
      <c r="G2501" s="843"/>
      <c r="H2501" s="843"/>
      <c r="I2501" s="843"/>
      <c r="J2501" s="857">
        <v>1139.2750000000001</v>
      </c>
      <c r="K2501" s="843">
        <f t="shared" si="113"/>
        <v>4557.1000000000004</v>
      </c>
    </row>
    <row r="2502" spans="1:11">
      <c r="A2502" s="843">
        <v>119</v>
      </c>
      <c r="B2502" s="844" t="s">
        <v>2675</v>
      </c>
      <c r="C2502" s="845" t="s">
        <v>2718</v>
      </c>
      <c r="D2502" s="846" t="s">
        <v>21</v>
      </c>
      <c r="E2502" s="871">
        <v>1</v>
      </c>
      <c r="F2502" s="843"/>
      <c r="G2502" s="843"/>
      <c r="H2502" s="843"/>
      <c r="I2502" s="843"/>
      <c r="J2502" s="849">
        <v>1413.07</v>
      </c>
      <c r="K2502" s="843">
        <f t="shared" si="113"/>
        <v>1413.07</v>
      </c>
    </row>
    <row r="2503" spans="1:11">
      <c r="A2503" s="843">
        <v>120</v>
      </c>
      <c r="B2503" s="844" t="s">
        <v>2675</v>
      </c>
      <c r="C2503" s="868" t="s">
        <v>2719</v>
      </c>
      <c r="D2503" s="846" t="s">
        <v>21</v>
      </c>
      <c r="E2503" s="871">
        <v>4</v>
      </c>
      <c r="F2503" s="843"/>
      <c r="G2503" s="843"/>
      <c r="H2503" s="843"/>
      <c r="I2503" s="843"/>
      <c r="J2503" s="849">
        <v>1229.56</v>
      </c>
      <c r="K2503" s="843">
        <f t="shared" si="113"/>
        <v>4918.24</v>
      </c>
    </row>
    <row r="2504" spans="1:11">
      <c r="A2504" s="843">
        <v>121</v>
      </c>
      <c r="B2504" s="844" t="s">
        <v>2675</v>
      </c>
      <c r="C2504" s="868" t="s">
        <v>2720</v>
      </c>
      <c r="D2504" s="846" t="s">
        <v>21</v>
      </c>
      <c r="E2504" s="871">
        <v>5</v>
      </c>
      <c r="F2504" s="843"/>
      <c r="G2504" s="843"/>
      <c r="H2504" s="843"/>
      <c r="I2504" s="843"/>
      <c r="J2504" s="849">
        <v>2339.94</v>
      </c>
      <c r="K2504" s="843">
        <f t="shared" si="113"/>
        <v>11699.7</v>
      </c>
    </row>
    <row r="2505" spans="1:11">
      <c r="A2505" s="843">
        <v>122</v>
      </c>
      <c r="B2505" s="844" t="s">
        <v>2675</v>
      </c>
      <c r="C2505" s="868" t="s">
        <v>2721</v>
      </c>
      <c r="D2505" s="846" t="s">
        <v>21</v>
      </c>
      <c r="E2505" s="871">
        <v>3</v>
      </c>
      <c r="F2505" s="843"/>
      <c r="G2505" s="843"/>
      <c r="H2505" s="843"/>
      <c r="I2505" s="843"/>
      <c r="J2505" s="849">
        <v>6985.6</v>
      </c>
      <c r="K2505" s="843">
        <f t="shared" si="113"/>
        <v>20956.800000000003</v>
      </c>
    </row>
    <row r="2506" spans="1:11">
      <c r="A2506" s="843">
        <v>123</v>
      </c>
      <c r="B2506" s="844" t="s">
        <v>2675</v>
      </c>
      <c r="C2506" s="868" t="s">
        <v>2722</v>
      </c>
      <c r="D2506" s="846" t="s">
        <v>21</v>
      </c>
      <c r="E2506" s="871">
        <v>3</v>
      </c>
      <c r="F2506" s="843"/>
      <c r="G2506" s="843"/>
      <c r="H2506" s="843"/>
      <c r="I2506" s="843"/>
      <c r="J2506" s="849">
        <v>6985.6</v>
      </c>
      <c r="K2506" s="843">
        <f t="shared" si="113"/>
        <v>20956.800000000003</v>
      </c>
    </row>
    <row r="2507" spans="1:11">
      <c r="A2507" s="843">
        <v>124</v>
      </c>
      <c r="B2507" s="844" t="s">
        <v>2675</v>
      </c>
      <c r="C2507" s="868" t="s">
        <v>2723</v>
      </c>
      <c r="D2507" s="846" t="s">
        <v>21</v>
      </c>
      <c r="E2507" s="871">
        <v>5</v>
      </c>
      <c r="F2507" s="843"/>
      <c r="G2507" s="843"/>
      <c r="H2507" s="843"/>
      <c r="I2507" s="843"/>
      <c r="J2507" s="849">
        <v>6979.7</v>
      </c>
      <c r="K2507" s="843">
        <f t="shared" si="113"/>
        <v>34898.5</v>
      </c>
    </row>
    <row r="2508" spans="1:11">
      <c r="A2508" s="843">
        <v>125</v>
      </c>
      <c r="B2508" s="844" t="s">
        <v>2675</v>
      </c>
      <c r="C2508" s="868" t="s">
        <v>2724</v>
      </c>
      <c r="D2508" s="846" t="s">
        <v>21</v>
      </c>
      <c r="E2508" s="871">
        <v>4</v>
      </c>
      <c r="F2508" s="843"/>
      <c r="G2508" s="843"/>
      <c r="H2508" s="843"/>
      <c r="I2508" s="843"/>
      <c r="J2508" s="849">
        <v>6979.7</v>
      </c>
      <c r="K2508" s="843">
        <f t="shared" si="113"/>
        <v>27918.799999999999</v>
      </c>
    </row>
    <row r="2509" spans="1:11">
      <c r="A2509" s="843">
        <v>126</v>
      </c>
      <c r="B2509" s="844" t="s">
        <v>2675</v>
      </c>
      <c r="C2509" s="868" t="s">
        <v>2725</v>
      </c>
      <c r="D2509" s="846" t="s">
        <v>15</v>
      </c>
      <c r="E2509" s="871">
        <v>1.9</v>
      </c>
      <c r="F2509" s="843"/>
      <c r="G2509" s="843"/>
      <c r="H2509" s="843"/>
      <c r="I2509" s="843"/>
      <c r="J2509" s="849">
        <v>590</v>
      </c>
      <c r="K2509" s="843">
        <f t="shared" si="113"/>
        <v>1121</v>
      </c>
    </row>
    <row r="2510" spans="1:11">
      <c r="A2510" s="843">
        <v>127</v>
      </c>
      <c r="B2510" s="844" t="s">
        <v>2675</v>
      </c>
      <c r="C2510" s="872" t="s">
        <v>2726</v>
      </c>
      <c r="D2510" s="846" t="s">
        <v>21</v>
      </c>
      <c r="E2510" s="871">
        <v>1</v>
      </c>
      <c r="F2510" s="843"/>
      <c r="G2510" s="843"/>
      <c r="H2510" s="843"/>
      <c r="I2510" s="843"/>
      <c r="J2510" s="849">
        <v>178180</v>
      </c>
      <c r="K2510" s="873">
        <f t="shared" si="113"/>
        <v>178180</v>
      </c>
    </row>
    <row r="2511" spans="1:11">
      <c r="A2511" s="843">
        <v>128</v>
      </c>
      <c r="B2511" s="844" t="s">
        <v>2675</v>
      </c>
      <c r="C2511" s="872" t="s">
        <v>2727</v>
      </c>
      <c r="D2511" s="846" t="s">
        <v>21</v>
      </c>
      <c r="E2511" s="871">
        <v>4</v>
      </c>
      <c r="F2511" s="843"/>
      <c r="G2511" s="843"/>
      <c r="H2511" s="843"/>
      <c r="I2511" s="843"/>
      <c r="J2511" s="874">
        <v>12873.8</v>
      </c>
      <c r="K2511" s="873">
        <f t="shared" si="113"/>
        <v>51495.199999999997</v>
      </c>
    </row>
    <row r="2512" spans="1:11">
      <c r="A2512" s="843">
        <v>129</v>
      </c>
      <c r="B2512" s="844" t="s">
        <v>2675</v>
      </c>
      <c r="C2512" s="872" t="s">
        <v>2728</v>
      </c>
      <c r="D2512" s="846" t="s">
        <v>21</v>
      </c>
      <c r="E2512" s="871"/>
      <c r="F2512" s="843"/>
      <c r="G2512" s="843">
        <v>5</v>
      </c>
      <c r="H2512" s="843"/>
      <c r="I2512" s="875"/>
      <c r="J2512" s="874">
        <v>15000</v>
      </c>
      <c r="K2512" s="876">
        <f t="shared" si="113"/>
        <v>75000</v>
      </c>
    </row>
    <row r="2513" spans="1:11">
      <c r="A2513" s="843">
        <v>130</v>
      </c>
      <c r="B2513" s="844" t="s">
        <v>2675</v>
      </c>
      <c r="C2513" s="877" t="s">
        <v>2729</v>
      </c>
      <c r="D2513" s="846" t="s">
        <v>21</v>
      </c>
      <c r="E2513" s="871">
        <v>15</v>
      </c>
      <c r="F2513" s="843"/>
      <c r="G2513" s="843"/>
      <c r="H2513" s="843"/>
      <c r="I2513" s="875"/>
      <c r="J2513" s="874">
        <v>1500</v>
      </c>
      <c r="K2513" s="876">
        <f t="shared" si="113"/>
        <v>22500</v>
      </c>
    </row>
    <row r="2514" spans="1:11">
      <c r="A2514" s="843">
        <v>131</v>
      </c>
      <c r="B2514" s="844" t="s">
        <v>2675</v>
      </c>
      <c r="C2514" s="877" t="s">
        <v>2730</v>
      </c>
      <c r="D2514" s="846" t="s">
        <v>21</v>
      </c>
      <c r="E2514" s="871">
        <v>9</v>
      </c>
      <c r="F2514" s="843"/>
      <c r="G2514" s="843"/>
      <c r="H2514" s="843"/>
      <c r="I2514" s="875"/>
      <c r="J2514" s="874">
        <v>500</v>
      </c>
      <c r="K2514" s="876">
        <f t="shared" si="113"/>
        <v>4500</v>
      </c>
    </row>
    <row r="2515" spans="1:11">
      <c r="A2515" s="843">
        <v>132</v>
      </c>
      <c r="B2515" s="878" t="s">
        <v>2731</v>
      </c>
      <c r="C2515" s="879" t="s">
        <v>2732</v>
      </c>
      <c r="D2515" s="846" t="s">
        <v>21</v>
      </c>
      <c r="E2515" s="849"/>
      <c r="F2515" s="843"/>
      <c r="G2515" s="843"/>
      <c r="H2515" s="843"/>
      <c r="I2515" s="880">
        <v>4</v>
      </c>
      <c r="J2515" s="881">
        <v>650</v>
      </c>
      <c r="K2515" s="882">
        <f t="shared" si="113"/>
        <v>2600</v>
      </c>
    </row>
    <row r="2516" spans="1:11">
      <c r="A2516" s="843">
        <v>133</v>
      </c>
      <c r="B2516" s="878" t="s">
        <v>2733</v>
      </c>
      <c r="C2516" s="879" t="s">
        <v>2734</v>
      </c>
      <c r="D2516" s="846" t="s">
        <v>21</v>
      </c>
      <c r="E2516" s="849"/>
      <c r="F2516" s="843"/>
      <c r="G2516" s="843"/>
      <c r="H2516" s="843"/>
      <c r="I2516" s="880">
        <v>3</v>
      </c>
      <c r="J2516" s="883">
        <v>650</v>
      </c>
      <c r="K2516" s="882">
        <f t="shared" si="113"/>
        <v>1950</v>
      </c>
    </row>
    <row r="2517" spans="1:11">
      <c r="A2517" s="843">
        <v>134</v>
      </c>
      <c r="B2517" s="878" t="s">
        <v>2735</v>
      </c>
      <c r="C2517" s="879" t="s">
        <v>2736</v>
      </c>
      <c r="D2517" s="846" t="s">
        <v>21</v>
      </c>
      <c r="E2517" s="863"/>
      <c r="F2517" s="843"/>
      <c r="G2517" s="843"/>
      <c r="H2517" s="843"/>
      <c r="I2517" s="880">
        <v>7</v>
      </c>
      <c r="J2517" s="884">
        <v>500</v>
      </c>
      <c r="K2517" s="882">
        <f t="shared" si="113"/>
        <v>3500</v>
      </c>
    </row>
    <row r="2518" spans="1:11">
      <c r="A2518" s="843">
        <v>135</v>
      </c>
      <c r="B2518" s="878" t="s">
        <v>2737</v>
      </c>
      <c r="C2518" s="879" t="s">
        <v>2738</v>
      </c>
      <c r="D2518" s="854" t="s">
        <v>21</v>
      </c>
      <c r="E2518" s="863"/>
      <c r="F2518" s="843"/>
      <c r="G2518" s="843"/>
      <c r="H2518" s="843"/>
      <c r="I2518" s="880">
        <v>8</v>
      </c>
      <c r="J2518" s="884">
        <v>500</v>
      </c>
      <c r="K2518" s="882">
        <f t="shared" si="113"/>
        <v>4000</v>
      </c>
    </row>
    <row r="2519" spans="1:11">
      <c r="A2519" s="843">
        <v>136</v>
      </c>
      <c r="B2519" s="878" t="s">
        <v>1340</v>
      </c>
      <c r="C2519" s="879" t="s">
        <v>2650</v>
      </c>
      <c r="D2519" s="854" t="s">
        <v>21</v>
      </c>
      <c r="E2519" s="863"/>
      <c r="F2519" s="843"/>
      <c r="G2519" s="843"/>
      <c r="H2519" s="843"/>
      <c r="I2519" s="880">
        <v>22</v>
      </c>
      <c r="J2519" s="884">
        <v>50</v>
      </c>
      <c r="K2519" s="882">
        <f t="shared" si="113"/>
        <v>1100</v>
      </c>
    </row>
    <row r="2520" spans="1:11">
      <c r="A2520" s="843">
        <v>137</v>
      </c>
      <c r="B2520" s="878" t="s">
        <v>2739</v>
      </c>
      <c r="C2520" s="879" t="s">
        <v>2740</v>
      </c>
      <c r="D2520" s="854" t="s">
        <v>21</v>
      </c>
      <c r="E2520" s="863"/>
      <c r="F2520" s="843"/>
      <c r="G2520" s="843"/>
      <c r="H2520" s="843"/>
      <c r="I2520" s="880">
        <v>3</v>
      </c>
      <c r="J2520" s="884">
        <v>16800</v>
      </c>
      <c r="K2520" s="882">
        <f t="shared" si="113"/>
        <v>50400</v>
      </c>
    </row>
    <row r="2521" spans="1:11">
      <c r="A2521" s="843">
        <v>138</v>
      </c>
      <c r="B2521" s="878" t="s">
        <v>2741</v>
      </c>
      <c r="C2521" s="879" t="s">
        <v>2742</v>
      </c>
      <c r="D2521" s="854" t="s">
        <v>1702</v>
      </c>
      <c r="E2521" s="863"/>
      <c r="F2521" s="843"/>
      <c r="G2521" s="843"/>
      <c r="H2521" s="843"/>
      <c r="I2521" s="880">
        <v>42154</v>
      </c>
      <c r="J2521" s="884">
        <v>20</v>
      </c>
      <c r="K2521" s="882">
        <f t="shared" si="113"/>
        <v>843080</v>
      </c>
    </row>
    <row r="2522" spans="1:11">
      <c r="A2522" s="843">
        <v>139</v>
      </c>
      <c r="B2522" s="878" t="s">
        <v>2743</v>
      </c>
      <c r="C2522" s="879" t="s">
        <v>2744</v>
      </c>
      <c r="D2522" s="846" t="s">
        <v>21</v>
      </c>
      <c r="E2522" s="856"/>
      <c r="F2522" s="843"/>
      <c r="G2522" s="843"/>
      <c r="H2522" s="843"/>
      <c r="I2522" s="880">
        <v>246</v>
      </c>
      <c r="J2522" s="885">
        <v>216.26016999999999</v>
      </c>
      <c r="K2522" s="882">
        <f t="shared" si="113"/>
        <v>53200.001819999998</v>
      </c>
    </row>
    <row r="2523" spans="1:11">
      <c r="A2523" s="843">
        <v>140</v>
      </c>
      <c r="B2523" s="878" t="s">
        <v>2745</v>
      </c>
      <c r="C2523" s="879" t="s">
        <v>2746</v>
      </c>
      <c r="D2523" s="846" t="s">
        <v>21</v>
      </c>
      <c r="E2523" s="856"/>
      <c r="F2523" s="843"/>
      <c r="G2523" s="843"/>
      <c r="H2523" s="843"/>
      <c r="I2523" s="880">
        <v>1</v>
      </c>
      <c r="J2523" s="885">
        <v>13352.5</v>
      </c>
      <c r="K2523" s="882">
        <f t="shared" si="113"/>
        <v>13352.5</v>
      </c>
    </row>
    <row r="2524" spans="1:11">
      <c r="A2524" s="843">
        <v>141</v>
      </c>
      <c r="B2524" s="878" t="s">
        <v>2747</v>
      </c>
      <c r="C2524" s="879" t="s">
        <v>2748</v>
      </c>
      <c r="D2524" s="850" t="s">
        <v>21</v>
      </c>
      <c r="E2524" s="853"/>
      <c r="F2524" s="843"/>
      <c r="G2524" s="843"/>
      <c r="H2524" s="843"/>
      <c r="I2524" s="880">
        <v>55</v>
      </c>
      <c r="J2524" s="886">
        <v>200</v>
      </c>
      <c r="K2524" s="882">
        <f t="shared" si="113"/>
        <v>11000</v>
      </c>
    </row>
    <row r="2525" spans="1:11" ht="25.5">
      <c r="A2525" s="843">
        <v>142</v>
      </c>
      <c r="B2525" s="878" t="s">
        <v>2675</v>
      </c>
      <c r="C2525" s="879" t="s">
        <v>2749</v>
      </c>
      <c r="D2525" s="846" t="s">
        <v>21</v>
      </c>
      <c r="E2525" s="849"/>
      <c r="F2525" s="843"/>
      <c r="G2525" s="843"/>
      <c r="H2525" s="843"/>
      <c r="I2525" s="887">
        <v>1</v>
      </c>
      <c r="J2525" s="883">
        <v>1200</v>
      </c>
      <c r="K2525" s="882">
        <f t="shared" si="113"/>
        <v>1200</v>
      </c>
    </row>
    <row r="2526" spans="1:11">
      <c r="A2526" s="843">
        <v>143</v>
      </c>
      <c r="B2526" s="878" t="s">
        <v>2675</v>
      </c>
      <c r="C2526" s="879" t="s">
        <v>2750</v>
      </c>
      <c r="D2526" s="846" t="s">
        <v>21</v>
      </c>
      <c r="E2526" s="853"/>
      <c r="F2526" s="843"/>
      <c r="G2526" s="843"/>
      <c r="H2526" s="843"/>
      <c r="I2526" s="887">
        <v>1</v>
      </c>
      <c r="J2526" s="886">
        <v>5628.4</v>
      </c>
      <c r="K2526" s="882">
        <f t="shared" si="113"/>
        <v>5628.4</v>
      </c>
    </row>
    <row r="2527" spans="1:11">
      <c r="A2527" s="843">
        <v>144</v>
      </c>
      <c r="B2527" s="878" t="s">
        <v>2675</v>
      </c>
      <c r="C2527" s="879" t="s">
        <v>2751</v>
      </c>
      <c r="D2527" s="846" t="s">
        <v>21</v>
      </c>
      <c r="E2527" s="853"/>
      <c r="F2527" s="843"/>
      <c r="G2527" s="843"/>
      <c r="H2527" s="843"/>
      <c r="I2527" s="887">
        <v>2</v>
      </c>
      <c r="J2527" s="886">
        <v>150</v>
      </c>
      <c r="K2527" s="882">
        <f t="shared" si="113"/>
        <v>300</v>
      </c>
    </row>
    <row r="2528" spans="1:11">
      <c r="A2528" s="843">
        <v>145</v>
      </c>
      <c r="B2528" s="878" t="s">
        <v>2675</v>
      </c>
      <c r="C2528" s="879" t="s">
        <v>2752</v>
      </c>
      <c r="D2528" s="846" t="s">
        <v>21</v>
      </c>
      <c r="E2528" s="853"/>
      <c r="F2528" s="843"/>
      <c r="G2528" s="843"/>
      <c r="H2528" s="843"/>
      <c r="I2528" s="887">
        <v>4</v>
      </c>
      <c r="J2528" s="886">
        <v>300</v>
      </c>
      <c r="K2528" s="882">
        <f t="shared" si="113"/>
        <v>1200</v>
      </c>
    </row>
    <row r="2529" spans="1:11">
      <c r="A2529" s="843">
        <v>146</v>
      </c>
      <c r="B2529" s="878" t="s">
        <v>2675</v>
      </c>
      <c r="C2529" s="879" t="s">
        <v>2753</v>
      </c>
      <c r="D2529" s="846" t="s">
        <v>21</v>
      </c>
      <c r="E2529" s="853"/>
      <c r="F2529" s="843"/>
      <c r="G2529" s="843"/>
      <c r="H2529" s="843"/>
      <c r="I2529" s="887">
        <v>10</v>
      </c>
      <c r="J2529" s="886">
        <v>100</v>
      </c>
      <c r="K2529" s="882">
        <f t="shared" si="113"/>
        <v>1000</v>
      </c>
    </row>
    <row r="2530" spans="1:11">
      <c r="A2530" s="843">
        <v>147</v>
      </c>
      <c r="B2530" s="878" t="s">
        <v>2675</v>
      </c>
      <c r="C2530" s="879" t="s">
        <v>2754</v>
      </c>
      <c r="D2530" s="846" t="s">
        <v>21</v>
      </c>
      <c r="E2530" s="853"/>
      <c r="F2530" s="843"/>
      <c r="G2530" s="843"/>
      <c r="H2530" s="843"/>
      <c r="I2530" s="887">
        <v>2</v>
      </c>
      <c r="J2530" s="886">
        <v>1650</v>
      </c>
      <c r="K2530" s="882">
        <f t="shared" si="113"/>
        <v>3300</v>
      </c>
    </row>
    <row r="2531" spans="1:11">
      <c r="A2531" s="843">
        <v>148</v>
      </c>
      <c r="B2531" s="878" t="s">
        <v>2675</v>
      </c>
      <c r="C2531" s="879" t="s">
        <v>2755</v>
      </c>
      <c r="D2531" s="846" t="s">
        <v>21</v>
      </c>
      <c r="E2531" s="853"/>
      <c r="F2531" s="843"/>
      <c r="G2531" s="843"/>
      <c r="H2531" s="843"/>
      <c r="I2531" s="887">
        <v>2</v>
      </c>
      <c r="J2531" s="886">
        <v>675</v>
      </c>
      <c r="K2531" s="882">
        <f t="shared" si="113"/>
        <v>1350</v>
      </c>
    </row>
    <row r="2532" spans="1:11">
      <c r="A2532" s="843">
        <v>149</v>
      </c>
      <c r="B2532" s="878" t="s">
        <v>2675</v>
      </c>
      <c r="C2532" s="879" t="s">
        <v>2756</v>
      </c>
      <c r="D2532" s="846" t="s">
        <v>21</v>
      </c>
      <c r="E2532" s="853"/>
      <c r="F2532" s="843"/>
      <c r="G2532" s="843"/>
      <c r="H2532" s="843"/>
      <c r="I2532" s="887">
        <v>2</v>
      </c>
      <c r="J2532" s="886">
        <v>100</v>
      </c>
      <c r="K2532" s="882">
        <f t="shared" si="113"/>
        <v>200</v>
      </c>
    </row>
    <row r="2533" spans="1:11">
      <c r="A2533" s="843">
        <v>150</v>
      </c>
      <c r="B2533" s="878" t="s">
        <v>2675</v>
      </c>
      <c r="C2533" s="879" t="s">
        <v>2753</v>
      </c>
      <c r="D2533" s="846" t="s">
        <v>21</v>
      </c>
      <c r="E2533" s="853"/>
      <c r="F2533" s="843"/>
      <c r="G2533" s="843"/>
      <c r="H2533" s="843"/>
      <c r="I2533" s="887">
        <v>4</v>
      </c>
      <c r="J2533" s="886">
        <v>100</v>
      </c>
      <c r="K2533" s="882">
        <f t="shared" si="113"/>
        <v>400</v>
      </c>
    </row>
    <row r="2534" spans="1:11">
      <c r="A2534" s="843">
        <v>151</v>
      </c>
      <c r="B2534" s="878" t="s">
        <v>2675</v>
      </c>
      <c r="C2534" s="879" t="s">
        <v>2757</v>
      </c>
      <c r="D2534" s="846" t="s">
        <v>21</v>
      </c>
      <c r="E2534" s="853"/>
      <c r="F2534" s="843"/>
      <c r="G2534" s="843"/>
      <c r="H2534" s="843"/>
      <c r="I2534" s="887">
        <v>4</v>
      </c>
      <c r="J2534" s="886">
        <v>250</v>
      </c>
      <c r="K2534" s="888">
        <f t="shared" si="113"/>
        <v>1000</v>
      </c>
    </row>
    <row r="2535" spans="1:11">
      <c r="A2535" s="843">
        <v>152</v>
      </c>
      <c r="B2535" s="878" t="s">
        <v>2758</v>
      </c>
      <c r="C2535" s="879" t="s">
        <v>2759</v>
      </c>
      <c r="D2535" s="846" t="s">
        <v>21</v>
      </c>
      <c r="E2535" s="853"/>
      <c r="F2535" s="843"/>
      <c r="G2535" s="843"/>
      <c r="H2535" s="843"/>
      <c r="I2535" s="887">
        <v>1</v>
      </c>
      <c r="J2535" s="886">
        <v>50</v>
      </c>
      <c r="K2535" s="888">
        <f t="shared" si="113"/>
        <v>50</v>
      </c>
    </row>
    <row r="2536" spans="1:11">
      <c r="A2536" s="843">
        <v>153</v>
      </c>
      <c r="B2536" s="889" t="s">
        <v>2735</v>
      </c>
      <c r="C2536" s="890" t="s">
        <v>2760</v>
      </c>
      <c r="D2536" s="891" t="s">
        <v>21</v>
      </c>
      <c r="E2536" s="892"/>
      <c r="F2536" s="893"/>
      <c r="G2536" s="893"/>
      <c r="H2536" s="893"/>
      <c r="I2536" s="894">
        <v>1</v>
      </c>
      <c r="J2536" s="895">
        <v>500</v>
      </c>
      <c r="K2536" s="896">
        <f t="shared" si="113"/>
        <v>500</v>
      </c>
    </row>
    <row r="2537" spans="1:11">
      <c r="A2537" s="843">
        <v>154</v>
      </c>
      <c r="B2537" s="897"/>
      <c r="C2537" s="898" t="s">
        <v>2761</v>
      </c>
      <c r="D2537" s="899" t="s">
        <v>21</v>
      </c>
      <c r="E2537" s="900"/>
      <c r="F2537" s="901"/>
      <c r="G2537" s="901"/>
      <c r="H2537" s="901"/>
      <c r="I2537" s="902">
        <v>1</v>
      </c>
      <c r="J2537" s="903">
        <v>5000</v>
      </c>
      <c r="K2537" s="904">
        <f t="shared" si="113"/>
        <v>5000</v>
      </c>
    </row>
    <row r="2538" spans="1:11">
      <c r="A2538" s="843">
        <v>155</v>
      </c>
      <c r="B2538" s="897"/>
      <c r="C2538" s="898" t="s">
        <v>2762</v>
      </c>
      <c r="D2538" s="899" t="s">
        <v>15</v>
      </c>
      <c r="E2538" s="900"/>
      <c r="F2538" s="901"/>
      <c r="G2538" s="901"/>
      <c r="H2538" s="901"/>
      <c r="I2538" s="902">
        <v>70</v>
      </c>
      <c r="J2538" s="903">
        <v>40</v>
      </c>
      <c r="K2538" s="904">
        <f t="shared" si="113"/>
        <v>2800</v>
      </c>
    </row>
    <row r="2539" spans="1:11">
      <c r="A2539" s="838"/>
      <c r="B2539" s="838"/>
      <c r="C2539" s="838"/>
      <c r="D2539" s="838"/>
      <c r="E2539" s="838"/>
      <c r="F2539" s="838"/>
      <c r="G2539" s="838"/>
      <c r="H2539" s="838"/>
      <c r="I2539" s="838"/>
      <c r="J2539" s="838"/>
      <c r="K2539" s="838"/>
    </row>
    <row r="2540" spans="1:11">
      <c r="A2540" s="838"/>
      <c r="B2540" s="838"/>
      <c r="C2540" s="838"/>
      <c r="D2540" s="838"/>
      <c r="E2540" s="838"/>
      <c r="F2540" s="838"/>
      <c r="G2540" s="838"/>
      <c r="H2540" s="838"/>
      <c r="I2540" s="838"/>
      <c r="J2540" s="838"/>
      <c r="K2540" s="838"/>
    </row>
    <row r="2541" spans="1:11">
      <c r="A2541" s="838"/>
      <c r="B2541" s="838"/>
      <c r="C2541" s="838"/>
      <c r="D2541" s="838"/>
      <c r="E2541" s="838"/>
      <c r="F2541" s="838"/>
      <c r="G2541" s="838"/>
      <c r="H2541" s="838"/>
      <c r="I2541" s="838"/>
      <c r="J2541" s="838"/>
      <c r="K2541" s="838"/>
    </row>
    <row r="2542" spans="1:11">
      <c r="A2542" s="838"/>
      <c r="B2542" s="838"/>
      <c r="C2542" s="838" t="s">
        <v>579</v>
      </c>
      <c r="D2542" s="838"/>
      <c r="E2542" s="838"/>
      <c r="F2542" s="838" t="s">
        <v>580</v>
      </c>
      <c r="G2542" s="838"/>
      <c r="H2542" s="838"/>
      <c r="I2542" s="838"/>
      <c r="J2542" s="838" t="s">
        <v>581</v>
      </c>
      <c r="K2542" s="838"/>
    </row>
    <row r="2543" spans="1:11">
      <c r="A2543" s="838"/>
      <c r="B2543" s="838"/>
      <c r="C2543" s="838" t="s">
        <v>2763</v>
      </c>
      <c r="D2543" s="838"/>
      <c r="E2543" s="838"/>
      <c r="F2543" s="838" t="s">
        <v>2764</v>
      </c>
      <c r="G2543" s="838"/>
      <c r="H2543" s="838"/>
      <c r="I2543" s="1215" t="s">
        <v>2765</v>
      </c>
      <c r="J2543" s="1216"/>
      <c r="K2543" s="1216"/>
    </row>
    <row r="2544" spans="1:11">
      <c r="A2544" s="838"/>
      <c r="B2544" s="838"/>
      <c r="C2544" s="838"/>
      <c r="D2544" s="838"/>
      <c r="E2544" s="838"/>
      <c r="F2544" s="838"/>
      <c r="G2544" s="838"/>
      <c r="H2544" s="838"/>
      <c r="I2544" s="838"/>
      <c r="J2544" s="838"/>
      <c r="K2544" s="838"/>
    </row>
    <row r="2545" spans="1:11">
      <c r="A2545" s="838" t="s">
        <v>2766</v>
      </c>
      <c r="B2545" s="838"/>
      <c r="C2545" s="838"/>
      <c r="D2545" s="838"/>
      <c r="E2545" s="838"/>
      <c r="F2545" s="838"/>
      <c r="G2545" s="838"/>
      <c r="H2545" s="838"/>
      <c r="I2545" s="838"/>
      <c r="J2545" s="838"/>
      <c r="K2545" s="838"/>
    </row>
    <row r="2546" spans="1:11">
      <c r="A2546" s="905"/>
      <c r="B2546" s="905"/>
      <c r="C2546" s="905"/>
      <c r="D2546" s="905"/>
      <c r="E2546" s="905"/>
      <c r="F2546" s="905"/>
      <c r="G2546" s="905"/>
      <c r="H2546" s="905"/>
      <c r="I2546" s="905"/>
      <c r="J2546" s="905"/>
      <c r="K2546" s="905"/>
    </row>
    <row r="2547" spans="1:11">
      <c r="A2547" s="905"/>
      <c r="B2547" s="905"/>
      <c r="C2547" s="905"/>
      <c r="D2547" s="905"/>
      <c r="E2547" s="905"/>
      <c r="F2547" s="905"/>
      <c r="G2547" s="905"/>
      <c r="H2547" s="905"/>
      <c r="I2547" s="905"/>
      <c r="J2547" s="905"/>
      <c r="K2547" s="905"/>
    </row>
    <row r="2548" spans="1:11">
      <c r="A2548" s="905"/>
      <c r="B2548" s="905"/>
      <c r="C2548" s="905"/>
      <c r="D2548" s="905"/>
      <c r="E2548" s="905"/>
      <c r="F2548" s="905"/>
      <c r="G2548" s="905"/>
      <c r="H2548" s="905"/>
      <c r="I2548" s="905"/>
      <c r="J2548" s="905"/>
      <c r="K2548" s="905"/>
    </row>
    <row r="2551" spans="1:11" ht="15.75">
      <c r="A2551" s="1157" t="s">
        <v>2767</v>
      </c>
      <c r="B2551" s="1157"/>
      <c r="C2551" s="1157"/>
      <c r="D2551" s="1157"/>
      <c r="E2551" s="1157"/>
      <c r="F2551" s="1157"/>
      <c r="G2551" s="1157"/>
      <c r="H2551" s="1157"/>
      <c r="I2551" s="1157"/>
      <c r="J2551" s="1157"/>
      <c r="K2551" s="1157"/>
    </row>
    <row r="2552" spans="1:11" ht="15.75">
      <c r="A2552" s="1157" t="s">
        <v>2768</v>
      </c>
      <c r="B2552" s="1157"/>
      <c r="C2552" s="1157"/>
      <c r="D2552" s="1157"/>
      <c r="E2552" s="1157"/>
      <c r="F2552" s="1157"/>
      <c r="G2552" s="1157"/>
      <c r="H2552" s="1157"/>
      <c r="I2552" s="1157"/>
      <c r="J2552" s="1157"/>
      <c r="K2552" s="1157"/>
    </row>
    <row r="2553" spans="1:11" ht="23.25">
      <c r="A2553" s="1201" t="s">
        <v>2769</v>
      </c>
      <c r="B2553" s="1201"/>
      <c r="C2553" s="1201"/>
      <c r="D2553" s="1201"/>
      <c r="E2553" s="1201"/>
      <c r="F2553" s="1201"/>
      <c r="G2553" s="1201"/>
      <c r="H2553" s="1201"/>
      <c r="I2553" s="1201"/>
      <c r="J2553" s="1201"/>
      <c r="K2553" s="1201"/>
    </row>
    <row r="2554" spans="1:11" ht="16.5">
      <c r="A2554" s="1191" t="s">
        <v>2770</v>
      </c>
      <c r="B2554" s="1193" t="s">
        <v>241</v>
      </c>
      <c r="C2554" s="1191" t="s">
        <v>1423</v>
      </c>
      <c r="D2554" s="366" t="s">
        <v>3</v>
      </c>
      <c r="E2554" s="1195" t="s">
        <v>4</v>
      </c>
      <c r="F2554" s="1196"/>
      <c r="G2554" s="1196"/>
      <c r="H2554" s="1196"/>
      <c r="I2554" s="1197"/>
      <c r="J2554" s="1198" t="s">
        <v>1424</v>
      </c>
      <c r="K2554" s="1198" t="s">
        <v>459</v>
      </c>
    </row>
    <row r="2555" spans="1:11" ht="16.5">
      <c r="A2555" s="1192"/>
      <c r="B2555" s="1194"/>
      <c r="C2555" s="1192"/>
      <c r="D2555" s="906"/>
      <c r="E2555" s="237" t="s">
        <v>5</v>
      </c>
      <c r="F2555" s="907" t="s">
        <v>2771</v>
      </c>
      <c r="G2555" s="907" t="s">
        <v>7</v>
      </c>
      <c r="H2555" s="907" t="s">
        <v>1310</v>
      </c>
      <c r="I2555" s="907" t="s">
        <v>9</v>
      </c>
      <c r="J2555" s="1199"/>
      <c r="K2555" s="1199"/>
    </row>
    <row r="2556" spans="1:11" ht="16.5">
      <c r="A2556" s="361">
        <v>1</v>
      </c>
      <c r="B2556" s="360" t="s">
        <v>1733</v>
      </c>
      <c r="C2556" s="359" t="s">
        <v>2772</v>
      </c>
      <c r="D2556" s="361" t="s">
        <v>347</v>
      </c>
      <c r="E2556" s="361">
        <v>9.8000000000000004E-2</v>
      </c>
      <c r="F2556" s="366"/>
      <c r="G2556" s="366"/>
      <c r="H2556" s="366"/>
      <c r="I2556" s="366"/>
      <c r="J2556" s="908">
        <v>300000</v>
      </c>
      <c r="K2556" s="383">
        <f>E2556*J2556</f>
        <v>29400</v>
      </c>
    </row>
    <row r="2557" spans="1:11" ht="16.5">
      <c r="A2557" s="361">
        <v>2</v>
      </c>
      <c r="B2557" s="360" t="s">
        <v>328</v>
      </c>
      <c r="C2557" s="359" t="s">
        <v>2773</v>
      </c>
      <c r="D2557" s="361" t="s">
        <v>623</v>
      </c>
      <c r="E2557" s="361">
        <v>65</v>
      </c>
      <c r="F2557" s="366"/>
      <c r="G2557" s="366"/>
      <c r="H2557" s="366"/>
      <c r="I2557" s="366"/>
      <c r="J2557" s="908">
        <v>100</v>
      </c>
      <c r="K2557" s="383">
        <f t="shared" ref="K2557:K2620" si="114">E2557*J2557</f>
        <v>6500</v>
      </c>
    </row>
    <row r="2558" spans="1:11" ht="16.5">
      <c r="A2558" s="361">
        <v>3</v>
      </c>
      <c r="B2558" s="360" t="s">
        <v>2774</v>
      </c>
      <c r="C2558" s="359" t="s">
        <v>2775</v>
      </c>
      <c r="D2558" s="361" t="s">
        <v>623</v>
      </c>
      <c r="E2558" s="361">
        <v>66</v>
      </c>
      <c r="F2558" s="366"/>
      <c r="G2558" s="366"/>
      <c r="H2558" s="366"/>
      <c r="I2558" s="366"/>
      <c r="J2558" s="908">
        <v>40</v>
      </c>
      <c r="K2558" s="383">
        <f t="shared" si="114"/>
        <v>2640</v>
      </c>
    </row>
    <row r="2559" spans="1:11" ht="16.5">
      <c r="A2559" s="361">
        <v>4</v>
      </c>
      <c r="B2559" s="360" t="s">
        <v>473</v>
      </c>
      <c r="C2559" s="909" t="s">
        <v>2776</v>
      </c>
      <c r="D2559" s="361" t="s">
        <v>623</v>
      </c>
      <c r="E2559" s="910">
        <v>536</v>
      </c>
      <c r="F2559" s="366"/>
      <c r="G2559" s="366"/>
      <c r="H2559" s="366"/>
      <c r="I2559" s="366"/>
      <c r="J2559" s="908">
        <v>50</v>
      </c>
      <c r="K2559" s="383">
        <f t="shared" si="114"/>
        <v>26800</v>
      </c>
    </row>
    <row r="2560" spans="1:11" ht="33">
      <c r="A2560" s="361">
        <v>5</v>
      </c>
      <c r="B2560" s="360" t="s">
        <v>2777</v>
      </c>
      <c r="C2560" s="911" t="s">
        <v>2778</v>
      </c>
      <c r="D2560" s="359"/>
      <c r="E2560" s="366">
        <v>1</v>
      </c>
      <c r="F2560" s="366"/>
      <c r="G2560" s="366"/>
      <c r="H2560" s="366"/>
      <c r="I2560" s="366"/>
      <c r="J2560" s="908">
        <v>115109</v>
      </c>
      <c r="K2560" s="383">
        <f t="shared" si="114"/>
        <v>115109</v>
      </c>
    </row>
    <row r="2561" spans="1:11" ht="33">
      <c r="A2561" s="361">
        <v>6</v>
      </c>
      <c r="B2561" s="1003" t="s">
        <v>1584</v>
      </c>
      <c r="C2561" s="364" t="s">
        <v>1741</v>
      </c>
      <c r="D2561" s="366" t="s">
        <v>623</v>
      </c>
      <c r="E2561" s="366">
        <v>142</v>
      </c>
      <c r="F2561" s="366"/>
      <c r="G2561" s="366"/>
      <c r="H2561" s="366"/>
      <c r="I2561" s="366"/>
      <c r="J2561" s="912">
        <v>122.76</v>
      </c>
      <c r="K2561" s="383">
        <f t="shared" si="114"/>
        <v>17431.920000000002</v>
      </c>
    </row>
    <row r="2562" spans="1:11" ht="16.5">
      <c r="A2562" s="361">
        <v>7</v>
      </c>
      <c r="B2562" s="1003" t="s">
        <v>2335</v>
      </c>
      <c r="C2562" s="364" t="s">
        <v>2779</v>
      </c>
      <c r="D2562" s="366" t="s">
        <v>10</v>
      </c>
      <c r="E2562" s="366">
        <v>6.5000000000000002E-2</v>
      </c>
      <c r="F2562" s="366"/>
      <c r="G2562" s="366"/>
      <c r="H2562" s="366"/>
      <c r="I2562" s="366"/>
      <c r="J2562" s="912">
        <v>120039.3</v>
      </c>
      <c r="K2562" s="383">
        <f t="shared" si="114"/>
        <v>7802.5545000000002</v>
      </c>
    </row>
    <row r="2563" spans="1:11" ht="16.5">
      <c r="A2563" s="361">
        <v>8</v>
      </c>
      <c r="B2563" s="1003" t="s">
        <v>2335</v>
      </c>
      <c r="C2563" s="364" t="s">
        <v>2779</v>
      </c>
      <c r="D2563" s="366" t="s">
        <v>10</v>
      </c>
      <c r="E2563" s="366">
        <v>0.38900000000000001</v>
      </c>
      <c r="F2563" s="366"/>
      <c r="G2563" s="366"/>
      <c r="H2563" s="366"/>
      <c r="I2563" s="366"/>
      <c r="J2563" s="912">
        <v>114793</v>
      </c>
      <c r="K2563" s="383">
        <f t="shared" si="114"/>
        <v>44654.476999999999</v>
      </c>
    </row>
    <row r="2564" spans="1:11" ht="16.5">
      <c r="A2564" s="361">
        <v>9</v>
      </c>
      <c r="B2564" s="1003" t="s">
        <v>1582</v>
      </c>
      <c r="C2564" s="364" t="s">
        <v>2780</v>
      </c>
      <c r="D2564" s="366" t="s">
        <v>10</v>
      </c>
      <c r="E2564" s="366">
        <v>0.105</v>
      </c>
      <c r="F2564" s="366"/>
      <c r="G2564" s="366"/>
      <c r="H2564" s="366"/>
      <c r="I2564" s="366"/>
      <c r="J2564" s="912">
        <v>88528</v>
      </c>
      <c r="K2564" s="383">
        <f t="shared" si="114"/>
        <v>9295.44</v>
      </c>
    </row>
    <row r="2565" spans="1:11" ht="16.5">
      <c r="A2565" s="361">
        <v>10</v>
      </c>
      <c r="B2565" s="1003" t="s">
        <v>1427</v>
      </c>
      <c r="C2565" s="364" t="s">
        <v>2781</v>
      </c>
      <c r="D2565" s="368" t="s">
        <v>330</v>
      </c>
      <c r="E2565" s="366">
        <v>500</v>
      </c>
      <c r="F2565" s="366"/>
      <c r="G2565" s="366"/>
      <c r="H2565" s="366"/>
      <c r="I2565" s="366"/>
      <c r="J2565" s="913">
        <v>100.24</v>
      </c>
      <c r="K2565" s="383">
        <f t="shared" si="114"/>
        <v>50120</v>
      </c>
    </row>
    <row r="2566" spans="1:11" ht="31.5">
      <c r="A2566" s="361">
        <v>11</v>
      </c>
      <c r="B2566" s="365" t="s">
        <v>2782</v>
      </c>
      <c r="C2566" s="914" t="s">
        <v>2783</v>
      </c>
      <c r="D2566" s="453" t="s">
        <v>152</v>
      </c>
      <c r="E2566" s="366">
        <v>1</v>
      </c>
      <c r="F2566" s="366"/>
      <c r="G2566" s="366"/>
      <c r="H2566" s="366"/>
      <c r="I2566" s="366"/>
      <c r="J2566" s="915">
        <v>38940</v>
      </c>
      <c r="K2566" s="383">
        <f t="shared" si="114"/>
        <v>38940</v>
      </c>
    </row>
    <row r="2567" spans="1:11" ht="16.5">
      <c r="A2567" s="361">
        <v>12</v>
      </c>
      <c r="B2567" s="365" t="s">
        <v>2784</v>
      </c>
      <c r="C2567" s="368" t="s">
        <v>2785</v>
      </c>
      <c r="D2567" s="366" t="s">
        <v>302</v>
      </c>
      <c r="E2567" s="366">
        <v>2.492</v>
      </c>
      <c r="F2567" s="366"/>
      <c r="G2567" s="366"/>
      <c r="H2567" s="366"/>
      <c r="I2567" s="366"/>
      <c r="J2567" s="915">
        <v>55000</v>
      </c>
      <c r="K2567" s="383">
        <f t="shared" si="114"/>
        <v>137060</v>
      </c>
    </row>
    <row r="2568" spans="1:11" ht="33">
      <c r="A2568" s="361">
        <v>13</v>
      </c>
      <c r="B2568" s="365" t="s">
        <v>2786</v>
      </c>
      <c r="C2568" s="453" t="s">
        <v>2787</v>
      </c>
      <c r="D2568" s="366" t="s">
        <v>302</v>
      </c>
      <c r="E2568" s="366">
        <v>0.84499999999999997</v>
      </c>
      <c r="F2568" s="366"/>
      <c r="G2568" s="366"/>
      <c r="H2568" s="366"/>
      <c r="I2568" s="366"/>
      <c r="J2568" s="915">
        <v>79980</v>
      </c>
      <c r="K2568" s="383">
        <f t="shared" si="114"/>
        <v>67583.099999999991</v>
      </c>
    </row>
    <row r="2569" spans="1:11" ht="16.5">
      <c r="A2569" s="361">
        <v>14</v>
      </c>
      <c r="B2569" s="365" t="s">
        <v>2788</v>
      </c>
      <c r="C2569" s="368" t="s">
        <v>2789</v>
      </c>
      <c r="D2569" s="366" t="s">
        <v>152</v>
      </c>
      <c r="E2569" s="366">
        <v>50</v>
      </c>
      <c r="F2569" s="366"/>
      <c r="G2569" s="366"/>
      <c r="H2569" s="366"/>
      <c r="I2569" s="366"/>
      <c r="J2569" s="915">
        <v>9.5</v>
      </c>
      <c r="K2569" s="383">
        <f t="shared" si="114"/>
        <v>475</v>
      </c>
    </row>
    <row r="2570" spans="1:11" ht="16.5">
      <c r="A2570" s="361">
        <v>15</v>
      </c>
      <c r="B2570" s="365" t="s">
        <v>2790</v>
      </c>
      <c r="C2570" s="368" t="s">
        <v>2791</v>
      </c>
      <c r="D2570" s="366" t="s">
        <v>152</v>
      </c>
      <c r="E2570" s="366">
        <v>964</v>
      </c>
      <c r="F2570" s="366"/>
      <c r="G2570" s="366"/>
      <c r="H2570" s="366"/>
      <c r="I2570" s="366"/>
      <c r="J2570" s="915">
        <v>7</v>
      </c>
      <c r="K2570" s="383">
        <f t="shared" si="114"/>
        <v>6748</v>
      </c>
    </row>
    <row r="2571" spans="1:11" ht="16.5">
      <c r="A2571" s="361">
        <v>16</v>
      </c>
      <c r="B2571" s="365" t="s">
        <v>2792</v>
      </c>
      <c r="C2571" s="916" t="s">
        <v>2793</v>
      </c>
      <c r="D2571" s="366" t="s">
        <v>152</v>
      </c>
      <c r="E2571" s="917">
        <v>91</v>
      </c>
      <c r="F2571" s="366"/>
      <c r="G2571" s="366"/>
      <c r="H2571" s="366"/>
      <c r="I2571" s="366"/>
      <c r="J2571" s="915">
        <v>3</v>
      </c>
      <c r="K2571" s="383">
        <f t="shared" si="114"/>
        <v>273</v>
      </c>
    </row>
    <row r="2572" spans="1:11" ht="16.5">
      <c r="A2572" s="361">
        <v>17</v>
      </c>
      <c r="B2572" s="365" t="s">
        <v>2794</v>
      </c>
      <c r="C2572" s="368" t="s">
        <v>2795</v>
      </c>
      <c r="D2572" s="366" t="s">
        <v>798</v>
      </c>
      <c r="E2572" s="366">
        <v>141.9</v>
      </c>
      <c r="F2572" s="366"/>
      <c r="G2572" s="366"/>
      <c r="H2572" s="366"/>
      <c r="I2572" s="366"/>
      <c r="J2572" s="915">
        <v>30</v>
      </c>
      <c r="K2572" s="383">
        <f t="shared" si="114"/>
        <v>4257</v>
      </c>
    </row>
    <row r="2573" spans="1:11" ht="16.5">
      <c r="A2573" s="361">
        <v>18</v>
      </c>
      <c r="B2573" s="365" t="s">
        <v>2796</v>
      </c>
      <c r="C2573" s="368" t="s">
        <v>2797</v>
      </c>
      <c r="D2573" s="366" t="s">
        <v>623</v>
      </c>
      <c r="E2573" s="366">
        <v>37</v>
      </c>
      <c r="F2573" s="366"/>
      <c r="G2573" s="366"/>
      <c r="H2573" s="366"/>
      <c r="I2573" s="366"/>
      <c r="J2573" s="915">
        <v>15</v>
      </c>
      <c r="K2573" s="383">
        <f t="shared" si="114"/>
        <v>555</v>
      </c>
    </row>
    <row r="2574" spans="1:11" ht="16.5">
      <c r="A2574" s="361">
        <v>19</v>
      </c>
      <c r="B2574" s="365" t="s">
        <v>2798</v>
      </c>
      <c r="C2574" s="364" t="s">
        <v>2799</v>
      </c>
      <c r="D2574" s="368" t="s">
        <v>21</v>
      </c>
      <c r="E2574" s="366">
        <v>7</v>
      </c>
      <c r="F2574" s="366"/>
      <c r="G2574" s="366"/>
      <c r="H2574" s="366"/>
      <c r="I2574" s="366"/>
      <c r="J2574" s="915">
        <v>5788.5</v>
      </c>
      <c r="K2574" s="383">
        <f t="shared" si="114"/>
        <v>40519.5</v>
      </c>
    </row>
    <row r="2575" spans="1:11" ht="16.5">
      <c r="A2575" s="361">
        <v>20</v>
      </c>
      <c r="B2575" s="365" t="s">
        <v>2800</v>
      </c>
      <c r="C2575" s="364" t="s">
        <v>2801</v>
      </c>
      <c r="D2575" s="368" t="s">
        <v>21</v>
      </c>
      <c r="E2575" s="366">
        <v>4</v>
      </c>
      <c r="F2575" s="366"/>
      <c r="G2575" s="366"/>
      <c r="H2575" s="366"/>
      <c r="I2575" s="366"/>
      <c r="J2575" s="915">
        <v>3206.38</v>
      </c>
      <c r="K2575" s="383">
        <f t="shared" si="114"/>
        <v>12825.52</v>
      </c>
    </row>
    <row r="2576" spans="1:11" ht="16.5">
      <c r="A2576" s="361">
        <v>21</v>
      </c>
      <c r="B2576" s="365" t="s">
        <v>2802</v>
      </c>
      <c r="C2576" s="364" t="s">
        <v>2803</v>
      </c>
      <c r="D2576" s="368" t="s">
        <v>21</v>
      </c>
      <c r="E2576" s="366">
        <v>5</v>
      </c>
      <c r="F2576" s="366"/>
      <c r="G2576" s="366"/>
      <c r="H2576" s="366"/>
      <c r="I2576" s="366"/>
      <c r="J2576" s="915">
        <v>3700</v>
      </c>
      <c r="K2576" s="383">
        <f t="shared" si="114"/>
        <v>18500</v>
      </c>
    </row>
    <row r="2577" spans="1:11" ht="33">
      <c r="A2577" s="361">
        <v>22</v>
      </c>
      <c r="B2577" s="365" t="s">
        <v>2804</v>
      </c>
      <c r="C2577" s="364" t="s">
        <v>2805</v>
      </c>
      <c r="D2577" s="368" t="s">
        <v>152</v>
      </c>
      <c r="E2577" s="366">
        <v>6</v>
      </c>
      <c r="F2577" s="366"/>
      <c r="G2577" s="366"/>
      <c r="H2577" s="366"/>
      <c r="I2577" s="366"/>
      <c r="J2577" s="915">
        <v>500</v>
      </c>
      <c r="K2577" s="383">
        <f t="shared" si="114"/>
        <v>3000</v>
      </c>
    </row>
    <row r="2578" spans="1:11" ht="33">
      <c r="A2578" s="361">
        <v>23</v>
      </c>
      <c r="B2578" s="365" t="s">
        <v>2806</v>
      </c>
      <c r="C2578" s="364" t="s">
        <v>2807</v>
      </c>
      <c r="D2578" s="368" t="s">
        <v>152</v>
      </c>
      <c r="E2578" s="366">
        <v>11</v>
      </c>
      <c r="F2578" s="366"/>
      <c r="G2578" s="366"/>
      <c r="H2578" s="366"/>
      <c r="I2578" s="366"/>
      <c r="J2578" s="915">
        <v>1163.3800000000001</v>
      </c>
      <c r="K2578" s="383">
        <f t="shared" si="114"/>
        <v>12797.18</v>
      </c>
    </row>
    <row r="2579" spans="1:11" ht="16.5">
      <c r="A2579" s="361">
        <v>24</v>
      </c>
      <c r="B2579" s="1003" t="s">
        <v>471</v>
      </c>
      <c r="C2579" s="364" t="s">
        <v>2808</v>
      </c>
      <c r="D2579" s="366" t="s">
        <v>152</v>
      </c>
      <c r="E2579" s="366">
        <v>4</v>
      </c>
      <c r="F2579" s="366"/>
      <c r="G2579" s="366"/>
      <c r="H2579" s="366"/>
      <c r="I2579" s="366"/>
      <c r="J2579" s="915">
        <v>281</v>
      </c>
      <c r="K2579" s="383">
        <f t="shared" si="114"/>
        <v>1124</v>
      </c>
    </row>
    <row r="2580" spans="1:11" ht="16.5">
      <c r="A2580" s="361">
        <v>25</v>
      </c>
      <c r="B2580" s="1003" t="s">
        <v>2809</v>
      </c>
      <c r="C2580" s="364" t="s">
        <v>2810</v>
      </c>
      <c r="D2580" s="366" t="s">
        <v>152</v>
      </c>
      <c r="E2580" s="366">
        <v>2</v>
      </c>
      <c r="F2580" s="366"/>
      <c r="G2580" s="366"/>
      <c r="H2580" s="366"/>
      <c r="I2580" s="366"/>
      <c r="J2580" s="915">
        <v>1190.6199999999999</v>
      </c>
      <c r="K2580" s="383">
        <f t="shared" si="114"/>
        <v>2381.2399999999998</v>
      </c>
    </row>
    <row r="2581" spans="1:11" ht="16.5">
      <c r="A2581" s="361">
        <v>26</v>
      </c>
      <c r="B2581" s="1003" t="s">
        <v>2809</v>
      </c>
      <c r="C2581" s="364" t="s">
        <v>2811</v>
      </c>
      <c r="D2581" s="366" t="s">
        <v>152</v>
      </c>
      <c r="E2581" s="366">
        <v>15</v>
      </c>
      <c r="F2581" s="366"/>
      <c r="G2581" s="366"/>
      <c r="H2581" s="366"/>
      <c r="I2581" s="366"/>
      <c r="J2581" s="915">
        <v>350</v>
      </c>
      <c r="K2581" s="383">
        <f t="shared" si="114"/>
        <v>5250</v>
      </c>
    </row>
    <row r="2582" spans="1:11" ht="16.5">
      <c r="A2582" s="361">
        <v>27</v>
      </c>
      <c r="B2582" s="1003" t="s">
        <v>2812</v>
      </c>
      <c r="C2582" s="364" t="s">
        <v>2813</v>
      </c>
      <c r="D2582" s="366" t="s">
        <v>152</v>
      </c>
      <c r="E2582" s="366">
        <v>4</v>
      </c>
      <c r="F2582" s="366"/>
      <c r="G2582" s="366"/>
      <c r="H2582" s="366"/>
      <c r="I2582" s="366"/>
      <c r="J2582" s="915">
        <v>220</v>
      </c>
      <c r="K2582" s="383">
        <f t="shared" si="114"/>
        <v>880</v>
      </c>
    </row>
    <row r="2583" spans="1:11" ht="16.5">
      <c r="A2583" s="361">
        <v>28</v>
      </c>
      <c r="B2583" s="1003" t="s">
        <v>2812</v>
      </c>
      <c r="C2583" s="364" t="s">
        <v>2814</v>
      </c>
      <c r="D2583" s="366" t="s">
        <v>152</v>
      </c>
      <c r="E2583" s="366">
        <v>6</v>
      </c>
      <c r="F2583" s="366"/>
      <c r="G2583" s="366"/>
      <c r="H2583" s="366"/>
      <c r="I2583" s="366"/>
      <c r="J2583" s="915">
        <v>200</v>
      </c>
      <c r="K2583" s="383">
        <f t="shared" si="114"/>
        <v>1200</v>
      </c>
    </row>
    <row r="2584" spans="1:11" ht="16.5">
      <c r="A2584" s="361">
        <v>29</v>
      </c>
      <c r="B2584" s="1003" t="s">
        <v>1329</v>
      </c>
      <c r="C2584" s="364" t="s">
        <v>1330</v>
      </c>
      <c r="D2584" s="366" t="s">
        <v>152</v>
      </c>
      <c r="E2584" s="366">
        <v>17</v>
      </c>
      <c r="F2584" s="366"/>
      <c r="G2584" s="366"/>
      <c r="H2584" s="366"/>
      <c r="I2584" s="366"/>
      <c r="J2584" s="915">
        <v>500</v>
      </c>
      <c r="K2584" s="383">
        <f t="shared" si="114"/>
        <v>8500</v>
      </c>
    </row>
    <row r="2585" spans="1:11" ht="16.5">
      <c r="A2585" s="361">
        <v>30</v>
      </c>
      <c r="B2585" s="1003" t="s">
        <v>1329</v>
      </c>
      <c r="C2585" s="364" t="s">
        <v>2815</v>
      </c>
      <c r="D2585" s="366" t="s">
        <v>152</v>
      </c>
      <c r="E2585" s="366">
        <v>10</v>
      </c>
      <c r="F2585" s="366"/>
      <c r="G2585" s="366"/>
      <c r="H2585" s="366"/>
      <c r="I2585" s="366"/>
      <c r="J2585" s="915">
        <v>300</v>
      </c>
      <c r="K2585" s="383">
        <f t="shared" si="114"/>
        <v>3000</v>
      </c>
    </row>
    <row r="2586" spans="1:11" ht="33">
      <c r="A2586" s="361">
        <v>31</v>
      </c>
      <c r="B2586" s="1003" t="s">
        <v>2377</v>
      </c>
      <c r="C2586" s="364" t="s">
        <v>2816</v>
      </c>
      <c r="D2586" s="366" t="s">
        <v>152</v>
      </c>
      <c r="E2586" s="366">
        <v>9</v>
      </c>
      <c r="F2586" s="366"/>
      <c r="G2586" s="366"/>
      <c r="H2586" s="366"/>
      <c r="I2586" s="366"/>
      <c r="J2586" s="915">
        <v>709.37</v>
      </c>
      <c r="K2586" s="383">
        <f t="shared" si="114"/>
        <v>6384.33</v>
      </c>
    </row>
    <row r="2587" spans="1:11" ht="16.5">
      <c r="A2587" s="361">
        <v>32</v>
      </c>
      <c r="B2587" s="1003" t="s">
        <v>2817</v>
      </c>
      <c r="C2587" s="364" t="s">
        <v>2818</v>
      </c>
      <c r="D2587" s="366" t="s">
        <v>152</v>
      </c>
      <c r="E2587" s="366">
        <v>7</v>
      </c>
      <c r="F2587" s="366"/>
      <c r="G2587" s="366"/>
      <c r="H2587" s="366"/>
      <c r="I2587" s="366"/>
      <c r="J2587" s="915">
        <v>1100.95</v>
      </c>
      <c r="K2587" s="383">
        <f t="shared" si="114"/>
        <v>7706.6500000000005</v>
      </c>
    </row>
    <row r="2588" spans="1:11" ht="33">
      <c r="A2588" s="361">
        <v>33</v>
      </c>
      <c r="B2588" s="1003" t="s">
        <v>2819</v>
      </c>
      <c r="C2588" s="364" t="s">
        <v>2820</v>
      </c>
      <c r="D2588" s="366" t="s">
        <v>152</v>
      </c>
      <c r="E2588" s="366">
        <v>5</v>
      </c>
      <c r="F2588" s="366"/>
      <c r="G2588" s="366"/>
      <c r="H2588" s="366"/>
      <c r="I2588" s="366"/>
      <c r="J2588" s="915">
        <v>698</v>
      </c>
      <c r="K2588" s="383">
        <f t="shared" si="114"/>
        <v>3490</v>
      </c>
    </row>
    <row r="2589" spans="1:11" ht="33">
      <c r="A2589" s="361">
        <v>34</v>
      </c>
      <c r="B2589" s="365" t="s">
        <v>1822</v>
      </c>
      <c r="C2589" s="364" t="s">
        <v>2821</v>
      </c>
      <c r="D2589" s="366" t="s">
        <v>152</v>
      </c>
      <c r="E2589" s="917">
        <v>6</v>
      </c>
      <c r="F2589" s="366"/>
      <c r="G2589" s="366"/>
      <c r="H2589" s="366"/>
      <c r="I2589" s="366"/>
      <c r="J2589" s="915">
        <v>3229.08</v>
      </c>
      <c r="K2589" s="383">
        <f t="shared" si="114"/>
        <v>19374.48</v>
      </c>
    </row>
    <row r="2590" spans="1:11" ht="33">
      <c r="A2590" s="361">
        <v>35</v>
      </c>
      <c r="B2590" s="365" t="s">
        <v>2822</v>
      </c>
      <c r="C2590" s="364" t="s">
        <v>2823</v>
      </c>
      <c r="D2590" s="366" t="s">
        <v>152</v>
      </c>
      <c r="E2590" s="366">
        <v>4</v>
      </c>
      <c r="F2590" s="366"/>
      <c r="G2590" s="366"/>
      <c r="H2590" s="366"/>
      <c r="I2590" s="366"/>
      <c r="J2590" s="915">
        <v>3405</v>
      </c>
      <c r="K2590" s="383">
        <f t="shared" si="114"/>
        <v>13620</v>
      </c>
    </row>
    <row r="2591" spans="1:11" ht="16.5">
      <c r="A2591" s="361">
        <v>36</v>
      </c>
      <c r="B2591" s="365" t="s">
        <v>2824</v>
      </c>
      <c r="C2591" s="364" t="s">
        <v>2825</v>
      </c>
      <c r="D2591" s="366" t="s">
        <v>152</v>
      </c>
      <c r="E2591" s="366">
        <v>4</v>
      </c>
      <c r="F2591" s="366"/>
      <c r="G2591" s="366"/>
      <c r="H2591" s="366"/>
      <c r="I2591" s="366"/>
      <c r="J2591" s="915">
        <v>1350</v>
      </c>
      <c r="K2591" s="383">
        <f t="shared" si="114"/>
        <v>5400</v>
      </c>
    </row>
    <row r="2592" spans="1:11" ht="16.5">
      <c r="A2592" s="361">
        <v>37</v>
      </c>
      <c r="B2592" s="365" t="s">
        <v>2824</v>
      </c>
      <c r="C2592" s="364" t="s">
        <v>2825</v>
      </c>
      <c r="D2592" s="366" t="s">
        <v>152</v>
      </c>
      <c r="E2592" s="366">
        <v>6</v>
      </c>
      <c r="F2592" s="366"/>
      <c r="G2592" s="366"/>
      <c r="H2592" s="366"/>
      <c r="I2592" s="366"/>
      <c r="J2592" s="915">
        <v>3178</v>
      </c>
      <c r="K2592" s="383">
        <f t="shared" si="114"/>
        <v>19068</v>
      </c>
    </row>
    <row r="2593" spans="1:11" ht="33">
      <c r="A2593" s="361">
        <v>38</v>
      </c>
      <c r="B2593" s="365" t="s">
        <v>2824</v>
      </c>
      <c r="C2593" s="364" t="s">
        <v>2826</v>
      </c>
      <c r="D2593" s="366" t="s">
        <v>152</v>
      </c>
      <c r="E2593" s="366">
        <v>6</v>
      </c>
      <c r="F2593" s="366"/>
      <c r="G2593" s="366"/>
      <c r="H2593" s="366"/>
      <c r="I2593" s="366"/>
      <c r="J2593" s="915">
        <v>1500</v>
      </c>
      <c r="K2593" s="383">
        <f t="shared" si="114"/>
        <v>9000</v>
      </c>
    </row>
    <row r="2594" spans="1:11" ht="30">
      <c r="A2594" s="361">
        <v>39</v>
      </c>
      <c r="B2594" s="1003" t="s">
        <v>1334</v>
      </c>
      <c r="C2594" s="918" t="s">
        <v>2827</v>
      </c>
      <c r="D2594" s="453" t="s">
        <v>152</v>
      </c>
      <c r="E2594" s="366">
        <v>2</v>
      </c>
      <c r="F2594" s="366"/>
      <c r="G2594" s="366"/>
      <c r="H2594" s="366"/>
      <c r="I2594" s="366"/>
      <c r="J2594" s="915">
        <v>4653.5</v>
      </c>
      <c r="K2594" s="383">
        <f t="shared" si="114"/>
        <v>9307</v>
      </c>
    </row>
    <row r="2595" spans="1:11" ht="30">
      <c r="A2595" s="361">
        <v>40</v>
      </c>
      <c r="B2595" s="1003" t="s">
        <v>1334</v>
      </c>
      <c r="C2595" s="919" t="s">
        <v>2828</v>
      </c>
      <c r="D2595" s="453" t="s">
        <v>152</v>
      </c>
      <c r="E2595" s="366">
        <v>2</v>
      </c>
      <c r="F2595" s="366"/>
      <c r="G2595" s="366"/>
      <c r="H2595" s="366"/>
      <c r="I2595" s="366"/>
      <c r="J2595" s="915">
        <v>5221</v>
      </c>
      <c r="K2595" s="383">
        <f t="shared" si="114"/>
        <v>10442</v>
      </c>
    </row>
    <row r="2596" spans="1:11" ht="16.5">
      <c r="A2596" s="361">
        <v>41</v>
      </c>
      <c r="B2596" s="1003" t="s">
        <v>1674</v>
      </c>
      <c r="C2596" s="919" t="s">
        <v>2829</v>
      </c>
      <c r="D2596" s="453" t="s">
        <v>152</v>
      </c>
      <c r="E2596" s="366">
        <v>3</v>
      </c>
      <c r="F2596" s="366"/>
      <c r="G2596" s="366"/>
      <c r="H2596" s="366"/>
      <c r="I2596" s="366"/>
      <c r="J2596" s="915">
        <v>3961.15</v>
      </c>
      <c r="K2596" s="383">
        <f t="shared" si="114"/>
        <v>11883.45</v>
      </c>
    </row>
    <row r="2597" spans="1:11" ht="16.5">
      <c r="A2597" s="361">
        <v>42</v>
      </c>
      <c r="B2597" s="1003" t="s">
        <v>1674</v>
      </c>
      <c r="C2597" s="919" t="s">
        <v>2830</v>
      </c>
      <c r="D2597" s="453" t="s">
        <v>152</v>
      </c>
      <c r="E2597" s="366">
        <v>2</v>
      </c>
      <c r="F2597" s="366"/>
      <c r="G2597" s="366"/>
      <c r="H2597" s="366"/>
      <c r="I2597" s="366"/>
      <c r="J2597" s="915">
        <v>6787.3</v>
      </c>
      <c r="K2597" s="383">
        <f t="shared" si="114"/>
        <v>13574.6</v>
      </c>
    </row>
    <row r="2598" spans="1:11" ht="16.5">
      <c r="A2598" s="361">
        <v>43</v>
      </c>
      <c r="B2598" s="1003" t="s">
        <v>1674</v>
      </c>
      <c r="C2598" s="919" t="s">
        <v>2831</v>
      </c>
      <c r="D2598" s="453" t="s">
        <v>152</v>
      </c>
      <c r="E2598" s="366">
        <v>1</v>
      </c>
      <c r="F2598" s="366"/>
      <c r="G2598" s="366"/>
      <c r="H2598" s="366"/>
      <c r="I2598" s="366"/>
      <c r="J2598" s="915">
        <v>5003.2</v>
      </c>
      <c r="K2598" s="383">
        <f t="shared" si="114"/>
        <v>5003.2</v>
      </c>
    </row>
    <row r="2599" spans="1:11" ht="16.5">
      <c r="A2599" s="361">
        <v>44</v>
      </c>
      <c r="B2599" s="1003" t="s">
        <v>2832</v>
      </c>
      <c r="C2599" s="364" t="s">
        <v>2833</v>
      </c>
      <c r="D2599" s="453" t="s">
        <v>152</v>
      </c>
      <c r="E2599" s="366">
        <v>5</v>
      </c>
      <c r="F2599" s="366"/>
      <c r="G2599" s="366"/>
      <c r="H2599" s="366"/>
      <c r="I2599" s="366"/>
      <c r="J2599" s="915">
        <v>3961.15</v>
      </c>
      <c r="K2599" s="383">
        <f t="shared" si="114"/>
        <v>19805.75</v>
      </c>
    </row>
    <row r="2600" spans="1:11" ht="16.5">
      <c r="A2600" s="361">
        <v>45</v>
      </c>
      <c r="B2600" s="1003" t="s">
        <v>2832</v>
      </c>
      <c r="C2600" s="364" t="s">
        <v>2834</v>
      </c>
      <c r="D2600" s="453" t="s">
        <v>152</v>
      </c>
      <c r="E2600" s="366">
        <v>3</v>
      </c>
      <c r="F2600" s="366"/>
      <c r="G2600" s="366"/>
      <c r="H2600" s="366"/>
      <c r="I2600" s="366"/>
      <c r="J2600" s="915">
        <v>6804.33</v>
      </c>
      <c r="K2600" s="383">
        <f t="shared" si="114"/>
        <v>20412.989999999998</v>
      </c>
    </row>
    <row r="2601" spans="1:11" ht="30">
      <c r="A2601" s="361">
        <v>46</v>
      </c>
      <c r="B2601" s="1003" t="s">
        <v>1379</v>
      </c>
      <c r="C2601" s="918" t="s">
        <v>2835</v>
      </c>
      <c r="D2601" s="453" t="s">
        <v>152</v>
      </c>
      <c r="E2601" s="366">
        <v>1</v>
      </c>
      <c r="F2601" s="366"/>
      <c r="G2601" s="366"/>
      <c r="H2601" s="366"/>
      <c r="I2601" s="366"/>
      <c r="J2601" s="915">
        <v>30645</v>
      </c>
      <c r="K2601" s="383">
        <f t="shared" si="114"/>
        <v>30645</v>
      </c>
    </row>
    <row r="2602" spans="1:11" ht="16.5">
      <c r="A2602" s="361">
        <v>47</v>
      </c>
      <c r="B2602" s="1003" t="s">
        <v>24</v>
      </c>
      <c r="C2602" s="364" t="s">
        <v>2836</v>
      </c>
      <c r="D2602" s="453" t="s">
        <v>152</v>
      </c>
      <c r="E2602" s="366">
        <v>1</v>
      </c>
      <c r="F2602" s="366"/>
      <c r="G2602" s="366"/>
      <c r="H2602" s="366"/>
      <c r="I2602" s="366"/>
      <c r="J2602" s="915">
        <v>74343</v>
      </c>
      <c r="K2602" s="383">
        <f t="shared" si="114"/>
        <v>74343</v>
      </c>
    </row>
    <row r="2603" spans="1:11" ht="33">
      <c r="A2603" s="361">
        <v>48</v>
      </c>
      <c r="B2603" s="1003" t="s">
        <v>326</v>
      </c>
      <c r="C2603" s="364" t="s">
        <v>2837</v>
      </c>
      <c r="D2603" s="366" t="s">
        <v>152</v>
      </c>
      <c r="E2603" s="366">
        <v>2</v>
      </c>
      <c r="F2603" s="366"/>
      <c r="G2603" s="366"/>
      <c r="H2603" s="366"/>
      <c r="I2603" s="366"/>
      <c r="J2603" s="915">
        <v>20001</v>
      </c>
      <c r="K2603" s="383">
        <f t="shared" si="114"/>
        <v>40002</v>
      </c>
    </row>
    <row r="2604" spans="1:11" ht="16.5">
      <c r="A2604" s="361">
        <v>49</v>
      </c>
      <c r="B2604" s="1003" t="s">
        <v>2838</v>
      </c>
      <c r="C2604" s="920" t="s">
        <v>2839</v>
      </c>
      <c r="D2604" s="366" t="s">
        <v>152</v>
      </c>
      <c r="E2604" s="366">
        <v>2</v>
      </c>
      <c r="F2604" s="366"/>
      <c r="G2604" s="366"/>
      <c r="H2604" s="366"/>
      <c r="I2604" s="366"/>
      <c r="J2604" s="915">
        <v>11782.3</v>
      </c>
      <c r="K2604" s="383">
        <f t="shared" si="114"/>
        <v>23564.6</v>
      </c>
    </row>
    <row r="2605" spans="1:11" ht="16.5">
      <c r="A2605" s="361">
        <v>50</v>
      </c>
      <c r="B2605" s="365" t="s">
        <v>2840</v>
      </c>
      <c r="C2605" s="921" t="s">
        <v>2841</v>
      </c>
      <c r="D2605" s="922" t="s">
        <v>559</v>
      </c>
      <c r="E2605" s="361">
        <v>1</v>
      </c>
      <c r="F2605" s="366"/>
      <c r="G2605" s="366"/>
      <c r="H2605" s="366"/>
      <c r="I2605" s="366"/>
      <c r="J2605" s="915">
        <v>2944.1</v>
      </c>
      <c r="K2605" s="383">
        <f t="shared" si="114"/>
        <v>2944.1</v>
      </c>
    </row>
    <row r="2606" spans="1:11" ht="16.5">
      <c r="A2606" s="361">
        <v>51</v>
      </c>
      <c r="B2606" s="365" t="s">
        <v>2842</v>
      </c>
      <c r="C2606" s="923" t="s">
        <v>2843</v>
      </c>
      <c r="D2606" s="922" t="s">
        <v>559</v>
      </c>
      <c r="E2606" s="366">
        <v>2</v>
      </c>
      <c r="F2606" s="366"/>
      <c r="G2606" s="366"/>
      <c r="H2606" s="366"/>
      <c r="I2606" s="366"/>
      <c r="J2606" s="915">
        <v>5835.1</v>
      </c>
      <c r="K2606" s="383">
        <f t="shared" si="114"/>
        <v>11670.2</v>
      </c>
    </row>
    <row r="2607" spans="1:11" ht="16.5">
      <c r="A2607" s="361">
        <v>52</v>
      </c>
      <c r="B2607" s="365" t="s">
        <v>2348</v>
      </c>
      <c r="C2607" s="923" t="s">
        <v>2844</v>
      </c>
      <c r="D2607" s="922" t="s">
        <v>559</v>
      </c>
      <c r="E2607" s="366">
        <v>3</v>
      </c>
      <c r="F2607" s="366"/>
      <c r="G2607" s="366"/>
      <c r="H2607" s="366"/>
      <c r="I2607" s="366"/>
      <c r="J2607" s="915">
        <v>5835.1</v>
      </c>
      <c r="K2607" s="383">
        <f t="shared" si="114"/>
        <v>17505.300000000003</v>
      </c>
    </row>
    <row r="2608" spans="1:11" ht="16.5">
      <c r="A2608" s="361">
        <v>53</v>
      </c>
      <c r="B2608" s="365" t="s">
        <v>2845</v>
      </c>
      <c r="C2608" s="923" t="s">
        <v>2846</v>
      </c>
      <c r="D2608" s="922" t="s">
        <v>559</v>
      </c>
      <c r="E2608" s="924">
        <v>1</v>
      </c>
      <c r="F2608" s="366"/>
      <c r="G2608" s="366"/>
      <c r="H2608" s="366"/>
      <c r="I2608" s="366"/>
      <c r="J2608" s="925">
        <v>5245.1</v>
      </c>
      <c r="K2608" s="383">
        <f t="shared" si="114"/>
        <v>5245.1</v>
      </c>
    </row>
    <row r="2609" spans="1:11" ht="33">
      <c r="A2609" s="361">
        <v>54</v>
      </c>
      <c r="B2609" s="365" t="s">
        <v>2847</v>
      </c>
      <c r="C2609" s="373" t="s">
        <v>2848</v>
      </c>
      <c r="D2609" s="922" t="s">
        <v>559</v>
      </c>
      <c r="E2609" s="375">
        <v>1</v>
      </c>
      <c r="F2609" s="366"/>
      <c r="G2609" s="366"/>
      <c r="H2609" s="366"/>
      <c r="I2609" s="366"/>
      <c r="J2609" s="915">
        <v>7706.65</v>
      </c>
      <c r="K2609" s="383">
        <f t="shared" si="114"/>
        <v>7706.65</v>
      </c>
    </row>
    <row r="2610" spans="1:11" ht="16.5">
      <c r="A2610" s="361">
        <v>55</v>
      </c>
      <c r="B2610" s="365"/>
      <c r="C2610" s="918" t="s">
        <v>2849</v>
      </c>
      <c r="D2610" s="922" t="s">
        <v>559</v>
      </c>
      <c r="E2610" s="366">
        <v>1</v>
      </c>
      <c r="F2610" s="366"/>
      <c r="G2610" s="366"/>
      <c r="H2610" s="366"/>
      <c r="I2610" s="366"/>
      <c r="J2610" s="915">
        <v>10215</v>
      </c>
      <c r="K2610" s="383">
        <f t="shared" si="114"/>
        <v>10215</v>
      </c>
    </row>
    <row r="2611" spans="1:11" ht="16.5">
      <c r="A2611" s="361">
        <v>56</v>
      </c>
      <c r="B2611" s="1004" t="s">
        <v>2850</v>
      </c>
      <c r="C2611" s="918" t="s">
        <v>2851</v>
      </c>
      <c r="D2611" s="926" t="s">
        <v>623</v>
      </c>
      <c r="E2611" s="924">
        <v>20</v>
      </c>
      <c r="F2611" s="366"/>
      <c r="G2611" s="366"/>
      <c r="H2611" s="366"/>
      <c r="I2611" s="366"/>
      <c r="J2611" s="915">
        <v>3972</v>
      </c>
      <c r="K2611" s="383">
        <f t="shared" si="114"/>
        <v>79440</v>
      </c>
    </row>
    <row r="2612" spans="1:11" ht="33">
      <c r="A2612" s="361">
        <v>57</v>
      </c>
      <c r="B2612" s="1004" t="s">
        <v>2852</v>
      </c>
      <c r="C2612" s="373" t="s">
        <v>2853</v>
      </c>
      <c r="D2612" s="927" t="s">
        <v>559</v>
      </c>
      <c r="E2612" s="375">
        <v>2</v>
      </c>
      <c r="F2612" s="366"/>
      <c r="G2612" s="366"/>
      <c r="H2612" s="366"/>
      <c r="I2612" s="366"/>
      <c r="J2612" s="915">
        <v>5675</v>
      </c>
      <c r="K2612" s="383">
        <f t="shared" si="114"/>
        <v>11350</v>
      </c>
    </row>
    <row r="2613" spans="1:11" ht="16.5">
      <c r="A2613" s="361">
        <v>58</v>
      </c>
      <c r="B2613" s="374" t="s">
        <v>2854</v>
      </c>
      <c r="C2613" s="373" t="s">
        <v>2855</v>
      </c>
      <c r="D2613" s="927" t="s">
        <v>559</v>
      </c>
      <c r="E2613" s="375">
        <v>10</v>
      </c>
      <c r="F2613" s="366"/>
      <c r="G2613" s="366"/>
      <c r="H2613" s="366"/>
      <c r="I2613" s="366"/>
      <c r="J2613" s="915">
        <v>7945</v>
      </c>
      <c r="K2613" s="383">
        <f t="shared" si="114"/>
        <v>79450</v>
      </c>
    </row>
    <row r="2614" spans="1:11" ht="16.5">
      <c r="A2614" s="361">
        <v>59</v>
      </c>
      <c r="B2614" s="377" t="s">
        <v>2856</v>
      </c>
      <c r="C2614" s="918" t="s">
        <v>2857</v>
      </c>
      <c r="D2614" s="928" t="s">
        <v>2858</v>
      </c>
      <c r="E2614" s="375">
        <v>5.28</v>
      </c>
      <c r="F2614" s="366"/>
      <c r="G2614" s="366"/>
      <c r="H2614" s="366"/>
      <c r="I2614" s="366"/>
      <c r="J2614" s="915">
        <v>2542.4</v>
      </c>
      <c r="K2614" s="383">
        <f t="shared" si="114"/>
        <v>13423.872000000001</v>
      </c>
    </row>
    <row r="2615" spans="1:11" ht="16.5">
      <c r="A2615" s="361">
        <v>60</v>
      </c>
      <c r="B2615" s="377" t="s">
        <v>2859</v>
      </c>
      <c r="C2615" s="918" t="s">
        <v>2860</v>
      </c>
      <c r="D2615" s="928" t="s">
        <v>2858</v>
      </c>
      <c r="E2615" s="375">
        <v>7.7</v>
      </c>
      <c r="F2615" s="366"/>
      <c r="G2615" s="366"/>
      <c r="H2615" s="366"/>
      <c r="I2615" s="366"/>
      <c r="J2615" s="915">
        <v>2264.3200000000002</v>
      </c>
      <c r="K2615" s="383">
        <f t="shared" si="114"/>
        <v>17435.264000000003</v>
      </c>
    </row>
    <row r="2616" spans="1:11" ht="16.5">
      <c r="A2616" s="361">
        <v>61</v>
      </c>
      <c r="B2616" s="377" t="s">
        <v>2861</v>
      </c>
      <c r="C2616" s="918" t="s">
        <v>2862</v>
      </c>
      <c r="D2616" s="928" t="s">
        <v>2858</v>
      </c>
      <c r="E2616" s="375">
        <v>6.48</v>
      </c>
      <c r="F2616" s="366"/>
      <c r="G2616" s="366"/>
      <c r="H2616" s="366"/>
      <c r="I2616" s="366"/>
      <c r="J2616" s="915">
        <v>2037.32</v>
      </c>
      <c r="K2616" s="383">
        <f t="shared" si="114"/>
        <v>13201.8336</v>
      </c>
    </row>
    <row r="2617" spans="1:11" ht="16.5">
      <c r="A2617" s="361">
        <v>62</v>
      </c>
      <c r="B2617" s="377" t="s">
        <v>343</v>
      </c>
      <c r="C2617" s="918" t="s">
        <v>2863</v>
      </c>
      <c r="D2617" s="929" t="s">
        <v>2864</v>
      </c>
      <c r="E2617" s="930">
        <v>0.41799999999999998</v>
      </c>
      <c r="F2617" s="366"/>
      <c r="G2617" s="366"/>
      <c r="H2617" s="366"/>
      <c r="I2617" s="366"/>
      <c r="J2617" s="908">
        <v>81213.5</v>
      </c>
      <c r="K2617" s="383">
        <f t="shared" si="114"/>
        <v>33947.243000000002</v>
      </c>
    </row>
    <row r="2618" spans="1:11" ht="30">
      <c r="A2618" s="361">
        <v>63</v>
      </c>
      <c r="B2618" s="377" t="s">
        <v>343</v>
      </c>
      <c r="C2618" s="921" t="s">
        <v>2865</v>
      </c>
      <c r="D2618" s="922" t="s">
        <v>2866</v>
      </c>
      <c r="E2618" s="930">
        <v>0.41799999999999998</v>
      </c>
      <c r="F2618" s="931"/>
      <c r="G2618" s="366"/>
      <c r="H2618" s="366"/>
      <c r="I2618" s="366"/>
      <c r="J2618" s="915">
        <v>62540</v>
      </c>
      <c r="K2618" s="383">
        <f t="shared" si="114"/>
        <v>26141.719999999998</v>
      </c>
    </row>
    <row r="2619" spans="1:11" ht="16.5">
      <c r="A2619" s="361">
        <v>64</v>
      </c>
      <c r="B2619" s="377" t="s">
        <v>1719</v>
      </c>
      <c r="C2619" s="932" t="s">
        <v>2867</v>
      </c>
      <c r="D2619" s="922" t="s">
        <v>559</v>
      </c>
      <c r="E2619" s="924">
        <v>135</v>
      </c>
      <c r="F2619" s="366"/>
      <c r="G2619" s="366"/>
      <c r="H2619" s="366"/>
      <c r="I2619" s="366"/>
      <c r="J2619" s="915">
        <v>250</v>
      </c>
      <c r="K2619" s="383">
        <f t="shared" si="114"/>
        <v>33750</v>
      </c>
    </row>
    <row r="2620" spans="1:11" ht="33">
      <c r="A2620" s="361">
        <v>65</v>
      </c>
      <c r="B2620" s="377" t="s">
        <v>2868</v>
      </c>
      <c r="C2620" s="933" t="s">
        <v>2869</v>
      </c>
      <c r="D2620" s="453" t="s">
        <v>152</v>
      </c>
      <c r="E2620" s="375">
        <v>6</v>
      </c>
      <c r="F2620" s="366"/>
      <c r="G2620" s="366"/>
      <c r="H2620" s="366"/>
      <c r="I2620" s="366"/>
      <c r="J2620" s="915">
        <v>13620</v>
      </c>
      <c r="K2620" s="383">
        <f t="shared" si="114"/>
        <v>81720</v>
      </c>
    </row>
    <row r="2621" spans="1:11" ht="33">
      <c r="A2621" s="361">
        <v>66</v>
      </c>
      <c r="B2621" s="377" t="s">
        <v>2870</v>
      </c>
      <c r="C2621" s="933" t="s">
        <v>2871</v>
      </c>
      <c r="D2621" s="453" t="s">
        <v>152</v>
      </c>
      <c r="E2621" s="375">
        <v>3</v>
      </c>
      <c r="F2621" s="366"/>
      <c r="G2621" s="366"/>
      <c r="H2621" s="366"/>
      <c r="I2621" s="366"/>
      <c r="J2621" s="915">
        <v>10442</v>
      </c>
      <c r="K2621" s="383">
        <f t="shared" ref="K2621:K2634" si="115">E2621*J2621</f>
        <v>31326</v>
      </c>
    </row>
    <row r="2622" spans="1:11" ht="16.5">
      <c r="A2622" s="361">
        <v>67</v>
      </c>
      <c r="B2622" s="377" t="s">
        <v>2872</v>
      </c>
      <c r="C2622" s="918" t="s">
        <v>2873</v>
      </c>
      <c r="D2622" s="453" t="s">
        <v>152</v>
      </c>
      <c r="E2622" s="375">
        <v>1</v>
      </c>
      <c r="F2622" s="366"/>
      <c r="G2622" s="366"/>
      <c r="H2622" s="366"/>
      <c r="I2622" s="366"/>
      <c r="J2622" s="915">
        <v>20428.39</v>
      </c>
      <c r="K2622" s="383">
        <f t="shared" si="115"/>
        <v>20428.39</v>
      </c>
    </row>
    <row r="2623" spans="1:11" ht="16.5">
      <c r="A2623" s="361">
        <v>68</v>
      </c>
      <c r="B2623" s="377" t="s">
        <v>2036</v>
      </c>
      <c r="C2623" s="918" t="s">
        <v>2874</v>
      </c>
      <c r="D2623" s="453" t="s">
        <v>152</v>
      </c>
      <c r="E2623" s="375">
        <v>1</v>
      </c>
      <c r="F2623" s="366"/>
      <c r="G2623" s="366"/>
      <c r="H2623" s="366"/>
      <c r="I2623" s="366"/>
      <c r="J2623" s="915">
        <v>16911.5</v>
      </c>
      <c r="K2623" s="383">
        <f t="shared" si="115"/>
        <v>16911.5</v>
      </c>
    </row>
    <row r="2624" spans="1:11" ht="30">
      <c r="A2624" s="361">
        <v>69</v>
      </c>
      <c r="B2624" s="377" t="s">
        <v>2875</v>
      </c>
      <c r="C2624" s="918" t="s">
        <v>2876</v>
      </c>
      <c r="D2624" s="366" t="s">
        <v>152</v>
      </c>
      <c r="E2624" s="375">
        <v>1</v>
      </c>
      <c r="F2624" s="366"/>
      <c r="G2624" s="366"/>
      <c r="H2624" s="366"/>
      <c r="I2624" s="366"/>
      <c r="J2624" s="915">
        <v>105693</v>
      </c>
      <c r="K2624" s="383">
        <f t="shared" si="115"/>
        <v>105693</v>
      </c>
    </row>
    <row r="2625" spans="1:11" ht="16.5">
      <c r="A2625" s="361">
        <v>70</v>
      </c>
      <c r="B2625" s="377" t="s">
        <v>2877</v>
      </c>
      <c r="C2625" s="918" t="s">
        <v>2878</v>
      </c>
      <c r="D2625" s="934" t="s">
        <v>559</v>
      </c>
      <c r="E2625" s="935">
        <v>3</v>
      </c>
      <c r="F2625" s="366"/>
      <c r="G2625" s="366"/>
      <c r="H2625" s="366"/>
      <c r="I2625" s="366"/>
      <c r="J2625" s="936">
        <v>73468</v>
      </c>
      <c r="K2625" s="383">
        <f t="shared" si="115"/>
        <v>220404</v>
      </c>
    </row>
    <row r="2626" spans="1:11" ht="16.5">
      <c r="A2626" s="361">
        <v>71</v>
      </c>
      <c r="B2626" s="377" t="s">
        <v>2879</v>
      </c>
      <c r="C2626" s="923" t="s">
        <v>2880</v>
      </c>
      <c r="D2626" s="366" t="s">
        <v>152</v>
      </c>
      <c r="E2626" s="375">
        <v>1</v>
      </c>
      <c r="F2626" s="366"/>
      <c r="G2626" s="366"/>
      <c r="H2626" s="366"/>
      <c r="I2626" s="366"/>
      <c r="J2626" s="915">
        <v>6549</v>
      </c>
      <c r="K2626" s="383">
        <f t="shared" si="115"/>
        <v>6549</v>
      </c>
    </row>
    <row r="2627" spans="1:11" ht="16.5">
      <c r="A2627" s="361">
        <v>72</v>
      </c>
      <c r="B2627" s="377" t="s">
        <v>2879</v>
      </c>
      <c r="C2627" s="923" t="s">
        <v>2881</v>
      </c>
      <c r="D2627" s="922" t="s">
        <v>559</v>
      </c>
      <c r="E2627" s="924">
        <v>1</v>
      </c>
      <c r="F2627" s="366"/>
      <c r="G2627" s="366"/>
      <c r="H2627" s="366"/>
      <c r="I2627" s="366"/>
      <c r="J2627" s="915">
        <v>5133</v>
      </c>
      <c r="K2627" s="383">
        <f t="shared" si="115"/>
        <v>5133</v>
      </c>
    </row>
    <row r="2628" spans="1:11" ht="16.5">
      <c r="A2628" s="361">
        <v>73</v>
      </c>
      <c r="B2628" s="374" t="s">
        <v>1356</v>
      </c>
      <c r="C2628" s="937" t="s">
        <v>2882</v>
      </c>
      <c r="D2628" s="366" t="s">
        <v>152</v>
      </c>
      <c r="E2628" s="375">
        <v>3</v>
      </c>
      <c r="F2628" s="366"/>
      <c r="G2628" s="366"/>
      <c r="H2628" s="366"/>
      <c r="I2628" s="366"/>
      <c r="J2628" s="915">
        <v>80000</v>
      </c>
      <c r="K2628" s="383">
        <f t="shared" si="115"/>
        <v>240000</v>
      </c>
    </row>
    <row r="2629" spans="1:11" ht="16.5">
      <c r="A2629" s="361">
        <v>74</v>
      </c>
      <c r="B2629" s="1005" t="s">
        <v>1332</v>
      </c>
      <c r="C2629" s="938" t="s">
        <v>2883</v>
      </c>
      <c r="D2629" s="366" t="s">
        <v>152</v>
      </c>
      <c r="E2629" s="939">
        <v>1</v>
      </c>
      <c r="F2629" s="366"/>
      <c r="G2629" s="366"/>
      <c r="H2629" s="366"/>
      <c r="I2629" s="366"/>
      <c r="J2629" s="915">
        <v>1469</v>
      </c>
      <c r="K2629" s="383">
        <f t="shared" si="115"/>
        <v>1469</v>
      </c>
    </row>
    <row r="2630" spans="1:11" ht="16.5">
      <c r="A2630" s="361">
        <v>75</v>
      </c>
      <c r="B2630" s="1005"/>
      <c r="C2630" s="940" t="s">
        <v>2884</v>
      </c>
      <c r="D2630" s="366" t="s">
        <v>559</v>
      </c>
      <c r="E2630" s="941">
        <v>1</v>
      </c>
      <c r="F2630" s="366"/>
      <c r="G2630" s="366"/>
      <c r="H2630" s="366"/>
      <c r="I2630" s="366"/>
      <c r="J2630" s="915">
        <v>1175.3</v>
      </c>
      <c r="K2630" s="383">
        <f t="shared" si="115"/>
        <v>1175.3</v>
      </c>
    </row>
    <row r="2631" spans="1:11" ht="16.5">
      <c r="A2631" s="361">
        <v>76</v>
      </c>
      <c r="B2631" s="365" t="s">
        <v>1903</v>
      </c>
      <c r="C2631" s="914" t="s">
        <v>2885</v>
      </c>
      <c r="D2631" s="922" t="s">
        <v>504</v>
      </c>
      <c r="E2631" s="941">
        <v>20</v>
      </c>
      <c r="F2631" s="366"/>
      <c r="G2631" s="366"/>
      <c r="H2631" s="366"/>
      <c r="I2631" s="366"/>
      <c r="J2631" s="915">
        <v>3882.2</v>
      </c>
      <c r="K2631" s="383">
        <f t="shared" si="115"/>
        <v>77644</v>
      </c>
    </row>
    <row r="2632" spans="1:11" ht="16.5">
      <c r="A2632" s="361">
        <v>77</v>
      </c>
      <c r="B2632" s="365"/>
      <c r="C2632" s="942" t="s">
        <v>2886</v>
      </c>
      <c r="D2632" s="922" t="s">
        <v>559</v>
      </c>
      <c r="E2632" s="943">
        <v>2</v>
      </c>
      <c r="F2632" s="366"/>
      <c r="G2632" s="366"/>
      <c r="H2632" s="366"/>
      <c r="I2632" s="366"/>
      <c r="J2632" s="944">
        <v>1231.92</v>
      </c>
      <c r="K2632" s="383">
        <f t="shared" si="115"/>
        <v>2463.84</v>
      </c>
    </row>
    <row r="2633" spans="1:11" ht="30">
      <c r="A2633" s="361">
        <v>78</v>
      </c>
      <c r="B2633" s="365" t="s">
        <v>370</v>
      </c>
      <c r="C2633" s="942" t="s">
        <v>2887</v>
      </c>
      <c r="D2633" s="922" t="s">
        <v>559</v>
      </c>
      <c r="E2633" s="943">
        <v>9</v>
      </c>
      <c r="F2633" s="366"/>
      <c r="G2633" s="366"/>
      <c r="H2633" s="366"/>
      <c r="I2633" s="366"/>
      <c r="J2633" s="944">
        <v>2341.12</v>
      </c>
      <c r="K2633" s="383">
        <f t="shared" si="115"/>
        <v>21070.079999999998</v>
      </c>
    </row>
    <row r="2634" spans="1:11" ht="30">
      <c r="A2634" s="361">
        <v>79</v>
      </c>
      <c r="B2634" s="365" t="s">
        <v>2888</v>
      </c>
      <c r="C2634" s="942" t="s">
        <v>2889</v>
      </c>
      <c r="D2634" s="922" t="s">
        <v>559</v>
      </c>
      <c r="E2634" s="945">
        <v>115</v>
      </c>
      <c r="F2634" s="366"/>
      <c r="G2634" s="366"/>
      <c r="H2634" s="366"/>
      <c r="I2634" s="366"/>
      <c r="J2634" s="946">
        <v>29.204999999999998</v>
      </c>
      <c r="K2634" s="383">
        <f t="shared" si="115"/>
        <v>3358.5749999999998</v>
      </c>
    </row>
    <row r="2635" spans="1:11">
      <c r="A2635" s="1202" t="s">
        <v>2890</v>
      </c>
      <c r="B2635" s="1202"/>
      <c r="C2635" s="1202"/>
      <c r="D2635" s="1202"/>
      <c r="E2635" s="1202"/>
      <c r="F2635" s="1202"/>
      <c r="G2635" s="1202"/>
      <c r="H2635" s="1202"/>
      <c r="I2635" s="1202"/>
      <c r="J2635" s="1202"/>
      <c r="K2635" s="1203"/>
    </row>
    <row r="2636" spans="1:11">
      <c r="A2636" s="1204"/>
      <c r="B2636" s="1204"/>
      <c r="C2636" s="1204"/>
      <c r="D2636" s="1204"/>
      <c r="E2636" s="1204"/>
      <c r="F2636" s="1204"/>
      <c r="G2636" s="1204"/>
      <c r="H2636" s="1204"/>
      <c r="I2636" s="1204"/>
      <c r="J2636" s="1204"/>
      <c r="K2636" s="1205"/>
    </row>
    <row r="2637" spans="1:11" ht="16.5">
      <c r="A2637" s="361">
        <v>80</v>
      </c>
      <c r="B2637" s="360" t="s">
        <v>1735</v>
      </c>
      <c r="C2637" s="947" t="s">
        <v>2891</v>
      </c>
      <c r="D2637" s="361" t="s">
        <v>623</v>
      </c>
      <c r="E2637" s="948"/>
      <c r="F2637" s="908"/>
      <c r="G2637" s="366"/>
      <c r="H2637" s="366"/>
      <c r="I2637" s="948">
        <v>1202</v>
      </c>
      <c r="J2637" s="908">
        <v>2</v>
      </c>
      <c r="K2637" s="383">
        <f>J2637*(I2637+G2637)</f>
        <v>2404</v>
      </c>
    </row>
    <row r="2638" spans="1:11" ht="16.5">
      <c r="A2638" s="361">
        <v>81</v>
      </c>
      <c r="B2638" s="360" t="s">
        <v>2777</v>
      </c>
      <c r="C2638" s="949" t="s">
        <v>2892</v>
      </c>
      <c r="D2638" s="359" t="s">
        <v>559</v>
      </c>
      <c r="E2638" s="950"/>
      <c r="F2638" s="908"/>
      <c r="G2638" s="366"/>
      <c r="H2638" s="366"/>
      <c r="I2638" s="950">
        <v>1</v>
      </c>
      <c r="J2638" s="908">
        <v>500</v>
      </c>
      <c r="K2638" s="383">
        <f t="shared" ref="K2638:K2689" si="116">J2638*(I2638+G2638)</f>
        <v>500</v>
      </c>
    </row>
    <row r="2639" spans="1:11" ht="16.5">
      <c r="A2639" s="361">
        <v>82</v>
      </c>
      <c r="B2639" s="360" t="s">
        <v>2893</v>
      </c>
      <c r="C2639" s="918" t="s">
        <v>2894</v>
      </c>
      <c r="D2639" s="915" t="s">
        <v>623</v>
      </c>
      <c r="E2639" s="935"/>
      <c r="F2639" s="912"/>
      <c r="G2639" s="366"/>
      <c r="H2639" s="366"/>
      <c r="I2639" s="935">
        <v>81</v>
      </c>
      <c r="J2639" s="912">
        <v>100</v>
      </c>
      <c r="K2639" s="383">
        <f t="shared" si="116"/>
        <v>8100</v>
      </c>
    </row>
    <row r="2640" spans="1:11" ht="31.5">
      <c r="A2640" s="361">
        <v>83</v>
      </c>
      <c r="B2640" s="360" t="s">
        <v>2895</v>
      </c>
      <c r="C2640" s="770" t="s">
        <v>2896</v>
      </c>
      <c r="D2640" s="173" t="s">
        <v>21</v>
      </c>
      <c r="E2640" s="366"/>
      <c r="F2640" s="912"/>
      <c r="G2640" s="366">
        <v>1</v>
      </c>
      <c r="H2640" s="366"/>
      <c r="I2640" s="366"/>
      <c r="J2640" s="912">
        <v>0</v>
      </c>
      <c r="K2640" s="383">
        <f t="shared" si="116"/>
        <v>0</v>
      </c>
    </row>
    <row r="2641" spans="1:11" ht="16.5">
      <c r="A2641" s="361">
        <v>84</v>
      </c>
      <c r="B2641" s="360"/>
      <c r="C2641" s="951" t="s">
        <v>2897</v>
      </c>
      <c r="D2641" s="453" t="s">
        <v>152</v>
      </c>
      <c r="E2641" s="952"/>
      <c r="F2641" s="915"/>
      <c r="G2641" s="366"/>
      <c r="H2641" s="366"/>
      <c r="I2641" s="952">
        <v>4504</v>
      </c>
      <c r="J2641" s="915">
        <v>2</v>
      </c>
      <c r="K2641" s="383">
        <f t="shared" si="116"/>
        <v>9008</v>
      </c>
    </row>
    <row r="2642" spans="1:11" ht="16.5">
      <c r="A2642" s="361">
        <v>85</v>
      </c>
      <c r="B2642" s="360" t="s">
        <v>2898</v>
      </c>
      <c r="C2642" s="937" t="s">
        <v>2899</v>
      </c>
      <c r="D2642" s="368" t="s">
        <v>152</v>
      </c>
      <c r="E2642" s="950"/>
      <c r="F2642" s="915"/>
      <c r="G2642" s="366"/>
      <c r="H2642" s="366"/>
      <c r="I2642" s="950">
        <v>1</v>
      </c>
      <c r="J2642" s="915">
        <v>1500</v>
      </c>
      <c r="K2642" s="383">
        <f t="shared" si="116"/>
        <v>1500</v>
      </c>
    </row>
    <row r="2643" spans="1:11" ht="16.5">
      <c r="A2643" s="361">
        <v>86</v>
      </c>
      <c r="B2643" s="360" t="s">
        <v>508</v>
      </c>
      <c r="C2643" s="937" t="s">
        <v>2900</v>
      </c>
      <c r="D2643" s="926" t="s">
        <v>559</v>
      </c>
      <c r="E2643" s="950"/>
      <c r="F2643" s="915"/>
      <c r="G2643" s="366"/>
      <c r="H2643" s="366"/>
      <c r="I2643" s="950">
        <v>12</v>
      </c>
      <c r="J2643" s="915">
        <v>800</v>
      </c>
      <c r="K2643" s="383">
        <f t="shared" si="116"/>
        <v>9600</v>
      </c>
    </row>
    <row r="2644" spans="1:11" ht="16.5">
      <c r="A2644" s="361">
        <v>87</v>
      </c>
      <c r="B2644" s="360"/>
      <c r="C2644" s="937" t="s">
        <v>2901</v>
      </c>
      <c r="D2644" s="926" t="s">
        <v>559</v>
      </c>
      <c r="E2644" s="935"/>
      <c r="F2644" s="915"/>
      <c r="G2644" s="935">
        <v>8</v>
      </c>
      <c r="H2644" s="366"/>
      <c r="I2644" s="366"/>
      <c r="J2644" s="915">
        <v>20</v>
      </c>
      <c r="K2644" s="383">
        <f t="shared" si="116"/>
        <v>160</v>
      </c>
    </row>
    <row r="2645" spans="1:11" ht="16.5">
      <c r="A2645" s="361">
        <v>88</v>
      </c>
      <c r="B2645" s="360" t="s">
        <v>2902</v>
      </c>
      <c r="C2645" s="953" t="s">
        <v>2903</v>
      </c>
      <c r="D2645" s="368" t="s">
        <v>152</v>
      </c>
      <c r="E2645" s="950"/>
      <c r="F2645" s="915"/>
      <c r="G2645" s="950">
        <v>2</v>
      </c>
      <c r="H2645" s="366"/>
      <c r="I2645" s="366"/>
      <c r="J2645" s="915">
        <v>50000</v>
      </c>
      <c r="K2645" s="383">
        <f t="shared" si="116"/>
        <v>100000</v>
      </c>
    </row>
    <row r="2646" spans="1:11" ht="16.5">
      <c r="A2646" s="361">
        <v>89</v>
      </c>
      <c r="B2646" s="360" t="s">
        <v>2904</v>
      </c>
      <c r="C2646" s="953" t="s">
        <v>2905</v>
      </c>
      <c r="D2646" s="922" t="s">
        <v>559</v>
      </c>
      <c r="E2646" s="950"/>
      <c r="F2646" s="915"/>
      <c r="G2646" s="950">
        <v>1</v>
      </c>
      <c r="H2646" s="366"/>
      <c r="I2646" s="366"/>
      <c r="J2646" s="915">
        <v>40000</v>
      </c>
      <c r="K2646" s="383">
        <f t="shared" si="116"/>
        <v>40000</v>
      </c>
    </row>
    <row r="2647" spans="1:11" ht="30">
      <c r="A2647" s="361">
        <v>90</v>
      </c>
      <c r="B2647" s="360" t="s">
        <v>2906</v>
      </c>
      <c r="C2647" s="937" t="s">
        <v>2907</v>
      </c>
      <c r="D2647" s="453" t="s">
        <v>152</v>
      </c>
      <c r="E2647" s="366"/>
      <c r="F2647" s="915"/>
      <c r="G2647" s="366"/>
      <c r="H2647" s="366"/>
      <c r="I2647" s="366">
        <v>1</v>
      </c>
      <c r="J2647" s="915">
        <v>50000</v>
      </c>
      <c r="K2647" s="383">
        <f t="shared" si="116"/>
        <v>50000</v>
      </c>
    </row>
    <row r="2648" spans="1:11" ht="16.5">
      <c r="A2648" s="361">
        <v>91</v>
      </c>
      <c r="B2648" s="360" t="s">
        <v>2908</v>
      </c>
      <c r="C2648" s="937" t="s">
        <v>2909</v>
      </c>
      <c r="D2648" s="453" t="s">
        <v>152</v>
      </c>
      <c r="E2648" s="366"/>
      <c r="F2648" s="915"/>
      <c r="G2648" s="366">
        <v>1</v>
      </c>
      <c r="H2648" s="366"/>
      <c r="I2648" s="366"/>
      <c r="J2648" s="915">
        <v>100000</v>
      </c>
      <c r="K2648" s="383">
        <f t="shared" si="116"/>
        <v>100000</v>
      </c>
    </row>
    <row r="2649" spans="1:11" ht="31.5">
      <c r="A2649" s="361">
        <v>92</v>
      </c>
      <c r="B2649" s="360" t="s">
        <v>2910</v>
      </c>
      <c r="C2649" s="512" t="s">
        <v>2911</v>
      </c>
      <c r="D2649" s="95" t="s">
        <v>559</v>
      </c>
      <c r="E2649" s="950"/>
      <c r="F2649" s="915"/>
      <c r="G2649" s="366"/>
      <c r="H2649" s="366"/>
      <c r="I2649" s="950">
        <v>5</v>
      </c>
      <c r="J2649" s="915">
        <v>500</v>
      </c>
      <c r="K2649" s="383">
        <f t="shared" si="116"/>
        <v>2500</v>
      </c>
    </row>
    <row r="2650" spans="1:11" ht="31.5">
      <c r="A2650" s="361">
        <v>93</v>
      </c>
      <c r="B2650" s="360" t="s">
        <v>2910</v>
      </c>
      <c r="C2650" s="512" t="s">
        <v>2912</v>
      </c>
      <c r="D2650" s="95" t="s">
        <v>559</v>
      </c>
      <c r="E2650" s="950"/>
      <c r="F2650" s="915"/>
      <c r="G2650" s="366"/>
      <c r="H2650" s="366"/>
      <c r="I2650" s="950">
        <v>1</v>
      </c>
      <c r="J2650" s="915">
        <v>500</v>
      </c>
      <c r="K2650" s="383">
        <f t="shared" si="116"/>
        <v>500</v>
      </c>
    </row>
    <row r="2651" spans="1:11" ht="16.5">
      <c r="A2651" s="361">
        <v>94</v>
      </c>
      <c r="B2651" s="360" t="s">
        <v>326</v>
      </c>
      <c r="C2651" s="97" t="s">
        <v>2913</v>
      </c>
      <c r="D2651" s="173" t="s">
        <v>559</v>
      </c>
      <c r="E2651" s="954"/>
      <c r="F2651" s="915"/>
      <c r="G2651" s="954">
        <v>5</v>
      </c>
      <c r="H2651" s="366"/>
      <c r="I2651" s="366"/>
      <c r="J2651" s="915">
        <v>2000</v>
      </c>
      <c r="K2651" s="383">
        <f t="shared" si="116"/>
        <v>10000</v>
      </c>
    </row>
    <row r="2652" spans="1:11" ht="16.5">
      <c r="A2652" s="361">
        <v>95</v>
      </c>
      <c r="B2652" s="360" t="s">
        <v>2914</v>
      </c>
      <c r="C2652" s="512" t="s">
        <v>2915</v>
      </c>
      <c r="D2652" s="922" t="s">
        <v>559</v>
      </c>
      <c r="E2652" s="950"/>
      <c r="F2652" s="915"/>
      <c r="G2652" s="950">
        <v>17</v>
      </c>
      <c r="H2652" s="366"/>
      <c r="I2652" s="366"/>
      <c r="J2652" s="915">
        <v>200</v>
      </c>
      <c r="K2652" s="383">
        <f t="shared" si="116"/>
        <v>3400</v>
      </c>
    </row>
    <row r="2653" spans="1:11" ht="16.5">
      <c r="A2653" s="361">
        <v>96</v>
      </c>
      <c r="B2653" s="360" t="s">
        <v>2914</v>
      </c>
      <c r="C2653" s="512" t="s">
        <v>2916</v>
      </c>
      <c r="D2653" s="922" t="s">
        <v>559</v>
      </c>
      <c r="E2653" s="950"/>
      <c r="F2653" s="915"/>
      <c r="G2653" s="950">
        <v>2</v>
      </c>
      <c r="H2653" s="366"/>
      <c r="I2653" s="366"/>
      <c r="J2653" s="915">
        <v>200</v>
      </c>
      <c r="K2653" s="383">
        <f t="shared" si="116"/>
        <v>400</v>
      </c>
    </row>
    <row r="2654" spans="1:11" ht="31.5">
      <c r="A2654" s="361">
        <v>97</v>
      </c>
      <c r="B2654" s="360" t="s">
        <v>2917</v>
      </c>
      <c r="C2654" s="512" t="s">
        <v>2918</v>
      </c>
      <c r="D2654" s="922" t="s">
        <v>559</v>
      </c>
      <c r="E2654" s="366"/>
      <c r="F2654" s="925"/>
      <c r="G2654" s="366"/>
      <c r="H2654" s="366"/>
      <c r="I2654" s="366">
        <v>15</v>
      </c>
      <c r="J2654" s="925">
        <v>20</v>
      </c>
      <c r="K2654" s="383">
        <f t="shared" si="116"/>
        <v>300</v>
      </c>
    </row>
    <row r="2655" spans="1:11" ht="16.5">
      <c r="A2655" s="361">
        <v>98</v>
      </c>
      <c r="B2655" s="360" t="s">
        <v>2919</v>
      </c>
      <c r="C2655" s="512" t="s">
        <v>2920</v>
      </c>
      <c r="D2655" s="65" t="s">
        <v>559</v>
      </c>
      <c r="E2655" s="366"/>
      <c r="F2655" s="925"/>
      <c r="G2655" s="366">
        <v>3</v>
      </c>
      <c r="H2655" s="366"/>
      <c r="I2655" s="366"/>
      <c r="J2655" s="925">
        <v>500</v>
      </c>
      <c r="K2655" s="383">
        <f t="shared" si="116"/>
        <v>1500</v>
      </c>
    </row>
    <row r="2656" spans="1:11" ht="31.5">
      <c r="A2656" s="361">
        <v>99</v>
      </c>
      <c r="B2656" s="360"/>
      <c r="C2656" s="914" t="s">
        <v>2921</v>
      </c>
      <c r="D2656" s="65" t="s">
        <v>559</v>
      </c>
      <c r="E2656" s="935"/>
      <c r="F2656" s="925"/>
      <c r="G2656" s="366"/>
      <c r="H2656" s="366"/>
      <c r="I2656" s="935">
        <v>3</v>
      </c>
      <c r="J2656" s="925">
        <v>50</v>
      </c>
      <c r="K2656" s="383">
        <f t="shared" si="116"/>
        <v>150</v>
      </c>
    </row>
    <row r="2657" spans="1:11" ht="16.5">
      <c r="A2657" s="361">
        <v>100</v>
      </c>
      <c r="B2657" s="360" t="s">
        <v>2922</v>
      </c>
      <c r="C2657" s="955" t="s">
        <v>2923</v>
      </c>
      <c r="D2657" s="65" t="s">
        <v>21</v>
      </c>
      <c r="E2657" s="935"/>
      <c r="F2657" s="925"/>
      <c r="G2657" s="366"/>
      <c r="H2657" s="366"/>
      <c r="I2657" s="935">
        <v>1</v>
      </c>
      <c r="J2657" s="925">
        <v>200</v>
      </c>
      <c r="K2657" s="383">
        <f t="shared" si="116"/>
        <v>200</v>
      </c>
    </row>
    <row r="2658" spans="1:11" ht="16.5">
      <c r="A2658" s="361">
        <v>101</v>
      </c>
      <c r="B2658" s="360" t="s">
        <v>2924</v>
      </c>
      <c r="C2658" s="955" t="s">
        <v>2925</v>
      </c>
      <c r="D2658" s="65" t="s">
        <v>21</v>
      </c>
      <c r="E2658" s="935"/>
      <c r="F2658" s="925"/>
      <c r="G2658" s="366"/>
      <c r="H2658" s="366"/>
      <c r="I2658" s="935">
        <v>1</v>
      </c>
      <c r="J2658" s="925">
        <v>200</v>
      </c>
      <c r="K2658" s="383">
        <f t="shared" si="116"/>
        <v>200</v>
      </c>
    </row>
    <row r="2659" spans="1:11" ht="16.5">
      <c r="A2659" s="361">
        <v>102</v>
      </c>
      <c r="B2659" s="360"/>
      <c r="C2659" s="914" t="s">
        <v>2926</v>
      </c>
      <c r="D2659" s="65" t="s">
        <v>559</v>
      </c>
      <c r="E2659" s="929"/>
      <c r="F2659" s="925"/>
      <c r="G2659" s="929">
        <v>6</v>
      </c>
      <c r="H2659" s="366"/>
      <c r="I2659" s="366"/>
      <c r="J2659" s="925">
        <v>100</v>
      </c>
      <c r="K2659" s="383">
        <f t="shared" si="116"/>
        <v>600</v>
      </c>
    </row>
    <row r="2660" spans="1:11" ht="16.5">
      <c r="A2660" s="361">
        <v>103</v>
      </c>
      <c r="B2660" s="360"/>
      <c r="C2660" s="914" t="s">
        <v>2927</v>
      </c>
      <c r="D2660" s="65" t="s">
        <v>559</v>
      </c>
      <c r="E2660" s="929"/>
      <c r="F2660" s="915"/>
      <c r="G2660" s="929">
        <v>12</v>
      </c>
      <c r="H2660" s="366"/>
      <c r="I2660" s="366"/>
      <c r="J2660" s="915">
        <v>100</v>
      </c>
      <c r="K2660" s="383">
        <f t="shared" si="116"/>
        <v>1200</v>
      </c>
    </row>
    <row r="2661" spans="1:11" ht="31.5">
      <c r="A2661" s="361">
        <v>104</v>
      </c>
      <c r="B2661" s="1003" t="s">
        <v>2928</v>
      </c>
      <c r="C2661" s="97" t="s">
        <v>2929</v>
      </c>
      <c r="D2661" s="65" t="s">
        <v>21</v>
      </c>
      <c r="E2661" s="950"/>
      <c r="F2661" s="915"/>
      <c r="G2661" s="950">
        <v>1</v>
      </c>
      <c r="H2661" s="366"/>
      <c r="I2661" s="366"/>
      <c r="J2661" s="915">
        <v>312567</v>
      </c>
      <c r="K2661" s="383">
        <f t="shared" si="116"/>
        <v>312567</v>
      </c>
    </row>
    <row r="2662" spans="1:11" ht="31.5">
      <c r="A2662" s="361">
        <v>105</v>
      </c>
      <c r="B2662" s="1003" t="s">
        <v>2930</v>
      </c>
      <c r="C2662" s="97" t="s">
        <v>2931</v>
      </c>
      <c r="D2662" s="65" t="s">
        <v>21</v>
      </c>
      <c r="E2662" s="950"/>
      <c r="F2662" s="915"/>
      <c r="G2662" s="950">
        <v>2</v>
      </c>
      <c r="H2662" s="366"/>
      <c r="I2662" s="366"/>
      <c r="J2662" s="915">
        <v>312567</v>
      </c>
      <c r="K2662" s="383">
        <f t="shared" si="116"/>
        <v>625134</v>
      </c>
    </row>
    <row r="2663" spans="1:11" ht="31.5">
      <c r="A2663" s="361">
        <v>106</v>
      </c>
      <c r="B2663" s="1003" t="s">
        <v>2930</v>
      </c>
      <c r="C2663" s="97" t="s">
        <v>2932</v>
      </c>
      <c r="D2663" s="65" t="s">
        <v>21</v>
      </c>
      <c r="E2663" s="950"/>
      <c r="F2663" s="915"/>
      <c r="G2663" s="950">
        <v>1</v>
      </c>
      <c r="H2663" s="366"/>
      <c r="I2663" s="366"/>
      <c r="J2663" s="915">
        <v>312567</v>
      </c>
      <c r="K2663" s="383">
        <f t="shared" si="116"/>
        <v>312567</v>
      </c>
    </row>
    <row r="2664" spans="1:11" ht="16.5">
      <c r="A2664" s="361">
        <v>107</v>
      </c>
      <c r="B2664" s="360" t="s">
        <v>2933</v>
      </c>
      <c r="C2664" s="512" t="s">
        <v>2934</v>
      </c>
      <c r="D2664" s="65" t="s">
        <v>21</v>
      </c>
      <c r="E2664" s="935"/>
      <c r="F2664" s="915"/>
      <c r="G2664" s="366"/>
      <c r="H2664" s="366"/>
      <c r="I2664" s="935">
        <v>1</v>
      </c>
      <c r="J2664" s="915">
        <v>3000</v>
      </c>
      <c r="K2664" s="383">
        <f t="shared" si="116"/>
        <v>3000</v>
      </c>
    </row>
    <row r="2665" spans="1:11" ht="31.5">
      <c r="A2665" s="361">
        <v>108</v>
      </c>
      <c r="B2665" s="360" t="s">
        <v>1510</v>
      </c>
      <c r="C2665" s="512" t="s">
        <v>2935</v>
      </c>
      <c r="D2665" s="65" t="s">
        <v>21</v>
      </c>
      <c r="E2665" s="950"/>
      <c r="F2665" s="915"/>
      <c r="G2665" s="366"/>
      <c r="H2665" s="366"/>
      <c r="I2665" s="950">
        <v>2</v>
      </c>
      <c r="J2665" s="915">
        <v>2000</v>
      </c>
      <c r="K2665" s="383">
        <f t="shared" si="116"/>
        <v>4000</v>
      </c>
    </row>
    <row r="2666" spans="1:11" ht="16.5">
      <c r="A2666" s="361">
        <v>109</v>
      </c>
      <c r="B2666" s="360" t="s">
        <v>1510</v>
      </c>
      <c r="C2666" s="512" t="s">
        <v>2936</v>
      </c>
      <c r="D2666" s="65" t="s">
        <v>21</v>
      </c>
      <c r="E2666" s="950"/>
      <c r="F2666" s="915"/>
      <c r="G2666" s="366"/>
      <c r="H2666" s="366"/>
      <c r="I2666" s="950">
        <v>2</v>
      </c>
      <c r="J2666" s="915">
        <v>2000</v>
      </c>
      <c r="K2666" s="383">
        <f t="shared" si="116"/>
        <v>4000</v>
      </c>
    </row>
    <row r="2667" spans="1:11" ht="31.5">
      <c r="A2667" s="361">
        <v>110</v>
      </c>
      <c r="B2667" s="360" t="s">
        <v>2937</v>
      </c>
      <c r="C2667" s="512" t="s">
        <v>2938</v>
      </c>
      <c r="D2667" s="65" t="s">
        <v>21</v>
      </c>
      <c r="E2667" s="950"/>
      <c r="F2667" s="915"/>
      <c r="G2667" s="366"/>
      <c r="H2667" s="366"/>
      <c r="I2667" s="950">
        <v>3</v>
      </c>
      <c r="J2667" s="915">
        <v>3000</v>
      </c>
      <c r="K2667" s="383">
        <f t="shared" si="116"/>
        <v>9000</v>
      </c>
    </row>
    <row r="2668" spans="1:11" ht="16.5">
      <c r="A2668" s="361">
        <v>111</v>
      </c>
      <c r="B2668" s="360" t="s">
        <v>2939</v>
      </c>
      <c r="C2668" s="512" t="s">
        <v>2940</v>
      </c>
      <c r="D2668" s="65" t="s">
        <v>559</v>
      </c>
      <c r="E2668" s="950"/>
      <c r="F2668" s="915"/>
      <c r="G2668" s="366"/>
      <c r="H2668" s="366"/>
      <c r="I2668" s="950">
        <v>8</v>
      </c>
      <c r="J2668" s="915">
        <v>50</v>
      </c>
      <c r="K2668" s="383">
        <f t="shared" si="116"/>
        <v>400</v>
      </c>
    </row>
    <row r="2669" spans="1:11" ht="16.5">
      <c r="A2669" s="361">
        <v>112</v>
      </c>
      <c r="B2669" s="360" t="s">
        <v>2872</v>
      </c>
      <c r="C2669" s="512" t="s">
        <v>2941</v>
      </c>
      <c r="D2669" s="65" t="s">
        <v>559</v>
      </c>
      <c r="E2669" s="950"/>
      <c r="F2669" s="915"/>
      <c r="G2669" s="366"/>
      <c r="H2669" s="366"/>
      <c r="I2669" s="950">
        <v>4</v>
      </c>
      <c r="J2669" s="915">
        <v>500</v>
      </c>
      <c r="K2669" s="383">
        <f t="shared" si="116"/>
        <v>2000</v>
      </c>
    </row>
    <row r="2670" spans="1:11" ht="16.5">
      <c r="A2670" s="361">
        <v>113</v>
      </c>
      <c r="B2670" s="360" t="s">
        <v>2942</v>
      </c>
      <c r="C2670" s="512" t="s">
        <v>2943</v>
      </c>
      <c r="D2670" s="65" t="s">
        <v>559</v>
      </c>
      <c r="E2670" s="935"/>
      <c r="F2670" s="956"/>
      <c r="G2670" s="366"/>
      <c r="H2670" s="366"/>
      <c r="I2670" s="935">
        <v>2</v>
      </c>
      <c r="J2670" s="956">
        <v>400</v>
      </c>
      <c r="K2670" s="383">
        <f t="shared" si="116"/>
        <v>800</v>
      </c>
    </row>
    <row r="2671" spans="1:11" ht="16.5">
      <c r="A2671" s="361">
        <v>114</v>
      </c>
      <c r="B2671" s="360" t="s">
        <v>32</v>
      </c>
      <c r="C2671" s="512" t="s">
        <v>2944</v>
      </c>
      <c r="D2671" s="65" t="s">
        <v>21</v>
      </c>
      <c r="E2671" s="935"/>
      <c r="F2671" s="957"/>
      <c r="G2671" s="366"/>
      <c r="H2671" s="366"/>
      <c r="I2671" s="935">
        <v>5</v>
      </c>
      <c r="J2671" s="957">
        <v>50</v>
      </c>
      <c r="K2671" s="383">
        <f t="shared" si="116"/>
        <v>250</v>
      </c>
    </row>
    <row r="2672" spans="1:11" ht="16.5">
      <c r="A2672" s="361">
        <v>115</v>
      </c>
      <c r="B2672" s="360" t="s">
        <v>30</v>
      </c>
      <c r="C2672" s="512" t="s">
        <v>2945</v>
      </c>
      <c r="D2672" s="65" t="s">
        <v>21</v>
      </c>
      <c r="E2672" s="935"/>
      <c r="F2672" s="915"/>
      <c r="G2672" s="366"/>
      <c r="H2672" s="366"/>
      <c r="I2672" s="935">
        <v>4</v>
      </c>
      <c r="J2672" s="915">
        <v>50</v>
      </c>
      <c r="K2672" s="383">
        <f t="shared" si="116"/>
        <v>200</v>
      </c>
    </row>
    <row r="2673" spans="1:11" ht="16.5">
      <c r="A2673" s="361">
        <v>116</v>
      </c>
      <c r="B2673" s="360" t="s">
        <v>2038</v>
      </c>
      <c r="C2673" s="518" t="s">
        <v>2946</v>
      </c>
      <c r="D2673" s="95" t="s">
        <v>559</v>
      </c>
      <c r="E2673" s="950"/>
      <c r="F2673" s="915"/>
      <c r="G2673" s="366"/>
      <c r="H2673" s="366"/>
      <c r="I2673" s="950">
        <v>3</v>
      </c>
      <c r="J2673" s="915">
        <v>250</v>
      </c>
      <c r="K2673" s="383">
        <f t="shared" si="116"/>
        <v>750</v>
      </c>
    </row>
    <row r="2674" spans="1:11" ht="16.5">
      <c r="A2674" s="361">
        <v>117</v>
      </c>
      <c r="B2674" s="360" t="s">
        <v>2947</v>
      </c>
      <c r="C2674" s="918" t="s">
        <v>2948</v>
      </c>
      <c r="D2674" s="926" t="s">
        <v>2949</v>
      </c>
      <c r="E2674" s="935"/>
      <c r="F2674" s="915"/>
      <c r="G2674" s="366"/>
      <c r="H2674" s="366"/>
      <c r="I2674" s="935">
        <v>6</v>
      </c>
      <c r="J2674" s="915">
        <v>50</v>
      </c>
      <c r="K2674" s="383">
        <f t="shared" si="116"/>
        <v>300</v>
      </c>
    </row>
    <row r="2675" spans="1:11" ht="16.5">
      <c r="A2675" s="361">
        <v>118</v>
      </c>
      <c r="B2675" s="360" t="s">
        <v>2947</v>
      </c>
      <c r="C2675" s="918" t="s">
        <v>2950</v>
      </c>
      <c r="D2675" s="934" t="s">
        <v>559</v>
      </c>
      <c r="E2675" s="935"/>
      <c r="F2675" s="915"/>
      <c r="G2675" s="366"/>
      <c r="H2675" s="366"/>
      <c r="I2675" s="935">
        <v>3</v>
      </c>
      <c r="J2675" s="915">
        <v>300</v>
      </c>
      <c r="K2675" s="383">
        <f t="shared" si="116"/>
        <v>900</v>
      </c>
    </row>
    <row r="2676" spans="1:11" ht="16.5">
      <c r="A2676" s="361">
        <v>119</v>
      </c>
      <c r="B2676" s="360" t="s">
        <v>2036</v>
      </c>
      <c r="C2676" s="918" t="s">
        <v>2951</v>
      </c>
      <c r="D2676" s="926" t="s">
        <v>21</v>
      </c>
      <c r="E2676" s="935"/>
      <c r="F2676" s="915"/>
      <c r="G2676" s="366"/>
      <c r="H2676" s="366"/>
      <c r="I2676" s="935">
        <v>2</v>
      </c>
      <c r="J2676" s="915">
        <v>300</v>
      </c>
      <c r="K2676" s="383">
        <f t="shared" si="116"/>
        <v>600</v>
      </c>
    </row>
    <row r="2677" spans="1:11" ht="16.5">
      <c r="A2677" s="361">
        <v>120</v>
      </c>
      <c r="B2677" s="360" t="s">
        <v>2952</v>
      </c>
      <c r="C2677" s="512" t="s">
        <v>2953</v>
      </c>
      <c r="D2677" s="95" t="s">
        <v>559</v>
      </c>
      <c r="E2677" s="929"/>
      <c r="F2677" s="95"/>
      <c r="G2677" s="929">
        <v>3</v>
      </c>
      <c r="H2677" s="366"/>
      <c r="I2677" s="366"/>
      <c r="J2677" s="95">
        <v>20000</v>
      </c>
      <c r="K2677" s="383">
        <f t="shared" si="116"/>
        <v>60000</v>
      </c>
    </row>
    <row r="2678" spans="1:11" ht="16.5">
      <c r="A2678" s="361">
        <v>121</v>
      </c>
      <c r="B2678" s="360" t="s">
        <v>274</v>
      </c>
      <c r="C2678" s="97" t="s">
        <v>2954</v>
      </c>
      <c r="D2678" s="173" t="s">
        <v>559</v>
      </c>
      <c r="E2678" s="929"/>
      <c r="F2678" s="95"/>
      <c r="G2678" s="929">
        <v>2</v>
      </c>
      <c r="H2678" s="366"/>
      <c r="I2678" s="366"/>
      <c r="J2678" s="95">
        <v>40000</v>
      </c>
      <c r="K2678" s="383">
        <f t="shared" si="116"/>
        <v>80000</v>
      </c>
    </row>
    <row r="2679" spans="1:11" ht="16.5">
      <c r="A2679" s="361">
        <v>122</v>
      </c>
      <c r="B2679" s="360" t="s">
        <v>270</v>
      </c>
      <c r="C2679" s="97" t="s">
        <v>2955</v>
      </c>
      <c r="D2679" s="173" t="s">
        <v>559</v>
      </c>
      <c r="E2679" s="929"/>
      <c r="F2679" s="95"/>
      <c r="G2679" s="929">
        <v>1</v>
      </c>
      <c r="H2679" s="366"/>
      <c r="I2679" s="366"/>
      <c r="J2679" s="95">
        <v>40000</v>
      </c>
      <c r="K2679" s="383">
        <f t="shared" si="116"/>
        <v>40000</v>
      </c>
    </row>
    <row r="2680" spans="1:11" ht="16.5">
      <c r="A2680" s="361">
        <v>123</v>
      </c>
      <c r="B2680" s="360" t="s">
        <v>2956</v>
      </c>
      <c r="C2680" s="97" t="s">
        <v>2957</v>
      </c>
      <c r="D2680" s="173" t="s">
        <v>559</v>
      </c>
      <c r="E2680" s="929"/>
      <c r="F2680" s="95"/>
      <c r="G2680" s="929">
        <v>3</v>
      </c>
      <c r="H2680" s="366"/>
      <c r="I2680" s="366"/>
      <c r="J2680" s="95">
        <v>20000</v>
      </c>
      <c r="K2680" s="383">
        <f t="shared" si="116"/>
        <v>60000</v>
      </c>
    </row>
    <row r="2681" spans="1:11" ht="16.5">
      <c r="A2681" s="361">
        <v>124</v>
      </c>
      <c r="B2681" s="360" t="s">
        <v>2958</v>
      </c>
      <c r="C2681" s="958" t="s">
        <v>2959</v>
      </c>
      <c r="D2681" s="171" t="s">
        <v>2960</v>
      </c>
      <c r="E2681" s="929"/>
      <c r="F2681" s="95"/>
      <c r="G2681" s="929">
        <v>1</v>
      </c>
      <c r="H2681" s="366"/>
      <c r="I2681" s="366"/>
      <c r="J2681" s="95">
        <v>20000</v>
      </c>
      <c r="K2681" s="383">
        <f t="shared" si="116"/>
        <v>20000</v>
      </c>
    </row>
    <row r="2682" spans="1:11" ht="16.5">
      <c r="A2682" s="361">
        <v>125</v>
      </c>
      <c r="B2682" s="360" t="s">
        <v>274</v>
      </c>
      <c r="C2682" s="918" t="s">
        <v>2961</v>
      </c>
      <c r="D2682" s="934" t="s">
        <v>559</v>
      </c>
      <c r="E2682" s="935"/>
      <c r="F2682" s="936"/>
      <c r="G2682" s="935">
        <v>1</v>
      </c>
      <c r="H2682" s="366"/>
      <c r="I2682" s="366"/>
      <c r="J2682" s="936">
        <v>15000</v>
      </c>
      <c r="K2682" s="383">
        <f t="shared" si="116"/>
        <v>15000</v>
      </c>
    </row>
    <row r="2683" spans="1:11" ht="16.5">
      <c r="A2683" s="361">
        <v>126</v>
      </c>
      <c r="B2683" s="360" t="s">
        <v>2962</v>
      </c>
      <c r="C2683" s="97" t="s">
        <v>2963</v>
      </c>
      <c r="D2683" s="65" t="s">
        <v>21</v>
      </c>
      <c r="E2683" s="366"/>
      <c r="F2683" s="915"/>
      <c r="G2683" s="366"/>
      <c r="H2683" s="366"/>
      <c r="I2683" s="366">
        <v>1</v>
      </c>
      <c r="J2683" s="915">
        <v>200</v>
      </c>
      <c r="K2683" s="383">
        <f t="shared" si="116"/>
        <v>200</v>
      </c>
    </row>
    <row r="2684" spans="1:11" ht="16.5">
      <c r="A2684" s="361">
        <v>127</v>
      </c>
      <c r="B2684" s="360" t="s">
        <v>2962</v>
      </c>
      <c r="C2684" s="959" t="s">
        <v>2964</v>
      </c>
      <c r="D2684" s="65" t="s">
        <v>21</v>
      </c>
      <c r="E2684" s="366"/>
      <c r="F2684" s="915"/>
      <c r="G2684" s="366">
        <v>6</v>
      </c>
      <c r="H2684" s="366"/>
      <c r="I2684" s="366"/>
      <c r="J2684" s="915">
        <v>20000</v>
      </c>
      <c r="K2684" s="383">
        <f t="shared" si="116"/>
        <v>120000</v>
      </c>
    </row>
    <row r="2685" spans="1:11" ht="16.5">
      <c r="A2685" s="361">
        <v>128</v>
      </c>
      <c r="B2685" s="360" t="s">
        <v>259</v>
      </c>
      <c r="C2685" s="937" t="s">
        <v>2965</v>
      </c>
      <c r="D2685" s="926" t="s">
        <v>261</v>
      </c>
      <c r="E2685" s="935"/>
      <c r="F2685" s="915"/>
      <c r="G2685" s="366"/>
      <c r="H2685" s="366"/>
      <c r="I2685" s="935">
        <v>150</v>
      </c>
      <c r="J2685" s="915">
        <v>5</v>
      </c>
      <c r="K2685" s="383">
        <f t="shared" si="116"/>
        <v>750</v>
      </c>
    </row>
    <row r="2686" spans="1:11" ht="16.5">
      <c r="A2686" s="361">
        <v>129</v>
      </c>
      <c r="B2686" s="360" t="s">
        <v>259</v>
      </c>
      <c r="C2686" s="918" t="s">
        <v>2966</v>
      </c>
      <c r="D2686" s="926" t="s">
        <v>2967</v>
      </c>
      <c r="E2686" s="935"/>
      <c r="F2686" s="915"/>
      <c r="G2686" s="366"/>
      <c r="H2686" s="366"/>
      <c r="I2686" s="935">
        <v>8663</v>
      </c>
      <c r="J2686" s="915">
        <v>10</v>
      </c>
      <c r="K2686" s="383">
        <f t="shared" si="116"/>
        <v>86630</v>
      </c>
    </row>
    <row r="2687" spans="1:11" ht="31.5">
      <c r="A2687" s="361">
        <v>130</v>
      </c>
      <c r="B2687" s="360" t="s">
        <v>2968</v>
      </c>
      <c r="C2687" s="97" t="s">
        <v>2969</v>
      </c>
      <c r="D2687" s="928" t="s">
        <v>20</v>
      </c>
      <c r="E2687" s="950"/>
      <c r="F2687" s="960"/>
      <c r="G2687" s="366"/>
      <c r="H2687" s="366"/>
      <c r="I2687" s="950">
        <v>1</v>
      </c>
      <c r="J2687" s="960">
        <v>5000</v>
      </c>
      <c r="K2687" s="383">
        <f t="shared" si="116"/>
        <v>5000</v>
      </c>
    </row>
    <row r="2688" spans="1:11" ht="31.5">
      <c r="A2688" s="361">
        <v>131</v>
      </c>
      <c r="B2688" s="360" t="s">
        <v>1377</v>
      </c>
      <c r="C2688" s="961" t="s">
        <v>2970</v>
      </c>
      <c r="D2688" s="95" t="s">
        <v>559</v>
      </c>
      <c r="E2688" s="950"/>
      <c r="F2688" s="960"/>
      <c r="G2688" s="366"/>
      <c r="H2688" s="366"/>
      <c r="I2688" s="950">
        <v>10</v>
      </c>
      <c r="J2688" s="960">
        <v>500</v>
      </c>
      <c r="K2688" s="383">
        <f t="shared" si="116"/>
        <v>5000</v>
      </c>
    </row>
    <row r="2689" spans="1:11" ht="16.5">
      <c r="A2689" s="361">
        <v>132</v>
      </c>
      <c r="B2689" s="360" t="s">
        <v>2971</v>
      </c>
      <c r="C2689" s="961" t="s">
        <v>2972</v>
      </c>
      <c r="D2689" s="44" t="s">
        <v>2960</v>
      </c>
      <c r="E2689" s="366"/>
      <c r="F2689" s="960"/>
      <c r="G2689" s="366"/>
      <c r="H2689" s="366"/>
      <c r="I2689" s="366">
        <v>1</v>
      </c>
      <c r="J2689" s="960">
        <v>10000</v>
      </c>
      <c r="K2689" s="383">
        <f t="shared" si="116"/>
        <v>10000</v>
      </c>
    </row>
    <row r="2690" spans="1:11" ht="16.5">
      <c r="A2690" s="361">
        <v>133</v>
      </c>
      <c r="B2690" s="360" t="s">
        <v>2973</v>
      </c>
      <c r="C2690" s="97" t="s">
        <v>2974</v>
      </c>
      <c r="D2690" s="173" t="s">
        <v>559</v>
      </c>
      <c r="E2690" s="929"/>
      <c r="F2690" s="95"/>
      <c r="G2690" s="929">
        <v>3</v>
      </c>
      <c r="H2690" s="366"/>
      <c r="I2690" s="366"/>
      <c r="J2690" s="95">
        <v>20000</v>
      </c>
      <c r="K2690" s="383">
        <f>J2690*(I2690+G2690)</f>
        <v>60000</v>
      </c>
    </row>
    <row r="2691" spans="1:11" ht="31.5">
      <c r="A2691" s="361">
        <v>134</v>
      </c>
      <c r="B2691" s="360"/>
      <c r="C2691" s="962" t="s">
        <v>2975</v>
      </c>
      <c r="D2691" s="173" t="s">
        <v>20</v>
      </c>
      <c r="E2691" s="929"/>
      <c r="F2691" s="95"/>
      <c r="G2691" s="929"/>
      <c r="H2691" s="366"/>
      <c r="I2691" s="963">
        <v>1</v>
      </c>
      <c r="J2691" s="95">
        <v>11000</v>
      </c>
      <c r="K2691" s="383">
        <f>I2691*J2691</f>
        <v>11000</v>
      </c>
    </row>
    <row r="2692" spans="1:11" ht="31.5">
      <c r="A2692" s="361">
        <v>135</v>
      </c>
      <c r="B2692" s="360"/>
      <c r="C2692" s="962" t="s">
        <v>2976</v>
      </c>
      <c r="D2692" s="173" t="s">
        <v>272</v>
      </c>
      <c r="E2692" s="929"/>
      <c r="F2692" s="95"/>
      <c r="G2692" s="964">
        <v>3</v>
      </c>
      <c r="H2692" s="366"/>
      <c r="I2692" s="366"/>
      <c r="J2692" s="95">
        <v>15000</v>
      </c>
      <c r="K2692" s="383">
        <f>G2692*J2692</f>
        <v>45000</v>
      </c>
    </row>
    <row r="2693" spans="1:11" ht="16.5">
      <c r="A2693" s="361">
        <v>136</v>
      </c>
      <c r="B2693" s="360"/>
      <c r="C2693" s="962" t="s">
        <v>2977</v>
      </c>
      <c r="D2693" s="173" t="s">
        <v>272</v>
      </c>
      <c r="E2693" s="929"/>
      <c r="F2693" s="95"/>
      <c r="G2693" s="964">
        <v>3</v>
      </c>
      <c r="H2693" s="366"/>
      <c r="I2693" s="366"/>
      <c r="J2693" s="95">
        <v>15000</v>
      </c>
      <c r="K2693" s="383">
        <f>G2693*J2693</f>
        <v>45000</v>
      </c>
    </row>
    <row r="2694" spans="1:11" ht="16.5">
      <c r="A2694" s="361">
        <v>137</v>
      </c>
      <c r="B2694" s="1006"/>
      <c r="C2694" s="442" t="s">
        <v>2978</v>
      </c>
      <c r="D2694" s="173" t="s">
        <v>272</v>
      </c>
      <c r="E2694" s="929"/>
      <c r="F2694" s="95"/>
      <c r="G2694" s="964">
        <v>2</v>
      </c>
      <c r="H2694" s="366"/>
      <c r="I2694" s="366"/>
      <c r="J2694" s="95">
        <v>40000</v>
      </c>
      <c r="K2694" s="383">
        <f>G2694*J2694</f>
        <v>80000</v>
      </c>
    </row>
    <row r="2695" spans="1:11" ht="16.5">
      <c r="A2695" s="361">
        <v>138</v>
      </c>
      <c r="B2695" s="910"/>
      <c r="C2695" s="965" t="s">
        <v>2979</v>
      </c>
      <c r="D2695" s="173" t="s">
        <v>272</v>
      </c>
      <c r="E2695" s="929"/>
      <c r="F2695" s="95"/>
      <c r="G2695" s="964">
        <v>3</v>
      </c>
      <c r="H2695" s="366"/>
      <c r="I2695" s="366"/>
      <c r="J2695" s="95">
        <v>15000</v>
      </c>
      <c r="K2695" s="383">
        <f>G2695*J2695</f>
        <v>45000</v>
      </c>
    </row>
    <row r="2696" spans="1:11" ht="18.75">
      <c r="A2696" s="1188" t="s">
        <v>2980</v>
      </c>
      <c r="B2696" s="1189"/>
      <c r="C2696" s="1189"/>
      <c r="D2696" s="1189"/>
      <c r="E2696" s="1189"/>
      <c r="F2696" s="1189"/>
      <c r="G2696" s="1189"/>
      <c r="H2696" s="1189"/>
      <c r="I2696" s="1189"/>
      <c r="J2696" s="1189"/>
      <c r="K2696" s="1190"/>
    </row>
    <row r="2697" spans="1:11" ht="16.5">
      <c r="A2697" s="1191" t="s">
        <v>2770</v>
      </c>
      <c r="B2697" s="1193" t="s">
        <v>241</v>
      </c>
      <c r="C2697" s="1191" t="s">
        <v>1423</v>
      </c>
      <c r="D2697" s="366" t="s">
        <v>3</v>
      </c>
      <c r="E2697" s="1195" t="s">
        <v>4</v>
      </c>
      <c r="F2697" s="1196"/>
      <c r="G2697" s="1196"/>
      <c r="H2697" s="1196"/>
      <c r="I2697" s="1197"/>
      <c r="J2697" s="1198" t="s">
        <v>1424</v>
      </c>
      <c r="K2697" s="1198" t="s">
        <v>459</v>
      </c>
    </row>
    <row r="2698" spans="1:11" ht="16.5">
      <c r="A2698" s="1192"/>
      <c r="B2698" s="1194"/>
      <c r="C2698" s="1192"/>
      <c r="D2698" s="906"/>
      <c r="E2698" s="907" t="s">
        <v>5</v>
      </c>
      <c r="F2698" s="907" t="s">
        <v>2771</v>
      </c>
      <c r="G2698" s="907" t="s">
        <v>7</v>
      </c>
      <c r="H2698" s="907" t="s">
        <v>1310</v>
      </c>
      <c r="I2698" s="907" t="s">
        <v>9</v>
      </c>
      <c r="J2698" s="1199"/>
      <c r="K2698" s="1199"/>
    </row>
    <row r="2699" spans="1:11" ht="16.5">
      <c r="A2699" s="966">
        <v>1</v>
      </c>
      <c r="B2699" s="1007" t="s">
        <v>2981</v>
      </c>
      <c r="C2699" s="967" t="s">
        <v>2982</v>
      </c>
      <c r="D2699" s="968" t="s">
        <v>2949</v>
      </c>
      <c r="E2699" s="969">
        <v>1</v>
      </c>
      <c r="F2699" s="366"/>
      <c r="G2699" s="366"/>
      <c r="H2699" s="366"/>
      <c r="I2699" s="366"/>
      <c r="J2699" s="339"/>
      <c r="K2699" s="366">
        <f>J2699*(I2699+E2699)</f>
        <v>0</v>
      </c>
    </row>
    <row r="2700" spans="1:11" ht="16.5">
      <c r="A2700" s="966">
        <v>2</v>
      </c>
      <c r="B2700" s="1007" t="s">
        <v>2983</v>
      </c>
      <c r="C2700" s="967" t="s">
        <v>2984</v>
      </c>
      <c r="D2700" s="968" t="s">
        <v>2949</v>
      </c>
      <c r="E2700" s="969">
        <v>1</v>
      </c>
      <c r="F2700" s="366"/>
      <c r="G2700" s="366"/>
      <c r="H2700" s="366"/>
      <c r="I2700" s="366"/>
      <c r="J2700" s="339"/>
      <c r="K2700" s="366">
        <f t="shared" ref="K2700:K2765" si="117">J2700*(I2700+E2700)</f>
        <v>0</v>
      </c>
    </row>
    <row r="2701" spans="1:11" ht="16.5">
      <c r="A2701" s="966">
        <v>3</v>
      </c>
      <c r="B2701" s="1007" t="s">
        <v>2985</v>
      </c>
      <c r="C2701" s="967" t="s">
        <v>2986</v>
      </c>
      <c r="D2701" s="968" t="s">
        <v>2949</v>
      </c>
      <c r="E2701" s="969">
        <v>2</v>
      </c>
      <c r="F2701" s="366"/>
      <c r="G2701" s="366"/>
      <c r="H2701" s="366"/>
      <c r="I2701" s="366"/>
      <c r="J2701" s="339"/>
      <c r="K2701" s="366">
        <f t="shared" si="117"/>
        <v>0</v>
      </c>
    </row>
    <row r="2702" spans="1:11" ht="16.5">
      <c r="A2702" s="966">
        <v>4</v>
      </c>
      <c r="B2702" s="1007"/>
      <c r="C2702" s="967" t="s">
        <v>2987</v>
      </c>
      <c r="D2702" s="968" t="s">
        <v>2949</v>
      </c>
      <c r="E2702" s="969">
        <v>4</v>
      </c>
      <c r="F2702" s="366"/>
      <c r="G2702" s="366"/>
      <c r="H2702" s="366"/>
      <c r="I2702" s="366"/>
      <c r="J2702" s="339"/>
      <c r="K2702" s="366">
        <f t="shared" si="117"/>
        <v>0</v>
      </c>
    </row>
    <row r="2703" spans="1:11" ht="16.5">
      <c r="A2703" s="966">
        <v>5</v>
      </c>
      <c r="B2703" s="1007" t="s">
        <v>2988</v>
      </c>
      <c r="C2703" s="967" t="s">
        <v>2989</v>
      </c>
      <c r="D2703" s="968" t="s">
        <v>2949</v>
      </c>
      <c r="E2703" s="969">
        <v>1</v>
      </c>
      <c r="F2703" s="366"/>
      <c r="G2703" s="366"/>
      <c r="H2703" s="366"/>
      <c r="I2703" s="366"/>
      <c r="J2703" s="339"/>
      <c r="K2703" s="366">
        <f t="shared" si="117"/>
        <v>0</v>
      </c>
    </row>
    <row r="2704" spans="1:11" ht="16.5">
      <c r="A2704" s="966">
        <v>6</v>
      </c>
      <c r="B2704" s="1007" t="s">
        <v>2990</v>
      </c>
      <c r="C2704" s="967" t="s">
        <v>2991</v>
      </c>
      <c r="D2704" s="968" t="s">
        <v>2949</v>
      </c>
      <c r="E2704" s="969">
        <v>1</v>
      </c>
      <c r="F2704" s="366"/>
      <c r="G2704" s="366"/>
      <c r="H2704" s="366"/>
      <c r="I2704" s="366"/>
      <c r="J2704" s="339"/>
      <c r="K2704" s="366">
        <f t="shared" si="117"/>
        <v>0</v>
      </c>
    </row>
    <row r="2705" spans="1:11" ht="16.5">
      <c r="A2705" s="966">
        <v>7</v>
      </c>
      <c r="B2705" s="1007" t="s">
        <v>2992</v>
      </c>
      <c r="C2705" s="967" t="s">
        <v>2993</v>
      </c>
      <c r="D2705" s="968" t="s">
        <v>2949</v>
      </c>
      <c r="E2705" s="969">
        <v>1</v>
      </c>
      <c r="F2705" s="366"/>
      <c r="G2705" s="366"/>
      <c r="H2705" s="366"/>
      <c r="I2705" s="366"/>
      <c r="J2705" s="339">
        <v>2800</v>
      </c>
      <c r="K2705" s="366">
        <f t="shared" si="117"/>
        <v>2800</v>
      </c>
    </row>
    <row r="2706" spans="1:11" ht="16.5">
      <c r="A2706" s="966">
        <v>8</v>
      </c>
      <c r="B2706" s="1007" t="s">
        <v>2994</v>
      </c>
      <c r="C2706" s="967" t="s">
        <v>2995</v>
      </c>
      <c r="D2706" s="968" t="s">
        <v>2949</v>
      </c>
      <c r="E2706" s="969">
        <v>1</v>
      </c>
      <c r="F2706" s="366"/>
      <c r="G2706" s="366"/>
      <c r="H2706" s="366"/>
      <c r="I2706" s="366"/>
      <c r="J2706" s="339">
        <v>375</v>
      </c>
      <c r="K2706" s="366">
        <f t="shared" si="117"/>
        <v>375</v>
      </c>
    </row>
    <row r="2707" spans="1:11" ht="16.5">
      <c r="A2707" s="966">
        <v>9</v>
      </c>
      <c r="B2707" s="1007" t="s">
        <v>2996</v>
      </c>
      <c r="C2707" s="967" t="s">
        <v>2997</v>
      </c>
      <c r="D2707" s="968" t="s">
        <v>2949</v>
      </c>
      <c r="E2707" s="969">
        <v>1</v>
      </c>
      <c r="F2707" s="366"/>
      <c r="G2707" s="366"/>
      <c r="H2707" s="366"/>
      <c r="I2707" s="366"/>
      <c r="J2707" s="339">
        <v>150</v>
      </c>
      <c r="K2707" s="366">
        <f t="shared" si="117"/>
        <v>150</v>
      </c>
    </row>
    <row r="2708" spans="1:11" ht="16.5">
      <c r="A2708" s="966">
        <v>10</v>
      </c>
      <c r="B2708" s="1007" t="s">
        <v>2998</v>
      </c>
      <c r="C2708" s="967" t="s">
        <v>2999</v>
      </c>
      <c r="D2708" s="968" t="s">
        <v>2949</v>
      </c>
      <c r="E2708" s="969">
        <v>1</v>
      </c>
      <c r="F2708" s="366"/>
      <c r="G2708" s="366"/>
      <c r="H2708" s="366"/>
      <c r="I2708" s="366"/>
      <c r="J2708" s="339">
        <v>450</v>
      </c>
      <c r="K2708" s="366">
        <f t="shared" si="117"/>
        <v>450</v>
      </c>
    </row>
    <row r="2709" spans="1:11" ht="16.5">
      <c r="A2709" s="966">
        <v>11</v>
      </c>
      <c r="B2709" s="1007" t="s">
        <v>3000</v>
      </c>
      <c r="C2709" s="967" t="s">
        <v>3001</v>
      </c>
      <c r="D2709" s="968" t="s">
        <v>2949</v>
      </c>
      <c r="E2709" s="969">
        <v>1</v>
      </c>
      <c r="F2709" s="366"/>
      <c r="G2709" s="366"/>
      <c r="H2709" s="366"/>
      <c r="I2709" s="366"/>
      <c r="J2709" s="339">
        <v>50</v>
      </c>
      <c r="K2709" s="366">
        <f t="shared" si="117"/>
        <v>50</v>
      </c>
    </row>
    <row r="2710" spans="1:11" ht="16.5">
      <c r="A2710" s="966">
        <v>12</v>
      </c>
      <c r="B2710" s="1007"/>
      <c r="C2710" s="967" t="s">
        <v>729</v>
      </c>
      <c r="D2710" s="968" t="s">
        <v>2949</v>
      </c>
      <c r="E2710" s="969">
        <v>1</v>
      </c>
      <c r="F2710" s="366"/>
      <c r="G2710" s="366"/>
      <c r="H2710" s="366"/>
      <c r="I2710" s="366"/>
      <c r="J2710" s="339">
        <v>125</v>
      </c>
      <c r="K2710" s="366">
        <f t="shared" si="117"/>
        <v>125</v>
      </c>
    </row>
    <row r="2711" spans="1:11" ht="16.5">
      <c r="A2711" s="966">
        <v>13</v>
      </c>
      <c r="B2711" s="1007" t="s">
        <v>3002</v>
      </c>
      <c r="C2711" s="967" t="s">
        <v>3003</v>
      </c>
      <c r="D2711" s="968" t="s">
        <v>2949</v>
      </c>
      <c r="E2711" s="969">
        <v>2</v>
      </c>
      <c r="F2711" s="366"/>
      <c r="G2711" s="366"/>
      <c r="H2711" s="366"/>
      <c r="I2711" s="366"/>
      <c r="J2711" s="339">
        <v>40</v>
      </c>
      <c r="K2711" s="366">
        <f t="shared" si="117"/>
        <v>80</v>
      </c>
    </row>
    <row r="2712" spans="1:11" ht="16.5">
      <c r="A2712" s="966">
        <v>14</v>
      </c>
      <c r="B2712" s="1007" t="s">
        <v>3004</v>
      </c>
      <c r="C2712" s="967" t="s">
        <v>3005</v>
      </c>
      <c r="D2712" s="968" t="s">
        <v>2949</v>
      </c>
      <c r="E2712" s="969">
        <v>2</v>
      </c>
      <c r="F2712" s="366"/>
      <c r="G2712" s="366"/>
      <c r="H2712" s="366"/>
      <c r="I2712" s="366"/>
      <c r="J2712" s="339">
        <v>18</v>
      </c>
      <c r="K2712" s="366">
        <f t="shared" si="117"/>
        <v>36</v>
      </c>
    </row>
    <row r="2713" spans="1:11" ht="16.5">
      <c r="A2713" s="966">
        <v>15</v>
      </c>
      <c r="B2713" s="1007" t="s">
        <v>3006</v>
      </c>
      <c r="C2713" s="967" t="s">
        <v>3007</v>
      </c>
      <c r="D2713" s="968" t="s">
        <v>2949</v>
      </c>
      <c r="E2713" s="969">
        <v>2</v>
      </c>
      <c r="F2713" s="366"/>
      <c r="G2713" s="366"/>
      <c r="H2713" s="366"/>
      <c r="I2713" s="366"/>
      <c r="J2713" s="339">
        <v>21</v>
      </c>
      <c r="K2713" s="366">
        <f t="shared" si="117"/>
        <v>42</v>
      </c>
    </row>
    <row r="2714" spans="1:11" ht="16.5">
      <c r="A2714" s="966">
        <v>16</v>
      </c>
      <c r="B2714" s="1007" t="s">
        <v>3008</v>
      </c>
      <c r="C2714" s="967" t="s">
        <v>3009</v>
      </c>
      <c r="D2714" s="968" t="s">
        <v>2949</v>
      </c>
      <c r="E2714" s="969">
        <v>2</v>
      </c>
      <c r="F2714" s="366"/>
      <c r="G2714" s="366"/>
      <c r="H2714" s="366"/>
      <c r="I2714" s="366"/>
      <c r="J2714" s="339">
        <v>25</v>
      </c>
      <c r="K2714" s="366">
        <f t="shared" si="117"/>
        <v>50</v>
      </c>
    </row>
    <row r="2715" spans="1:11" ht="16.5">
      <c r="A2715" s="966">
        <v>17</v>
      </c>
      <c r="B2715" s="1007" t="s">
        <v>3010</v>
      </c>
      <c r="C2715" s="967" t="s">
        <v>3011</v>
      </c>
      <c r="D2715" s="968" t="s">
        <v>2949</v>
      </c>
      <c r="E2715" s="969">
        <v>2</v>
      </c>
      <c r="F2715" s="366"/>
      <c r="G2715" s="366"/>
      <c r="H2715" s="366"/>
      <c r="I2715" s="366"/>
      <c r="J2715" s="339">
        <v>31</v>
      </c>
      <c r="K2715" s="366">
        <f t="shared" si="117"/>
        <v>62</v>
      </c>
    </row>
    <row r="2716" spans="1:11" ht="16.5">
      <c r="A2716" s="966">
        <v>18</v>
      </c>
      <c r="B2716" s="1007" t="s">
        <v>3012</v>
      </c>
      <c r="C2716" s="967" t="s">
        <v>3013</v>
      </c>
      <c r="D2716" s="968" t="s">
        <v>2949</v>
      </c>
      <c r="E2716" s="969">
        <v>2</v>
      </c>
      <c r="F2716" s="366"/>
      <c r="G2716" s="366"/>
      <c r="H2716" s="366"/>
      <c r="I2716" s="366"/>
      <c r="J2716" s="339">
        <v>39</v>
      </c>
      <c r="K2716" s="366">
        <f t="shared" si="117"/>
        <v>78</v>
      </c>
    </row>
    <row r="2717" spans="1:11" ht="16.5">
      <c r="A2717" s="966">
        <v>19</v>
      </c>
      <c r="B2717" s="1007" t="s">
        <v>3014</v>
      </c>
      <c r="C2717" s="967" t="s">
        <v>3015</v>
      </c>
      <c r="D2717" s="968" t="s">
        <v>2949</v>
      </c>
      <c r="E2717" s="969">
        <v>2</v>
      </c>
      <c r="F2717" s="366"/>
      <c r="G2717" s="366"/>
      <c r="H2717" s="366"/>
      <c r="I2717" s="366"/>
      <c r="J2717" s="339">
        <v>35</v>
      </c>
      <c r="K2717" s="366">
        <f t="shared" si="117"/>
        <v>70</v>
      </c>
    </row>
    <row r="2718" spans="1:11" ht="16.5">
      <c r="A2718" s="966">
        <v>20</v>
      </c>
      <c r="B2718" s="1007" t="s">
        <v>3016</v>
      </c>
      <c r="C2718" s="967" t="s">
        <v>3017</v>
      </c>
      <c r="D2718" s="968" t="s">
        <v>2949</v>
      </c>
      <c r="E2718" s="969">
        <v>2</v>
      </c>
      <c r="F2718" s="366"/>
      <c r="G2718" s="366"/>
      <c r="H2718" s="366"/>
      <c r="I2718" s="366"/>
      <c r="J2718" s="339">
        <v>37</v>
      </c>
      <c r="K2718" s="366">
        <f t="shared" si="117"/>
        <v>74</v>
      </c>
    </row>
    <row r="2719" spans="1:11" ht="16.5">
      <c r="A2719" s="966">
        <v>21</v>
      </c>
      <c r="B2719" s="1007" t="s">
        <v>3018</v>
      </c>
      <c r="C2719" s="967" t="s">
        <v>3019</v>
      </c>
      <c r="D2719" s="968" t="s">
        <v>2949</v>
      </c>
      <c r="E2719" s="969">
        <v>2</v>
      </c>
      <c r="F2719" s="366"/>
      <c r="G2719" s="366"/>
      <c r="H2719" s="366"/>
      <c r="I2719" s="366"/>
      <c r="J2719" s="339">
        <v>44</v>
      </c>
      <c r="K2719" s="366">
        <f t="shared" si="117"/>
        <v>88</v>
      </c>
    </row>
    <row r="2720" spans="1:11" ht="16.5">
      <c r="A2720" s="966">
        <v>22</v>
      </c>
      <c r="B2720" s="1007" t="s">
        <v>3020</v>
      </c>
      <c r="C2720" s="967" t="s">
        <v>3021</v>
      </c>
      <c r="D2720" s="968" t="s">
        <v>2949</v>
      </c>
      <c r="E2720" s="969">
        <v>2</v>
      </c>
      <c r="F2720" s="366"/>
      <c r="G2720" s="366"/>
      <c r="H2720" s="366"/>
      <c r="I2720" s="366"/>
      <c r="J2720" s="339">
        <v>57</v>
      </c>
      <c r="K2720" s="366">
        <f t="shared" si="117"/>
        <v>114</v>
      </c>
    </row>
    <row r="2721" spans="1:11" ht="16.5">
      <c r="A2721" s="966">
        <v>23</v>
      </c>
      <c r="B2721" s="1007" t="s">
        <v>3022</v>
      </c>
      <c r="C2721" s="967" t="s">
        <v>3023</v>
      </c>
      <c r="D2721" s="968" t="s">
        <v>2949</v>
      </c>
      <c r="E2721" s="969">
        <v>2</v>
      </c>
      <c r="F2721" s="366"/>
      <c r="G2721" s="366"/>
      <c r="H2721" s="366"/>
      <c r="I2721" s="366"/>
      <c r="J2721" s="339">
        <v>67</v>
      </c>
      <c r="K2721" s="366">
        <f t="shared" si="117"/>
        <v>134</v>
      </c>
    </row>
    <row r="2722" spans="1:11" ht="16.5">
      <c r="A2722" s="966">
        <v>24</v>
      </c>
      <c r="B2722" s="1007" t="s">
        <v>3024</v>
      </c>
      <c r="C2722" s="967" t="s">
        <v>3025</v>
      </c>
      <c r="D2722" s="968" t="s">
        <v>2949</v>
      </c>
      <c r="E2722" s="969">
        <v>2</v>
      </c>
      <c r="F2722" s="366"/>
      <c r="G2722" s="366"/>
      <c r="H2722" s="366"/>
      <c r="I2722" s="366"/>
      <c r="J2722" s="339">
        <v>97</v>
      </c>
      <c r="K2722" s="366">
        <f t="shared" si="117"/>
        <v>194</v>
      </c>
    </row>
    <row r="2723" spans="1:11" ht="16.5">
      <c r="A2723" s="966">
        <v>25</v>
      </c>
      <c r="B2723" s="1007" t="s">
        <v>3026</v>
      </c>
      <c r="C2723" s="967" t="s">
        <v>3027</v>
      </c>
      <c r="D2723" s="968" t="s">
        <v>2949</v>
      </c>
      <c r="E2723" s="969">
        <v>1</v>
      </c>
      <c r="F2723" s="366"/>
      <c r="G2723" s="366"/>
      <c r="H2723" s="366"/>
      <c r="I2723" s="366"/>
      <c r="J2723" s="339">
        <v>1800</v>
      </c>
      <c r="K2723" s="366">
        <f t="shared" si="117"/>
        <v>1800</v>
      </c>
    </row>
    <row r="2724" spans="1:11" ht="16.5">
      <c r="A2724" s="966">
        <v>26</v>
      </c>
      <c r="B2724" s="1007" t="s">
        <v>3028</v>
      </c>
      <c r="C2724" s="967" t="s">
        <v>3029</v>
      </c>
      <c r="D2724" s="968" t="s">
        <v>2949</v>
      </c>
      <c r="E2724" s="969">
        <v>1</v>
      </c>
      <c r="F2724" s="366"/>
      <c r="G2724" s="366"/>
      <c r="H2724" s="366"/>
      <c r="I2724" s="366"/>
      <c r="J2724" s="339">
        <v>1000</v>
      </c>
      <c r="K2724" s="366">
        <f t="shared" si="117"/>
        <v>1000</v>
      </c>
    </row>
    <row r="2725" spans="1:11" ht="16.5">
      <c r="A2725" s="966">
        <v>27</v>
      </c>
      <c r="B2725" s="1007"/>
      <c r="C2725" s="967" t="s">
        <v>3030</v>
      </c>
      <c r="D2725" s="968" t="s">
        <v>2949</v>
      </c>
      <c r="E2725" s="969">
        <v>1</v>
      </c>
      <c r="F2725" s="366"/>
      <c r="G2725" s="366"/>
      <c r="H2725" s="366"/>
      <c r="I2725" s="366"/>
      <c r="J2725" s="339"/>
      <c r="K2725" s="366">
        <f t="shared" si="117"/>
        <v>0</v>
      </c>
    </row>
    <row r="2726" spans="1:11" ht="16.5">
      <c r="A2726" s="966">
        <v>28</v>
      </c>
      <c r="B2726" s="1007" t="s">
        <v>3031</v>
      </c>
      <c r="C2726" s="967" t="s">
        <v>3032</v>
      </c>
      <c r="D2726" s="968" t="s">
        <v>2949</v>
      </c>
      <c r="E2726" s="969">
        <v>1</v>
      </c>
      <c r="F2726" s="366"/>
      <c r="G2726" s="366"/>
      <c r="H2726" s="366"/>
      <c r="I2726" s="366"/>
      <c r="J2726" s="339">
        <v>26600</v>
      </c>
      <c r="K2726" s="366">
        <f t="shared" si="117"/>
        <v>26600</v>
      </c>
    </row>
    <row r="2727" spans="1:11" ht="16.5">
      <c r="A2727" s="966">
        <v>29</v>
      </c>
      <c r="B2727" s="1007" t="s">
        <v>3033</v>
      </c>
      <c r="C2727" s="967" t="s">
        <v>3034</v>
      </c>
      <c r="D2727" s="968" t="s">
        <v>2949</v>
      </c>
      <c r="E2727" s="969">
        <v>1</v>
      </c>
      <c r="F2727" s="366"/>
      <c r="G2727" s="366"/>
      <c r="H2727" s="366"/>
      <c r="I2727" s="366"/>
      <c r="J2727" s="339">
        <v>153</v>
      </c>
      <c r="K2727" s="366">
        <f t="shared" si="117"/>
        <v>153</v>
      </c>
    </row>
    <row r="2728" spans="1:11" ht="16.5">
      <c r="A2728" s="966">
        <v>30</v>
      </c>
      <c r="B2728" s="1007"/>
      <c r="C2728" s="967" t="s">
        <v>3035</v>
      </c>
      <c r="D2728" s="968" t="s">
        <v>2949</v>
      </c>
      <c r="E2728" s="969">
        <v>1</v>
      </c>
      <c r="F2728" s="366"/>
      <c r="G2728" s="366"/>
      <c r="H2728" s="366"/>
      <c r="I2728" s="366"/>
      <c r="J2728" s="339">
        <v>187</v>
      </c>
      <c r="K2728" s="366">
        <f t="shared" si="117"/>
        <v>187</v>
      </c>
    </row>
    <row r="2729" spans="1:11" ht="16.5">
      <c r="A2729" s="966">
        <v>31</v>
      </c>
      <c r="B2729" s="1007" t="s">
        <v>3036</v>
      </c>
      <c r="C2729" s="967" t="s">
        <v>3037</v>
      </c>
      <c r="D2729" s="968" t="s">
        <v>2949</v>
      </c>
      <c r="E2729" s="969">
        <v>6</v>
      </c>
      <c r="F2729" s="366"/>
      <c r="G2729" s="366"/>
      <c r="H2729" s="366"/>
      <c r="I2729" s="366"/>
      <c r="J2729" s="339"/>
      <c r="K2729" s="366">
        <f t="shared" si="117"/>
        <v>0</v>
      </c>
    </row>
    <row r="2730" spans="1:11" ht="16.5">
      <c r="A2730" s="966">
        <v>32</v>
      </c>
      <c r="B2730" s="1007" t="s">
        <v>3038</v>
      </c>
      <c r="C2730" s="967" t="s">
        <v>3039</v>
      </c>
      <c r="D2730" s="968" t="s">
        <v>2949</v>
      </c>
      <c r="E2730" s="969">
        <v>2</v>
      </c>
      <c r="F2730" s="366"/>
      <c r="G2730" s="366"/>
      <c r="H2730" s="366"/>
      <c r="I2730" s="366"/>
      <c r="J2730" s="339"/>
      <c r="K2730" s="366">
        <f t="shared" si="117"/>
        <v>0</v>
      </c>
    </row>
    <row r="2731" spans="1:11" ht="16.5">
      <c r="A2731" s="966">
        <v>33</v>
      </c>
      <c r="B2731" s="1007" t="s">
        <v>3040</v>
      </c>
      <c r="C2731" s="967" t="s">
        <v>3041</v>
      </c>
      <c r="D2731" s="968" t="s">
        <v>2949</v>
      </c>
      <c r="E2731" s="969">
        <v>1</v>
      </c>
      <c r="F2731" s="366"/>
      <c r="G2731" s="366"/>
      <c r="H2731" s="366"/>
      <c r="I2731" s="366"/>
      <c r="J2731" s="339"/>
      <c r="K2731" s="366">
        <f t="shared" si="117"/>
        <v>0</v>
      </c>
    </row>
    <row r="2732" spans="1:11" ht="16.5">
      <c r="A2732" s="966">
        <v>34</v>
      </c>
      <c r="B2732" s="1007" t="s">
        <v>3042</v>
      </c>
      <c r="C2732" s="967" t="s">
        <v>3043</v>
      </c>
      <c r="D2732" s="968" t="s">
        <v>2949</v>
      </c>
      <c r="E2732" s="969">
        <v>1</v>
      </c>
      <c r="F2732" s="366"/>
      <c r="G2732" s="366"/>
      <c r="H2732" s="366"/>
      <c r="I2732" s="366"/>
      <c r="J2732" s="339"/>
      <c r="K2732" s="366">
        <f t="shared" si="117"/>
        <v>0</v>
      </c>
    </row>
    <row r="2733" spans="1:11" ht="16.5">
      <c r="A2733" s="966">
        <v>35</v>
      </c>
      <c r="B2733" s="1007" t="s">
        <v>3044</v>
      </c>
      <c r="C2733" s="967" t="s">
        <v>3045</v>
      </c>
      <c r="D2733" s="968" t="s">
        <v>2949</v>
      </c>
      <c r="E2733" s="969">
        <v>1</v>
      </c>
      <c r="F2733" s="366"/>
      <c r="G2733" s="366"/>
      <c r="H2733" s="366"/>
      <c r="I2733" s="366"/>
      <c r="J2733" s="339"/>
      <c r="K2733" s="366">
        <f t="shared" si="117"/>
        <v>0</v>
      </c>
    </row>
    <row r="2734" spans="1:11" ht="16.5">
      <c r="A2734" s="966">
        <v>36</v>
      </c>
      <c r="B2734" s="1007" t="s">
        <v>3046</v>
      </c>
      <c r="C2734" s="967" t="s">
        <v>3047</v>
      </c>
      <c r="D2734" s="968" t="s">
        <v>2949</v>
      </c>
      <c r="E2734" s="969">
        <v>1</v>
      </c>
      <c r="F2734" s="366"/>
      <c r="G2734" s="366"/>
      <c r="H2734" s="366"/>
      <c r="I2734" s="366"/>
      <c r="J2734" s="339"/>
      <c r="K2734" s="366">
        <f t="shared" si="117"/>
        <v>0</v>
      </c>
    </row>
    <row r="2735" spans="1:11" ht="16.5">
      <c r="A2735" s="966">
        <v>37</v>
      </c>
      <c r="B2735" s="1007" t="s">
        <v>3048</v>
      </c>
      <c r="C2735" s="967" t="s">
        <v>3049</v>
      </c>
      <c r="D2735" s="968" t="s">
        <v>2949</v>
      </c>
      <c r="E2735" s="969">
        <v>1</v>
      </c>
      <c r="F2735" s="366"/>
      <c r="G2735" s="366"/>
      <c r="H2735" s="366"/>
      <c r="I2735" s="366"/>
      <c r="J2735" s="339"/>
      <c r="K2735" s="366">
        <f t="shared" si="117"/>
        <v>0</v>
      </c>
    </row>
    <row r="2736" spans="1:11" ht="16.5">
      <c r="A2736" s="966">
        <v>38</v>
      </c>
      <c r="B2736" s="1007" t="s">
        <v>3050</v>
      </c>
      <c r="C2736" s="967" t="s">
        <v>3051</v>
      </c>
      <c r="D2736" s="968" t="s">
        <v>2949</v>
      </c>
      <c r="E2736" s="969">
        <v>1</v>
      </c>
      <c r="F2736" s="366"/>
      <c r="G2736" s="366"/>
      <c r="H2736" s="366"/>
      <c r="I2736" s="366"/>
      <c r="J2736" s="339">
        <v>6750</v>
      </c>
      <c r="K2736" s="366">
        <f t="shared" si="117"/>
        <v>6750</v>
      </c>
    </row>
    <row r="2737" spans="1:11" ht="16.5">
      <c r="A2737" s="966">
        <v>39</v>
      </c>
      <c r="B2737" s="1007" t="s">
        <v>3050</v>
      </c>
      <c r="C2737" s="967" t="s">
        <v>3052</v>
      </c>
      <c r="D2737" s="968" t="s">
        <v>2949</v>
      </c>
      <c r="E2737" s="969">
        <v>1</v>
      </c>
      <c r="F2737" s="366"/>
      <c r="G2737" s="366"/>
      <c r="H2737" s="366"/>
      <c r="I2737" s="366"/>
      <c r="J2737" s="339">
        <v>6750</v>
      </c>
      <c r="K2737" s="366">
        <f t="shared" si="117"/>
        <v>6750</v>
      </c>
    </row>
    <row r="2738" spans="1:11" ht="16.5">
      <c r="A2738" s="966">
        <v>40</v>
      </c>
      <c r="B2738" s="1007" t="s">
        <v>3053</v>
      </c>
      <c r="C2738" s="967" t="s">
        <v>3054</v>
      </c>
      <c r="D2738" s="968" t="s">
        <v>2949</v>
      </c>
      <c r="E2738" s="969">
        <v>1</v>
      </c>
      <c r="F2738" s="366"/>
      <c r="G2738" s="366"/>
      <c r="H2738" s="366"/>
      <c r="I2738" s="366"/>
      <c r="J2738" s="339">
        <v>10125</v>
      </c>
      <c r="K2738" s="366">
        <f t="shared" si="117"/>
        <v>10125</v>
      </c>
    </row>
    <row r="2739" spans="1:11" ht="24">
      <c r="A2739" s="966">
        <v>41</v>
      </c>
      <c r="B2739" s="1007" t="s">
        <v>3055</v>
      </c>
      <c r="C2739" s="967" t="s">
        <v>3056</v>
      </c>
      <c r="D2739" s="968" t="s">
        <v>2949</v>
      </c>
      <c r="E2739" s="969">
        <v>1</v>
      </c>
      <c r="F2739" s="366"/>
      <c r="G2739" s="366"/>
      <c r="H2739" s="366"/>
      <c r="I2739" s="366"/>
      <c r="J2739" s="339">
        <v>13500</v>
      </c>
      <c r="K2739" s="366">
        <f t="shared" si="117"/>
        <v>13500</v>
      </c>
    </row>
    <row r="2740" spans="1:11" ht="16.5">
      <c r="A2740" s="966">
        <v>42</v>
      </c>
      <c r="B2740" s="1007" t="s">
        <v>3057</v>
      </c>
      <c r="C2740" s="967" t="s">
        <v>3058</v>
      </c>
      <c r="D2740" s="968" t="s">
        <v>2949</v>
      </c>
      <c r="E2740" s="969">
        <v>1</v>
      </c>
      <c r="F2740" s="366"/>
      <c r="G2740" s="366"/>
      <c r="H2740" s="366"/>
      <c r="I2740" s="366"/>
      <c r="J2740" s="339">
        <v>11812</v>
      </c>
      <c r="K2740" s="366">
        <f t="shared" si="117"/>
        <v>11812</v>
      </c>
    </row>
    <row r="2741" spans="1:11" ht="16.5">
      <c r="A2741" s="966">
        <v>43</v>
      </c>
      <c r="B2741" s="1007" t="s">
        <v>3059</v>
      </c>
      <c r="C2741" s="967" t="s">
        <v>3060</v>
      </c>
      <c r="D2741" s="968" t="s">
        <v>2949</v>
      </c>
      <c r="E2741" s="969">
        <v>1</v>
      </c>
      <c r="F2741" s="366"/>
      <c r="G2741" s="366"/>
      <c r="H2741" s="366"/>
      <c r="I2741" s="366"/>
      <c r="J2741" s="339">
        <v>9900</v>
      </c>
      <c r="K2741" s="366">
        <f t="shared" si="117"/>
        <v>9900</v>
      </c>
    </row>
    <row r="2742" spans="1:11" ht="16.5">
      <c r="A2742" s="966">
        <v>44</v>
      </c>
      <c r="B2742" s="1007" t="s">
        <v>3061</v>
      </c>
      <c r="C2742" s="967" t="s">
        <v>3062</v>
      </c>
      <c r="D2742" s="968" t="s">
        <v>2949</v>
      </c>
      <c r="E2742" s="969">
        <v>1</v>
      </c>
      <c r="F2742" s="366"/>
      <c r="G2742" s="366"/>
      <c r="H2742" s="366"/>
      <c r="I2742" s="366"/>
      <c r="J2742" s="339">
        <v>9000</v>
      </c>
      <c r="K2742" s="366">
        <f t="shared" si="117"/>
        <v>9000</v>
      </c>
    </row>
    <row r="2743" spans="1:11" ht="16.5">
      <c r="A2743" s="966">
        <v>45</v>
      </c>
      <c r="B2743" s="1007" t="s">
        <v>3063</v>
      </c>
      <c r="C2743" s="967" t="s">
        <v>3064</v>
      </c>
      <c r="D2743" s="968" t="s">
        <v>2949</v>
      </c>
      <c r="E2743" s="969">
        <v>1</v>
      </c>
      <c r="F2743" s="366"/>
      <c r="G2743" s="366"/>
      <c r="H2743" s="366"/>
      <c r="I2743" s="366"/>
      <c r="J2743" s="339">
        <v>11137</v>
      </c>
      <c r="K2743" s="366">
        <f t="shared" si="117"/>
        <v>11137</v>
      </c>
    </row>
    <row r="2744" spans="1:11" ht="16.5">
      <c r="A2744" s="966">
        <v>46</v>
      </c>
      <c r="B2744" s="1007" t="s">
        <v>3065</v>
      </c>
      <c r="C2744" s="970" t="s">
        <v>3066</v>
      </c>
      <c r="D2744" s="968" t="s">
        <v>2949</v>
      </c>
      <c r="E2744" s="969">
        <v>1</v>
      </c>
      <c r="F2744" s="366"/>
      <c r="G2744" s="366"/>
      <c r="H2744" s="366"/>
      <c r="I2744" s="366"/>
      <c r="J2744" s="971">
        <v>15322.5</v>
      </c>
      <c r="K2744" s="366">
        <f t="shared" si="117"/>
        <v>15322.5</v>
      </c>
    </row>
    <row r="2745" spans="1:11" ht="16.5">
      <c r="A2745" s="966">
        <v>47</v>
      </c>
      <c r="B2745" s="1007" t="s">
        <v>3067</v>
      </c>
      <c r="C2745" s="967" t="s">
        <v>3068</v>
      </c>
      <c r="D2745" s="968" t="s">
        <v>2949</v>
      </c>
      <c r="E2745" s="969">
        <v>1</v>
      </c>
      <c r="F2745" s="366"/>
      <c r="G2745" s="366"/>
      <c r="H2745" s="366"/>
      <c r="I2745" s="366"/>
      <c r="J2745" s="971">
        <v>3972.5</v>
      </c>
      <c r="K2745" s="366">
        <f t="shared" si="117"/>
        <v>3972.5</v>
      </c>
    </row>
    <row r="2746" spans="1:11" ht="24">
      <c r="A2746" s="966">
        <v>48</v>
      </c>
      <c r="B2746" s="1007" t="s">
        <v>3069</v>
      </c>
      <c r="C2746" s="967" t="s">
        <v>3070</v>
      </c>
      <c r="D2746" s="968" t="s">
        <v>2949</v>
      </c>
      <c r="E2746" s="969">
        <v>1</v>
      </c>
      <c r="F2746" s="366"/>
      <c r="G2746" s="366"/>
      <c r="H2746" s="366"/>
      <c r="I2746" s="366"/>
      <c r="J2746" s="971">
        <v>12768.75</v>
      </c>
      <c r="K2746" s="366">
        <f t="shared" si="117"/>
        <v>12768.75</v>
      </c>
    </row>
    <row r="2747" spans="1:11" ht="16.5">
      <c r="A2747" s="966">
        <v>49</v>
      </c>
      <c r="B2747" s="1007" t="s">
        <v>3071</v>
      </c>
      <c r="C2747" s="967" t="s">
        <v>3072</v>
      </c>
      <c r="D2747" s="968" t="s">
        <v>2949</v>
      </c>
      <c r="E2747" s="969">
        <v>2</v>
      </c>
      <c r="F2747" s="366"/>
      <c r="G2747" s="366"/>
      <c r="H2747" s="366"/>
      <c r="I2747" s="366"/>
      <c r="J2747" s="971">
        <v>12768.75</v>
      </c>
      <c r="K2747" s="366">
        <f t="shared" si="117"/>
        <v>25537.5</v>
      </c>
    </row>
    <row r="2748" spans="1:11" ht="16.5">
      <c r="A2748" s="966">
        <v>50</v>
      </c>
      <c r="B2748" s="1007" t="s">
        <v>2990</v>
      </c>
      <c r="C2748" s="967" t="s">
        <v>3073</v>
      </c>
      <c r="D2748" s="968" t="s">
        <v>2949</v>
      </c>
      <c r="E2748" s="969">
        <v>1</v>
      </c>
      <c r="F2748" s="366"/>
      <c r="G2748" s="366"/>
      <c r="H2748" s="366"/>
      <c r="I2748" s="366"/>
      <c r="J2748" s="972">
        <v>9874.5</v>
      </c>
      <c r="K2748" s="366">
        <f t="shared" si="117"/>
        <v>9874.5</v>
      </c>
    </row>
    <row r="2749" spans="1:11" ht="16.5">
      <c r="A2749" s="966">
        <v>51</v>
      </c>
      <c r="B2749" s="1007" t="s">
        <v>3074</v>
      </c>
      <c r="C2749" s="967" t="s">
        <v>3075</v>
      </c>
      <c r="D2749" s="968" t="s">
        <v>2949</v>
      </c>
      <c r="E2749" s="969">
        <v>1</v>
      </c>
      <c r="F2749" s="366"/>
      <c r="G2749" s="366"/>
      <c r="H2749" s="366"/>
      <c r="I2749" s="366"/>
      <c r="J2749" s="972">
        <v>5902</v>
      </c>
      <c r="K2749" s="366">
        <f t="shared" si="117"/>
        <v>5902</v>
      </c>
    </row>
    <row r="2750" spans="1:11" ht="16.5">
      <c r="A2750" s="966">
        <v>52</v>
      </c>
      <c r="B2750" s="1007" t="s">
        <v>3076</v>
      </c>
      <c r="C2750" s="967" t="s">
        <v>3077</v>
      </c>
      <c r="D2750" s="968" t="s">
        <v>2949</v>
      </c>
      <c r="E2750" s="969">
        <v>4</v>
      </c>
      <c r="F2750" s="366"/>
      <c r="G2750" s="366"/>
      <c r="H2750" s="366"/>
      <c r="I2750" s="366"/>
      <c r="J2750" s="972">
        <v>2724</v>
      </c>
      <c r="K2750" s="366">
        <f t="shared" si="117"/>
        <v>10896</v>
      </c>
    </row>
    <row r="2751" spans="1:11" ht="16.5">
      <c r="A2751" s="966">
        <v>53</v>
      </c>
      <c r="B2751" s="1007" t="s">
        <v>3078</v>
      </c>
      <c r="C2751" s="967" t="s">
        <v>2163</v>
      </c>
      <c r="D2751" s="968" t="s">
        <v>2949</v>
      </c>
      <c r="E2751" s="969">
        <v>2</v>
      </c>
      <c r="F2751" s="366"/>
      <c r="G2751" s="366"/>
      <c r="H2751" s="366"/>
      <c r="I2751" s="366"/>
      <c r="J2751" s="972">
        <v>1135</v>
      </c>
      <c r="K2751" s="366">
        <f t="shared" si="117"/>
        <v>2270</v>
      </c>
    </row>
    <row r="2752" spans="1:11" ht="16.5">
      <c r="A2752" s="966">
        <v>53</v>
      </c>
      <c r="B2752" s="1007"/>
      <c r="C2752" s="973" t="s">
        <v>3079</v>
      </c>
      <c r="D2752" s="968" t="s">
        <v>2949</v>
      </c>
      <c r="E2752" s="969">
        <v>1</v>
      </c>
      <c r="F2752" s="366"/>
      <c r="G2752" s="366"/>
      <c r="H2752" s="366"/>
      <c r="I2752" s="366"/>
      <c r="J2752" s="974">
        <v>27518.78</v>
      </c>
      <c r="K2752" s="366">
        <f t="shared" si="117"/>
        <v>27518.78</v>
      </c>
    </row>
    <row r="2753" spans="1:11" ht="16.5">
      <c r="A2753" s="966">
        <v>53</v>
      </c>
      <c r="B2753" s="1007"/>
      <c r="C2753" s="975" t="s">
        <v>3080</v>
      </c>
      <c r="D2753" s="968" t="s">
        <v>2949</v>
      </c>
      <c r="E2753" s="969">
        <v>6</v>
      </c>
      <c r="F2753" s="366"/>
      <c r="G2753" s="366"/>
      <c r="H2753" s="366"/>
      <c r="I2753" s="366"/>
      <c r="J2753" s="974">
        <v>6717.74</v>
      </c>
      <c r="K2753" s="366">
        <f t="shared" si="117"/>
        <v>40306.44</v>
      </c>
    </row>
    <row r="2754" spans="1:11" ht="16.5">
      <c r="A2754" s="966">
        <v>53</v>
      </c>
      <c r="B2754" s="1007"/>
      <c r="C2754" s="976" t="s">
        <v>3081</v>
      </c>
      <c r="D2754" s="968" t="s">
        <v>2949</v>
      </c>
      <c r="E2754" s="969">
        <v>1</v>
      </c>
      <c r="F2754" s="366"/>
      <c r="G2754" s="366"/>
      <c r="H2754" s="366"/>
      <c r="I2754" s="366"/>
      <c r="J2754" s="977">
        <v>29667.56</v>
      </c>
      <c r="K2754" s="366">
        <f t="shared" si="117"/>
        <v>29667.56</v>
      </c>
    </row>
    <row r="2755" spans="1:11">
      <c r="A2755" s="1202" t="s">
        <v>3082</v>
      </c>
      <c r="B2755" s="1202"/>
      <c r="C2755" s="1202"/>
      <c r="D2755" s="1202"/>
      <c r="E2755" s="1202"/>
      <c r="F2755" s="1202"/>
      <c r="G2755" s="1202"/>
      <c r="H2755" s="1202"/>
      <c r="I2755" s="1202"/>
      <c r="J2755" s="1202"/>
      <c r="K2755" s="1203"/>
    </row>
    <row r="2756" spans="1:11">
      <c r="A2756" s="1210"/>
      <c r="B2756" s="1210"/>
      <c r="C2756" s="1210"/>
      <c r="D2756" s="1210"/>
      <c r="E2756" s="1210"/>
      <c r="F2756" s="1210"/>
      <c r="G2756" s="1210"/>
      <c r="H2756" s="1210"/>
      <c r="I2756" s="1210"/>
      <c r="J2756" s="1210"/>
      <c r="K2756" s="1211"/>
    </row>
    <row r="2757" spans="1:11">
      <c r="A2757" s="1210"/>
      <c r="B2757" s="1210"/>
      <c r="C2757" s="1210"/>
      <c r="D2757" s="1210"/>
      <c r="E2757" s="1210"/>
      <c r="F2757" s="1210"/>
      <c r="G2757" s="1210"/>
      <c r="H2757" s="1210"/>
      <c r="I2757" s="1210"/>
      <c r="J2757" s="1210"/>
      <c r="K2757" s="1211"/>
    </row>
    <row r="2758" spans="1:11" ht="16.5">
      <c r="A2758" s="48">
        <v>1</v>
      </c>
      <c r="B2758" s="1008"/>
      <c r="C2758" s="978" t="s">
        <v>3083</v>
      </c>
      <c r="D2758" s="979" t="s">
        <v>559</v>
      </c>
      <c r="E2758" s="366"/>
      <c r="F2758" s="366"/>
      <c r="G2758" s="366"/>
      <c r="H2758" s="366"/>
      <c r="I2758" s="338">
        <v>1</v>
      </c>
      <c r="J2758" s="338">
        <v>0</v>
      </c>
      <c r="K2758" s="366">
        <f t="shared" si="117"/>
        <v>0</v>
      </c>
    </row>
    <row r="2759" spans="1:11" ht="16.5">
      <c r="A2759" s="980">
        <v>2</v>
      </c>
      <c r="B2759" s="1007" t="s">
        <v>3084</v>
      </c>
      <c r="C2759" s="967" t="s">
        <v>3085</v>
      </c>
      <c r="D2759" s="968" t="s">
        <v>2949</v>
      </c>
      <c r="E2759" s="366"/>
      <c r="F2759" s="366"/>
      <c r="G2759" s="366"/>
      <c r="H2759" s="366"/>
      <c r="I2759" s="969">
        <v>4</v>
      </c>
      <c r="J2759" s="339">
        <v>550</v>
      </c>
      <c r="K2759" s="366">
        <f t="shared" si="117"/>
        <v>2200</v>
      </c>
    </row>
    <row r="2760" spans="1:11" ht="16.5">
      <c r="A2760" s="980">
        <v>3</v>
      </c>
      <c r="B2760" s="1007" t="s">
        <v>3086</v>
      </c>
      <c r="C2760" s="967" t="s">
        <v>3087</v>
      </c>
      <c r="D2760" s="968" t="s">
        <v>2949</v>
      </c>
      <c r="E2760" s="366"/>
      <c r="F2760" s="366"/>
      <c r="G2760" s="366"/>
      <c r="H2760" s="366"/>
      <c r="I2760" s="969">
        <v>1</v>
      </c>
      <c r="J2760" s="339">
        <v>900</v>
      </c>
      <c r="K2760" s="366">
        <f t="shared" si="117"/>
        <v>900</v>
      </c>
    </row>
    <row r="2761" spans="1:11" ht="16.5">
      <c r="A2761" s="48">
        <v>4</v>
      </c>
      <c r="B2761" s="1007" t="s">
        <v>3088</v>
      </c>
      <c r="C2761" s="967" t="s">
        <v>3089</v>
      </c>
      <c r="D2761" s="968" t="s">
        <v>2949</v>
      </c>
      <c r="E2761" s="981"/>
      <c r="F2761" s="366"/>
      <c r="G2761" s="366"/>
      <c r="H2761" s="366"/>
      <c r="I2761" s="981">
        <v>1</v>
      </c>
      <c r="J2761" s="339">
        <v>11036</v>
      </c>
      <c r="K2761" s="366">
        <f>J2761*(I2761+E2761)</f>
        <v>11036</v>
      </c>
    </row>
    <row r="2762" spans="1:11" ht="16.5">
      <c r="A2762" s="48">
        <v>5</v>
      </c>
      <c r="B2762" s="1007" t="s">
        <v>3090</v>
      </c>
      <c r="C2762" s="967" t="s">
        <v>3091</v>
      </c>
      <c r="D2762" s="968" t="s">
        <v>2949</v>
      </c>
      <c r="E2762" s="969"/>
      <c r="F2762" s="366"/>
      <c r="G2762" s="366"/>
      <c r="H2762" s="366"/>
      <c r="I2762" s="969">
        <v>1</v>
      </c>
      <c r="J2762" s="339">
        <v>297</v>
      </c>
      <c r="K2762" s="366">
        <f>J2762*(I2762+E2762)</f>
        <v>297</v>
      </c>
    </row>
    <row r="2763" spans="1:11" ht="16.5">
      <c r="A2763" s="980">
        <v>6</v>
      </c>
      <c r="B2763" s="1007" t="s">
        <v>3092</v>
      </c>
      <c r="C2763" s="967" t="s">
        <v>3093</v>
      </c>
      <c r="D2763" s="968" t="s">
        <v>2949</v>
      </c>
      <c r="E2763" s="969"/>
      <c r="F2763" s="366"/>
      <c r="G2763" s="366"/>
      <c r="H2763" s="366"/>
      <c r="I2763" s="969">
        <v>1</v>
      </c>
      <c r="J2763" s="339">
        <v>3330</v>
      </c>
      <c r="K2763" s="366">
        <f>J2763*(I2763+E2763)</f>
        <v>3330</v>
      </c>
    </row>
    <row r="2764" spans="1:11" ht="16.5">
      <c r="A2764" s="980">
        <v>7</v>
      </c>
      <c r="B2764" s="1007" t="s">
        <v>3094</v>
      </c>
      <c r="C2764" s="967" t="s">
        <v>3095</v>
      </c>
      <c r="D2764" s="968" t="s">
        <v>2949</v>
      </c>
      <c r="E2764" s="969"/>
      <c r="F2764" s="366"/>
      <c r="G2764" s="366"/>
      <c r="H2764" s="366"/>
      <c r="I2764" s="969">
        <v>1</v>
      </c>
      <c r="J2764" s="339">
        <v>5157</v>
      </c>
      <c r="K2764" s="366">
        <f>J2764*(I2764+E2764)</f>
        <v>5157</v>
      </c>
    </row>
    <row r="2765" spans="1:11" ht="16.5">
      <c r="A2765" s="48">
        <v>8</v>
      </c>
      <c r="B2765" s="1007" t="s">
        <v>3096</v>
      </c>
      <c r="C2765" s="967" t="s">
        <v>3097</v>
      </c>
      <c r="D2765" s="968" t="s">
        <v>2949</v>
      </c>
      <c r="E2765" s="366"/>
      <c r="F2765" s="366"/>
      <c r="G2765" s="366"/>
      <c r="H2765" s="366"/>
      <c r="I2765" s="981">
        <v>1</v>
      </c>
      <c r="J2765" s="339">
        <v>14062.5</v>
      </c>
      <c r="K2765" s="366">
        <f t="shared" si="117"/>
        <v>14062.5</v>
      </c>
    </row>
    <row r="2766" spans="1:11" ht="16.5">
      <c r="A2766" s="48">
        <v>9</v>
      </c>
      <c r="B2766" s="1007" t="s">
        <v>3098</v>
      </c>
      <c r="C2766" s="967" t="s">
        <v>3099</v>
      </c>
      <c r="D2766" s="968" t="s">
        <v>2949</v>
      </c>
      <c r="E2766" s="366"/>
      <c r="F2766" s="366"/>
      <c r="G2766" s="366"/>
      <c r="H2766" s="366"/>
      <c r="I2766" s="969">
        <v>1</v>
      </c>
      <c r="J2766" s="339">
        <v>16312</v>
      </c>
      <c r="K2766" s="366">
        <f t="shared" ref="K2766:K2835" si="118">J2766*(I2766+E2766)</f>
        <v>16312</v>
      </c>
    </row>
    <row r="2767" spans="1:11" ht="24">
      <c r="A2767" s="48">
        <v>10</v>
      </c>
      <c r="B2767" s="1007" t="s">
        <v>3100</v>
      </c>
      <c r="C2767" s="967" t="s">
        <v>3101</v>
      </c>
      <c r="D2767" s="968" t="s">
        <v>2949</v>
      </c>
      <c r="E2767" s="532"/>
      <c r="F2767" s="366"/>
      <c r="G2767" s="366"/>
      <c r="H2767" s="366"/>
      <c r="I2767" s="969">
        <v>1</v>
      </c>
      <c r="J2767" s="339">
        <v>12733</v>
      </c>
      <c r="K2767" s="366">
        <f t="shared" si="118"/>
        <v>12733</v>
      </c>
    </row>
    <row r="2768" spans="1:11">
      <c r="A2768" s="1206" t="s">
        <v>3102</v>
      </c>
      <c r="B2768" s="1206"/>
      <c r="C2768" s="1206"/>
      <c r="D2768" s="1206"/>
      <c r="E2768" s="1206"/>
      <c r="F2768" s="1206"/>
      <c r="G2768" s="1206"/>
      <c r="H2768" s="1206"/>
      <c r="I2768" s="1206"/>
      <c r="J2768" s="1206"/>
      <c r="K2768" s="1207"/>
    </row>
    <row r="2769" spans="1:11">
      <c r="A2769" s="1208"/>
      <c r="B2769" s="1208"/>
      <c r="C2769" s="1208"/>
      <c r="D2769" s="1208"/>
      <c r="E2769" s="1208"/>
      <c r="F2769" s="1208"/>
      <c r="G2769" s="1208"/>
      <c r="H2769" s="1208"/>
      <c r="I2769" s="1208"/>
      <c r="J2769" s="1208"/>
      <c r="K2769" s="1209"/>
    </row>
    <row r="2770" spans="1:11" ht="16.5">
      <c r="A2770" s="1191" t="s">
        <v>2770</v>
      </c>
      <c r="B2770" s="1193" t="s">
        <v>241</v>
      </c>
      <c r="C2770" s="1191" t="s">
        <v>1423</v>
      </c>
      <c r="D2770" s="366" t="s">
        <v>3</v>
      </c>
      <c r="E2770" s="1195" t="s">
        <v>4</v>
      </c>
      <c r="F2770" s="1196"/>
      <c r="G2770" s="1196"/>
      <c r="H2770" s="1196"/>
      <c r="I2770" s="1197"/>
      <c r="J2770" s="1198" t="s">
        <v>1424</v>
      </c>
      <c r="K2770" s="1198" t="s">
        <v>459</v>
      </c>
    </row>
    <row r="2771" spans="1:11" ht="16.5">
      <c r="A2771" s="1192"/>
      <c r="B2771" s="1194"/>
      <c r="C2771" s="1192"/>
      <c r="D2771" s="906"/>
      <c r="E2771" s="907" t="s">
        <v>5</v>
      </c>
      <c r="F2771" s="907" t="s">
        <v>2771</v>
      </c>
      <c r="G2771" s="907" t="s">
        <v>7</v>
      </c>
      <c r="H2771" s="907" t="s">
        <v>1310</v>
      </c>
      <c r="I2771" s="907" t="s">
        <v>9</v>
      </c>
      <c r="J2771" s="1199"/>
      <c r="K2771" s="1199"/>
    </row>
    <row r="2772" spans="1:11" ht="16.5">
      <c r="A2772" s="229">
        <v>1</v>
      </c>
      <c r="B2772" s="229" t="s">
        <v>473</v>
      </c>
      <c r="C2772" s="982" t="s">
        <v>474</v>
      </c>
      <c r="D2772" s="926" t="s">
        <v>623</v>
      </c>
      <c r="E2772" s="983" t="s">
        <v>3103</v>
      </c>
      <c r="F2772" s="984"/>
      <c r="G2772" s="366"/>
      <c r="H2772" s="984"/>
      <c r="I2772" s="366"/>
      <c r="J2772" s="908">
        <v>82.5</v>
      </c>
      <c r="K2772" s="366">
        <f t="shared" si="118"/>
        <v>27307.5</v>
      </c>
    </row>
    <row r="2773" spans="1:11" ht="16.5">
      <c r="A2773" s="229">
        <v>2</v>
      </c>
      <c r="B2773" s="229" t="s">
        <v>473</v>
      </c>
      <c r="C2773" s="985" t="s">
        <v>3104</v>
      </c>
      <c r="D2773" s="926" t="s">
        <v>623</v>
      </c>
      <c r="E2773" s="986" t="s">
        <v>3105</v>
      </c>
      <c r="F2773" s="366"/>
      <c r="G2773" s="366"/>
      <c r="H2773" s="984"/>
      <c r="I2773" s="366"/>
      <c r="J2773" s="908">
        <v>50</v>
      </c>
      <c r="K2773" s="366">
        <f t="shared" si="118"/>
        <v>95200</v>
      </c>
    </row>
    <row r="2774" spans="1:11" ht="16.5">
      <c r="A2774" s="229">
        <v>3</v>
      </c>
      <c r="B2774" s="1009" t="s">
        <v>473</v>
      </c>
      <c r="C2774" s="987" t="s">
        <v>3106</v>
      </c>
      <c r="D2774" s="926" t="s">
        <v>566</v>
      </c>
      <c r="E2774" s="986" t="s">
        <v>3107</v>
      </c>
      <c r="F2774" s="366"/>
      <c r="G2774" s="366"/>
      <c r="H2774" s="984"/>
      <c r="I2774" s="366"/>
      <c r="J2774" s="908">
        <v>82500</v>
      </c>
      <c r="K2774" s="366">
        <f t="shared" si="118"/>
        <v>107250</v>
      </c>
    </row>
    <row r="2775" spans="1:11" ht="16.5">
      <c r="A2775" s="229">
        <v>4</v>
      </c>
      <c r="B2775" s="1010" t="s">
        <v>3108</v>
      </c>
      <c r="C2775" s="987" t="s">
        <v>3109</v>
      </c>
      <c r="D2775" s="926" t="s">
        <v>623</v>
      </c>
      <c r="E2775" s="986">
        <v>2010</v>
      </c>
      <c r="F2775" s="366"/>
      <c r="G2775" s="366"/>
      <c r="H2775" s="984"/>
      <c r="I2775" s="366"/>
      <c r="J2775" s="908">
        <v>76.5</v>
      </c>
      <c r="K2775" s="366">
        <f t="shared" si="118"/>
        <v>153765</v>
      </c>
    </row>
    <row r="2776" spans="1:11" ht="16.5">
      <c r="A2776" s="229">
        <v>5</v>
      </c>
      <c r="B2776" s="1010" t="s">
        <v>1735</v>
      </c>
      <c r="C2776" s="988" t="s">
        <v>3110</v>
      </c>
      <c r="D2776" s="926" t="s">
        <v>504</v>
      </c>
      <c r="E2776" s="986" t="s">
        <v>3111</v>
      </c>
      <c r="F2776" s="366"/>
      <c r="G2776" s="366"/>
      <c r="H2776" s="984"/>
      <c r="I2776" s="366"/>
      <c r="J2776" s="908">
        <v>10</v>
      </c>
      <c r="K2776" s="366">
        <f t="shared" si="118"/>
        <v>2170</v>
      </c>
    </row>
    <row r="2777" spans="1:11" ht="16.5">
      <c r="A2777" s="229">
        <v>6</v>
      </c>
      <c r="B2777" s="1009" t="s">
        <v>3108</v>
      </c>
      <c r="C2777" s="982" t="s">
        <v>3112</v>
      </c>
      <c r="D2777" s="926" t="s">
        <v>1137</v>
      </c>
      <c r="E2777" s="986">
        <v>0.99</v>
      </c>
      <c r="F2777" s="366"/>
      <c r="G2777" s="366"/>
      <c r="H2777" s="984"/>
      <c r="I2777" s="366"/>
      <c r="J2777" s="908">
        <v>85125</v>
      </c>
      <c r="K2777" s="366">
        <f t="shared" si="118"/>
        <v>84273.75</v>
      </c>
    </row>
    <row r="2778" spans="1:11" ht="16.5">
      <c r="A2778" s="229">
        <v>7</v>
      </c>
      <c r="B2778" s="1009" t="s">
        <v>3113</v>
      </c>
      <c r="C2778" s="982" t="s">
        <v>3114</v>
      </c>
      <c r="D2778" s="926" t="s">
        <v>2492</v>
      </c>
      <c r="E2778" s="986">
        <v>0.71</v>
      </c>
      <c r="F2778" s="366"/>
      <c r="G2778" s="366"/>
      <c r="H2778" s="984"/>
      <c r="I2778" s="366"/>
      <c r="J2778" s="908">
        <v>29841</v>
      </c>
      <c r="K2778" s="366">
        <f t="shared" si="118"/>
        <v>21187.11</v>
      </c>
    </row>
    <row r="2779" spans="1:11" ht="16.5">
      <c r="A2779" s="229">
        <v>8</v>
      </c>
      <c r="B2779" s="1010" t="s">
        <v>3115</v>
      </c>
      <c r="C2779" s="982" t="s">
        <v>3116</v>
      </c>
      <c r="D2779" s="926" t="s">
        <v>2492</v>
      </c>
      <c r="E2779" s="986">
        <v>0.66600000000000004</v>
      </c>
      <c r="F2779" s="366"/>
      <c r="G2779" s="366"/>
      <c r="H2779" s="984"/>
      <c r="I2779" s="366"/>
      <c r="J2779" s="908">
        <v>27000</v>
      </c>
      <c r="K2779" s="366">
        <f t="shared" si="118"/>
        <v>17982</v>
      </c>
    </row>
    <row r="2780" spans="1:11" ht="16.5">
      <c r="A2780" s="229">
        <v>9</v>
      </c>
      <c r="B2780" s="1010" t="s">
        <v>3117</v>
      </c>
      <c r="C2780" s="982" t="s">
        <v>3118</v>
      </c>
      <c r="D2780" s="926" t="s">
        <v>21</v>
      </c>
      <c r="E2780" s="986">
        <v>1000</v>
      </c>
      <c r="F2780" s="366"/>
      <c r="G2780" s="366"/>
      <c r="H2780" s="984"/>
      <c r="I2780" s="366"/>
      <c r="J2780" s="908">
        <v>3.38</v>
      </c>
      <c r="K2780" s="366">
        <f t="shared" si="118"/>
        <v>3380</v>
      </c>
    </row>
    <row r="2781" spans="1:11" ht="16.5">
      <c r="A2781" s="229">
        <v>10</v>
      </c>
      <c r="B2781" s="1010" t="s">
        <v>3119</v>
      </c>
      <c r="C2781" s="982" t="s">
        <v>3120</v>
      </c>
      <c r="D2781" s="926" t="s">
        <v>2492</v>
      </c>
      <c r="E2781" s="986" t="s">
        <v>3121</v>
      </c>
      <c r="F2781" s="366"/>
      <c r="G2781" s="366"/>
      <c r="H2781" s="984"/>
      <c r="I2781" s="366"/>
      <c r="J2781" s="908">
        <v>116905</v>
      </c>
      <c r="K2781" s="366">
        <f t="shared" si="118"/>
        <v>1146978.3359999999</v>
      </c>
    </row>
    <row r="2782" spans="1:11" ht="16.5">
      <c r="A2782" s="229">
        <v>11</v>
      </c>
      <c r="B2782" s="1009" t="s">
        <v>3122</v>
      </c>
      <c r="C2782" s="982" t="s">
        <v>3123</v>
      </c>
      <c r="D2782" s="926" t="s">
        <v>798</v>
      </c>
      <c r="E2782" s="986" t="s">
        <v>3124</v>
      </c>
      <c r="F2782" s="366"/>
      <c r="G2782" s="366"/>
      <c r="H2782" s="984"/>
      <c r="I2782" s="366"/>
      <c r="J2782" s="989">
        <v>116.905</v>
      </c>
      <c r="K2782" s="366">
        <f t="shared" si="118"/>
        <v>8166.0480600000001</v>
      </c>
    </row>
    <row r="2783" spans="1:11" ht="16.5">
      <c r="A2783" s="229">
        <v>12</v>
      </c>
      <c r="B2783" s="1010" t="s">
        <v>3125</v>
      </c>
      <c r="C2783" s="982" t="s">
        <v>3126</v>
      </c>
      <c r="D2783" s="926" t="s">
        <v>798</v>
      </c>
      <c r="E2783" s="934">
        <v>28.625</v>
      </c>
      <c r="F2783" s="366"/>
      <c r="G2783" s="366"/>
      <c r="H2783" s="984"/>
      <c r="I2783" s="366"/>
      <c r="J2783" s="989">
        <v>116.905</v>
      </c>
      <c r="K2783" s="366">
        <f t="shared" si="118"/>
        <v>3346.4056249999999</v>
      </c>
    </row>
    <row r="2784" spans="1:11" ht="16.5">
      <c r="A2784" s="229">
        <v>13</v>
      </c>
      <c r="B2784" s="1009" t="s">
        <v>3127</v>
      </c>
      <c r="C2784" s="982" t="s">
        <v>3128</v>
      </c>
      <c r="D2784" s="926" t="s">
        <v>798</v>
      </c>
      <c r="E2784" s="934">
        <v>40.305</v>
      </c>
      <c r="F2784" s="366"/>
      <c r="G2784" s="366"/>
      <c r="H2784" s="984"/>
      <c r="I2784" s="366"/>
      <c r="J2784" s="989">
        <v>116.905</v>
      </c>
      <c r="K2784" s="366">
        <f t="shared" si="118"/>
        <v>4711.856025</v>
      </c>
    </row>
    <row r="2785" spans="1:11" ht="16.5">
      <c r="A2785" s="229">
        <v>14</v>
      </c>
      <c r="B2785" s="1010" t="s">
        <v>2790</v>
      </c>
      <c r="C2785" s="982" t="s">
        <v>3129</v>
      </c>
      <c r="D2785" s="926" t="s">
        <v>798</v>
      </c>
      <c r="E2785" s="986" t="s">
        <v>3130</v>
      </c>
      <c r="F2785" s="366"/>
      <c r="G2785" s="366"/>
      <c r="H2785" s="984"/>
      <c r="I2785" s="366"/>
      <c r="J2785" s="989">
        <v>116.905</v>
      </c>
      <c r="K2785" s="366">
        <f t="shared" si="118"/>
        <v>6068.0709299999999</v>
      </c>
    </row>
    <row r="2786" spans="1:11" ht="16.5">
      <c r="A2786" s="229">
        <v>15</v>
      </c>
      <c r="B2786" s="1009" t="s">
        <v>3131</v>
      </c>
      <c r="C2786" s="982" t="s">
        <v>3132</v>
      </c>
      <c r="D2786" s="926" t="s">
        <v>798</v>
      </c>
      <c r="E2786" s="934">
        <v>5.3719999999999999</v>
      </c>
      <c r="F2786" s="366"/>
      <c r="G2786" s="366"/>
      <c r="H2786" s="984"/>
      <c r="I2786" s="366"/>
      <c r="J2786" s="989">
        <v>116.905</v>
      </c>
      <c r="K2786" s="366">
        <f t="shared" si="118"/>
        <v>628.01365999999996</v>
      </c>
    </row>
    <row r="2787" spans="1:11" ht="16.5">
      <c r="A2787" s="229">
        <v>16</v>
      </c>
      <c r="B2787" s="1010" t="s">
        <v>3133</v>
      </c>
      <c r="C2787" s="982" t="s">
        <v>3134</v>
      </c>
      <c r="D2787" s="926" t="s">
        <v>798</v>
      </c>
      <c r="E2787" s="990" t="s">
        <v>3135</v>
      </c>
      <c r="F2787" s="366"/>
      <c r="G2787" s="366"/>
      <c r="H2787" s="984"/>
      <c r="I2787" s="366"/>
      <c r="J2787" s="989">
        <v>116.905</v>
      </c>
      <c r="K2787" s="366">
        <f t="shared" si="118"/>
        <v>36.240549999999999</v>
      </c>
    </row>
    <row r="2788" spans="1:11" ht="16.5">
      <c r="A2788" s="229">
        <v>17</v>
      </c>
      <c r="B2788" s="1009" t="s">
        <v>3136</v>
      </c>
      <c r="C2788" s="982" t="s">
        <v>3137</v>
      </c>
      <c r="D2788" s="926" t="s">
        <v>798</v>
      </c>
      <c r="E2788" s="986" t="s">
        <v>3138</v>
      </c>
      <c r="F2788" s="366"/>
      <c r="G2788" s="366"/>
      <c r="H2788" s="984"/>
      <c r="I2788" s="366"/>
      <c r="J2788" s="989">
        <v>116.905</v>
      </c>
      <c r="K2788" s="366">
        <f t="shared" si="118"/>
        <v>9978.0755600000011</v>
      </c>
    </row>
    <row r="2789" spans="1:11" ht="16.5">
      <c r="A2789" s="229">
        <v>18</v>
      </c>
      <c r="B2789" s="1009" t="s">
        <v>3139</v>
      </c>
      <c r="C2789" s="982" t="s">
        <v>3140</v>
      </c>
      <c r="D2789" s="926" t="s">
        <v>798</v>
      </c>
      <c r="E2789" s="986" t="s">
        <v>3141</v>
      </c>
      <c r="F2789" s="366"/>
      <c r="G2789" s="366"/>
      <c r="H2789" s="984"/>
      <c r="I2789" s="366"/>
      <c r="J2789" s="989">
        <v>116.905</v>
      </c>
      <c r="K2789" s="366">
        <f t="shared" si="118"/>
        <v>572.83450000000005</v>
      </c>
    </row>
    <row r="2790" spans="1:11" ht="16.5">
      <c r="A2790" s="229">
        <v>19</v>
      </c>
      <c r="B2790" s="1010" t="s">
        <v>3142</v>
      </c>
      <c r="C2790" s="982" t="s">
        <v>3143</v>
      </c>
      <c r="D2790" s="926" t="s">
        <v>798</v>
      </c>
      <c r="E2790" s="986" t="s">
        <v>3144</v>
      </c>
      <c r="F2790" s="366"/>
      <c r="G2790" s="366"/>
      <c r="H2790" s="984"/>
      <c r="I2790" s="366"/>
      <c r="J2790" s="989">
        <v>116.905</v>
      </c>
      <c r="K2790" s="366">
        <f t="shared" si="118"/>
        <v>631.28700000000003</v>
      </c>
    </row>
    <row r="2791" spans="1:11" ht="16.5">
      <c r="A2791" s="229">
        <v>20</v>
      </c>
      <c r="B2791" s="1010" t="s">
        <v>3139</v>
      </c>
      <c r="C2791" s="982" t="s">
        <v>3145</v>
      </c>
      <c r="D2791" s="926" t="s">
        <v>798</v>
      </c>
      <c r="E2791" s="986" t="s">
        <v>3146</v>
      </c>
      <c r="F2791" s="366"/>
      <c r="G2791" s="366"/>
      <c r="H2791" s="984"/>
      <c r="I2791" s="366"/>
      <c r="J2791" s="989">
        <v>116.905</v>
      </c>
      <c r="K2791" s="366">
        <f t="shared" si="118"/>
        <v>400.98415</v>
      </c>
    </row>
    <row r="2792" spans="1:11" ht="16.5">
      <c r="A2792" s="229">
        <v>21</v>
      </c>
      <c r="B2792" s="1010" t="s">
        <v>3147</v>
      </c>
      <c r="C2792" s="985" t="s">
        <v>3148</v>
      </c>
      <c r="D2792" s="926" t="s">
        <v>798</v>
      </c>
      <c r="E2792" s="986" t="s">
        <v>3149</v>
      </c>
      <c r="F2792" s="366"/>
      <c r="G2792" s="366"/>
      <c r="H2792" s="984"/>
      <c r="I2792" s="366"/>
      <c r="J2792" s="989">
        <v>116.905</v>
      </c>
      <c r="K2792" s="366">
        <f t="shared" si="118"/>
        <v>1015.553735</v>
      </c>
    </row>
    <row r="2793" spans="1:11" ht="26.25">
      <c r="A2793" s="229">
        <v>22</v>
      </c>
      <c r="B2793" s="1009" t="s">
        <v>3150</v>
      </c>
      <c r="C2793" s="987" t="s">
        <v>3151</v>
      </c>
      <c r="D2793" s="991" t="s">
        <v>2492</v>
      </c>
      <c r="E2793" s="986" t="s">
        <v>3152</v>
      </c>
      <c r="F2793" s="366"/>
      <c r="G2793" s="366"/>
      <c r="H2793" s="984"/>
      <c r="I2793" s="366"/>
      <c r="J2793" s="992">
        <v>73775</v>
      </c>
      <c r="K2793" s="366">
        <f t="shared" si="118"/>
        <v>28477.15</v>
      </c>
    </row>
    <row r="2794" spans="1:11" ht="16.5">
      <c r="A2794" s="229">
        <v>23</v>
      </c>
      <c r="B2794" s="1009" t="s">
        <v>3153</v>
      </c>
      <c r="C2794" s="987" t="s">
        <v>3154</v>
      </c>
      <c r="D2794" s="926" t="s">
        <v>2492</v>
      </c>
      <c r="E2794" s="986">
        <v>3.5870000000000002</v>
      </c>
      <c r="F2794" s="366"/>
      <c r="G2794" s="366"/>
      <c r="H2794" s="984"/>
      <c r="I2794" s="366"/>
      <c r="J2794" s="908">
        <v>76250</v>
      </c>
      <c r="K2794" s="366">
        <f t="shared" si="118"/>
        <v>273508.75</v>
      </c>
    </row>
    <row r="2795" spans="1:11" ht="16.5">
      <c r="A2795" s="229">
        <v>24</v>
      </c>
      <c r="B2795" s="1010" t="s">
        <v>3155</v>
      </c>
      <c r="C2795" s="987" t="s">
        <v>3156</v>
      </c>
      <c r="D2795" s="926" t="s">
        <v>2492</v>
      </c>
      <c r="E2795" s="986">
        <v>4.0650000000000004</v>
      </c>
      <c r="F2795" s="366"/>
      <c r="G2795" s="366"/>
      <c r="H2795" s="984"/>
      <c r="I2795" s="366"/>
      <c r="J2795" s="908">
        <v>76250</v>
      </c>
      <c r="K2795" s="366">
        <f t="shared" si="118"/>
        <v>309956.25000000006</v>
      </c>
    </row>
    <row r="2796" spans="1:11" ht="16.5">
      <c r="A2796" s="229">
        <v>25</v>
      </c>
      <c r="B2796" s="1010" t="s">
        <v>483</v>
      </c>
      <c r="C2796" s="982" t="s">
        <v>3157</v>
      </c>
      <c r="D2796" s="926" t="s">
        <v>21</v>
      </c>
      <c r="E2796" s="986" t="s">
        <v>3158</v>
      </c>
      <c r="F2796" s="366"/>
      <c r="G2796" s="366"/>
      <c r="H2796" s="984"/>
      <c r="I2796" s="366"/>
      <c r="J2796" s="908">
        <v>80</v>
      </c>
      <c r="K2796" s="366">
        <f t="shared" si="118"/>
        <v>8160</v>
      </c>
    </row>
    <row r="2797" spans="1:11" ht="16.5">
      <c r="A2797" s="229">
        <v>26</v>
      </c>
      <c r="B2797" s="1009" t="s">
        <v>481</v>
      </c>
      <c r="C2797" s="982" t="s">
        <v>3159</v>
      </c>
      <c r="D2797" s="926" t="s">
        <v>21</v>
      </c>
      <c r="E2797" s="986" t="s">
        <v>3160</v>
      </c>
      <c r="F2797" s="366"/>
      <c r="G2797" s="366"/>
      <c r="H2797" s="984"/>
      <c r="I2797" s="366"/>
      <c r="J2797" s="908">
        <v>40</v>
      </c>
      <c r="K2797" s="366">
        <f t="shared" si="118"/>
        <v>2480</v>
      </c>
    </row>
    <row r="2798" spans="1:11" ht="16.5">
      <c r="A2798" s="229">
        <v>27</v>
      </c>
      <c r="B2798" s="1010" t="s">
        <v>489</v>
      </c>
      <c r="C2798" s="982" t="s">
        <v>3161</v>
      </c>
      <c r="D2798" s="926" t="s">
        <v>21</v>
      </c>
      <c r="E2798" s="986" t="s">
        <v>3162</v>
      </c>
      <c r="F2798" s="366"/>
      <c r="G2798" s="366"/>
      <c r="H2798" s="984"/>
      <c r="I2798" s="366"/>
      <c r="J2798" s="908">
        <v>30</v>
      </c>
      <c r="K2798" s="366">
        <f t="shared" si="118"/>
        <v>690</v>
      </c>
    </row>
    <row r="2799" spans="1:11" ht="16.5">
      <c r="A2799" s="229">
        <v>28</v>
      </c>
      <c r="B2799" s="1010" t="s">
        <v>1463</v>
      </c>
      <c r="C2799" s="982" t="s">
        <v>3163</v>
      </c>
      <c r="D2799" s="926" t="s">
        <v>21</v>
      </c>
      <c r="E2799" s="934">
        <v>0</v>
      </c>
      <c r="F2799" s="366"/>
      <c r="G2799" s="366"/>
      <c r="H2799" s="984"/>
      <c r="I2799" s="366"/>
      <c r="J2799" s="908">
        <v>464</v>
      </c>
      <c r="K2799" s="366">
        <f t="shared" si="118"/>
        <v>0</v>
      </c>
    </row>
    <row r="2800" spans="1:11" ht="26.25">
      <c r="A2800" s="229">
        <v>29</v>
      </c>
      <c r="B2800" s="1010" t="s">
        <v>3164</v>
      </c>
      <c r="C2800" s="985" t="s">
        <v>3165</v>
      </c>
      <c r="D2800" s="926" t="s">
        <v>559</v>
      </c>
      <c r="E2800" s="986" t="s">
        <v>3166</v>
      </c>
      <c r="F2800" s="366"/>
      <c r="G2800" s="366"/>
      <c r="H2800" s="984"/>
      <c r="I2800" s="366"/>
      <c r="J2800" s="908">
        <v>9363.75</v>
      </c>
      <c r="K2800" s="366">
        <f t="shared" si="118"/>
        <v>18727.5</v>
      </c>
    </row>
    <row r="2801" spans="1:11" ht="16.5">
      <c r="A2801" s="229">
        <v>30</v>
      </c>
      <c r="B2801" s="1010" t="s">
        <v>2809</v>
      </c>
      <c r="C2801" s="987" t="s">
        <v>3167</v>
      </c>
      <c r="D2801" s="926" t="s">
        <v>559</v>
      </c>
      <c r="E2801" s="986" t="s">
        <v>3168</v>
      </c>
      <c r="F2801" s="366"/>
      <c r="G2801" s="366"/>
      <c r="H2801" s="984"/>
      <c r="I2801" s="366"/>
      <c r="J2801" s="908">
        <v>1475.5</v>
      </c>
      <c r="K2801" s="366">
        <f t="shared" si="118"/>
        <v>28034.5</v>
      </c>
    </row>
    <row r="2802" spans="1:11" ht="16.5">
      <c r="A2802" s="229">
        <v>31</v>
      </c>
      <c r="B2802" s="1009" t="s">
        <v>1819</v>
      </c>
      <c r="C2802" s="988" t="s">
        <v>3169</v>
      </c>
      <c r="D2802" s="926" t="s">
        <v>559</v>
      </c>
      <c r="E2802" s="986">
        <v>15</v>
      </c>
      <c r="F2802" s="366"/>
      <c r="G2802" s="366"/>
      <c r="H2802" s="984"/>
      <c r="I2802" s="366"/>
      <c r="J2802" s="908">
        <v>2258.65</v>
      </c>
      <c r="K2802" s="366">
        <f t="shared" si="118"/>
        <v>33879.75</v>
      </c>
    </row>
    <row r="2803" spans="1:11" ht="16.5">
      <c r="A2803" s="229">
        <v>32</v>
      </c>
      <c r="B2803" s="1009" t="s">
        <v>1463</v>
      </c>
      <c r="C2803" s="988" t="s">
        <v>3170</v>
      </c>
      <c r="D2803" s="926" t="s">
        <v>272</v>
      </c>
      <c r="E2803" s="986" t="s">
        <v>3171</v>
      </c>
      <c r="F2803" s="366"/>
      <c r="G2803" s="366"/>
      <c r="H2803" s="984"/>
      <c r="I2803" s="366"/>
      <c r="J2803" s="908">
        <v>464</v>
      </c>
      <c r="K2803" s="366">
        <f t="shared" si="118"/>
        <v>72848</v>
      </c>
    </row>
    <row r="2804" spans="1:11" ht="16.5">
      <c r="A2804" s="229">
        <v>33</v>
      </c>
      <c r="B2804" s="1009" t="s">
        <v>471</v>
      </c>
      <c r="C2804" s="987" t="s">
        <v>3172</v>
      </c>
      <c r="D2804" s="926" t="s">
        <v>272</v>
      </c>
      <c r="E2804" s="986" t="s">
        <v>3173</v>
      </c>
      <c r="F2804" s="366"/>
      <c r="G2804" s="366"/>
      <c r="H2804" s="984"/>
      <c r="I2804" s="366"/>
      <c r="J2804" s="908">
        <v>300</v>
      </c>
      <c r="K2804" s="366">
        <f t="shared" si="118"/>
        <v>166500</v>
      </c>
    </row>
    <row r="2805" spans="1:11" ht="30">
      <c r="A2805" s="229">
        <v>34</v>
      </c>
      <c r="B2805" s="1009" t="s">
        <v>485</v>
      </c>
      <c r="C2805" s="76" t="s">
        <v>3174</v>
      </c>
      <c r="D2805" s="926" t="s">
        <v>272</v>
      </c>
      <c r="E2805" s="986" t="s">
        <v>3175</v>
      </c>
      <c r="F2805" s="366"/>
      <c r="G2805" s="366"/>
      <c r="H2805" s="984"/>
      <c r="I2805" s="366"/>
      <c r="J2805" s="908">
        <v>9555.64</v>
      </c>
      <c r="K2805" s="366">
        <f t="shared" si="118"/>
        <v>57333.84</v>
      </c>
    </row>
    <row r="2806" spans="1:11" ht="16.5">
      <c r="A2806" s="229">
        <v>35</v>
      </c>
      <c r="B2806" s="377"/>
      <c r="C2806" s="982" t="s">
        <v>3176</v>
      </c>
      <c r="D2806" s="926" t="s">
        <v>623</v>
      </c>
      <c r="E2806" s="986">
        <v>280</v>
      </c>
      <c r="F2806" s="366"/>
      <c r="G2806" s="366"/>
      <c r="H2806" s="984"/>
      <c r="I2806" s="366"/>
      <c r="J2806" s="908">
        <v>355.95</v>
      </c>
      <c r="K2806" s="366">
        <f t="shared" si="118"/>
        <v>99666</v>
      </c>
    </row>
    <row r="2807" spans="1:11" ht="16.5">
      <c r="A2807" s="229">
        <v>36</v>
      </c>
      <c r="B2807" s="1009"/>
      <c r="C2807" s="982" t="s">
        <v>3177</v>
      </c>
      <c r="D2807" s="926" t="s">
        <v>2492</v>
      </c>
      <c r="E2807" s="986" t="s">
        <v>3178</v>
      </c>
      <c r="F2807" s="366"/>
      <c r="G2807" s="366"/>
      <c r="H2807" s="984"/>
      <c r="I2807" s="366">
        <v>1</v>
      </c>
      <c r="J2807" s="908">
        <v>29841</v>
      </c>
      <c r="K2807" s="366">
        <f t="shared" si="118"/>
        <v>154874.79</v>
      </c>
    </row>
    <row r="2808" spans="1:11" ht="16.5">
      <c r="A2808" s="229">
        <v>37</v>
      </c>
      <c r="B2808" s="1009"/>
      <c r="C2808" s="982" t="s">
        <v>3179</v>
      </c>
      <c r="D2808" s="926" t="s">
        <v>2492</v>
      </c>
      <c r="E2808" s="986" t="s">
        <v>3180</v>
      </c>
      <c r="F2808" s="366"/>
      <c r="G2808" s="366"/>
      <c r="H2808" s="984"/>
      <c r="I2808" s="366"/>
      <c r="J2808" s="908">
        <v>29841</v>
      </c>
      <c r="K2808" s="366">
        <f t="shared" si="118"/>
        <v>96967.434269999998</v>
      </c>
    </row>
    <row r="2809" spans="1:11" ht="16.5">
      <c r="A2809" s="229">
        <v>38</v>
      </c>
      <c r="B2809" s="1009"/>
      <c r="C2809" s="982" t="s">
        <v>3181</v>
      </c>
      <c r="D2809" s="926" t="s">
        <v>2492</v>
      </c>
      <c r="E2809" s="986" t="s">
        <v>3182</v>
      </c>
      <c r="F2809" s="366"/>
      <c r="G2809" s="366"/>
      <c r="H2809" s="984"/>
      <c r="I2809" s="366"/>
      <c r="J2809" s="908">
        <v>79450</v>
      </c>
      <c r="K2809" s="366">
        <f t="shared" si="118"/>
        <v>28395.43</v>
      </c>
    </row>
    <row r="2810" spans="1:11" ht="16.5">
      <c r="A2810" s="229">
        <v>39</v>
      </c>
      <c r="B2810" s="1009"/>
      <c r="C2810" s="987" t="s">
        <v>3183</v>
      </c>
      <c r="D2810" s="926" t="s">
        <v>2492</v>
      </c>
      <c r="E2810" s="990" t="s">
        <v>3184</v>
      </c>
      <c r="F2810" s="366"/>
      <c r="G2810" s="366"/>
      <c r="H2810" s="984"/>
      <c r="I2810" s="366"/>
      <c r="J2810" s="908">
        <v>29841</v>
      </c>
      <c r="K2810" s="366">
        <f t="shared" si="118"/>
        <v>227761.4325</v>
      </c>
    </row>
    <row r="2811" spans="1:11" ht="16.5">
      <c r="A2811" s="229">
        <v>40</v>
      </c>
      <c r="B2811" s="377"/>
      <c r="C2811" s="993" t="s">
        <v>3185</v>
      </c>
      <c r="D2811" s="926" t="s">
        <v>272</v>
      </c>
      <c r="E2811" s="994">
        <v>1</v>
      </c>
      <c r="F2811" s="928"/>
      <c r="G2811" s="928"/>
      <c r="H2811" s="984"/>
      <c r="I2811" s="928"/>
      <c r="J2811" s="995">
        <v>1175.28</v>
      </c>
      <c r="K2811" s="366">
        <f t="shared" si="118"/>
        <v>1175.28</v>
      </c>
    </row>
    <row r="2812" spans="1:11" ht="26.25">
      <c r="A2812" s="229">
        <v>41</v>
      </c>
      <c r="B2812" s="1011" t="s">
        <v>3153</v>
      </c>
      <c r="C2812" s="996" t="s">
        <v>3186</v>
      </c>
      <c r="D2812" s="338" t="s">
        <v>302</v>
      </c>
      <c r="E2812" s="367">
        <v>1.3662000000000001</v>
      </c>
      <c r="F2812" s="928"/>
      <c r="G2812" s="928"/>
      <c r="H2812" s="984"/>
      <c r="I2812" s="928"/>
      <c r="J2812" s="995">
        <v>156751.20000000001</v>
      </c>
      <c r="K2812" s="366">
        <f t="shared" si="118"/>
        <v>214153.48944000003</v>
      </c>
    </row>
    <row r="2813" spans="1:11" ht="26.25">
      <c r="A2813" s="229">
        <v>42</v>
      </c>
      <c r="B2813" s="1011" t="s">
        <v>3155</v>
      </c>
      <c r="C2813" s="996" t="s">
        <v>3187</v>
      </c>
      <c r="D2813" s="338" t="s">
        <v>302</v>
      </c>
      <c r="E2813" s="367">
        <v>2.3904000000000001</v>
      </c>
      <c r="F2813" s="928"/>
      <c r="G2813" s="928"/>
      <c r="H2813" s="984"/>
      <c r="I2813" s="928"/>
      <c r="J2813" s="995">
        <v>156751.20000000001</v>
      </c>
      <c r="K2813" s="366">
        <f t="shared" si="118"/>
        <v>374698.06848000002</v>
      </c>
    </row>
    <row r="2814" spans="1:11" ht="26.25">
      <c r="A2814" s="229">
        <v>43</v>
      </c>
      <c r="B2814" s="1011" t="s">
        <v>3188</v>
      </c>
      <c r="C2814" s="996" t="s">
        <v>3189</v>
      </c>
      <c r="D2814" s="338" t="s">
        <v>302</v>
      </c>
      <c r="E2814" s="367">
        <v>2.1537000000000002</v>
      </c>
      <c r="F2814" s="928"/>
      <c r="G2814" s="928"/>
      <c r="H2814" s="984"/>
      <c r="I2814" s="928"/>
      <c r="J2814" s="995">
        <v>156751.20000000001</v>
      </c>
      <c r="K2814" s="366">
        <f t="shared" si="118"/>
        <v>337595.05944000004</v>
      </c>
    </row>
    <row r="2815" spans="1:11" ht="16.5">
      <c r="A2815" s="229">
        <v>44</v>
      </c>
      <c r="B2815" s="229" t="s">
        <v>473</v>
      </c>
      <c r="C2815" s="997" t="s">
        <v>3190</v>
      </c>
      <c r="D2815" s="926" t="s">
        <v>3191</v>
      </c>
      <c r="E2815" s="367">
        <v>7.4370000000000003</v>
      </c>
      <c r="F2815" s="928"/>
      <c r="G2815" s="928"/>
      <c r="H2815" s="984"/>
      <c r="I2815" s="928"/>
      <c r="J2815" s="995">
        <v>294287.28000000003</v>
      </c>
      <c r="K2815" s="366">
        <f t="shared" si="118"/>
        <v>2188614.5013600001</v>
      </c>
    </row>
    <row r="2816" spans="1:11" ht="16.5">
      <c r="A2816" s="229">
        <v>45</v>
      </c>
      <c r="B2816" s="1011"/>
      <c r="C2816" s="998" t="s">
        <v>3192</v>
      </c>
      <c r="D2816" s="926" t="s">
        <v>3191</v>
      </c>
      <c r="E2816" s="367">
        <v>0.80100000000000005</v>
      </c>
      <c r="F2816" s="928"/>
      <c r="G2816" s="928"/>
      <c r="H2816" s="984"/>
      <c r="I2816" s="928"/>
      <c r="J2816" s="995">
        <v>57806.43</v>
      </c>
      <c r="K2816" s="366">
        <f t="shared" si="118"/>
        <v>46302.950430000004</v>
      </c>
    </row>
    <row r="2817" spans="1:11" ht="26.25">
      <c r="A2817" s="229">
        <v>46</v>
      </c>
      <c r="B2817" s="1011" t="s">
        <v>508</v>
      </c>
      <c r="C2817" s="999" t="s">
        <v>3193</v>
      </c>
      <c r="D2817" s="926" t="s">
        <v>487</v>
      </c>
      <c r="E2817" s="367">
        <v>13</v>
      </c>
      <c r="F2817" s="928"/>
      <c r="G2817" s="928"/>
      <c r="H2817" s="984"/>
      <c r="I2817" s="928"/>
      <c r="J2817" s="995">
        <v>6352.1760000000004</v>
      </c>
      <c r="K2817" s="366">
        <f t="shared" si="118"/>
        <v>82578.288</v>
      </c>
    </row>
    <row r="2818" spans="1:11" ht="26.25">
      <c r="A2818" s="229">
        <v>47</v>
      </c>
      <c r="B2818" s="1011"/>
      <c r="C2818" s="996" t="s">
        <v>3194</v>
      </c>
      <c r="D2818" s="926" t="s">
        <v>487</v>
      </c>
      <c r="E2818" s="367">
        <v>24</v>
      </c>
      <c r="F2818" s="928"/>
      <c r="G2818" s="928"/>
      <c r="H2818" s="984"/>
      <c r="I2818" s="928"/>
      <c r="J2818" s="995">
        <v>2064.2919999999999</v>
      </c>
      <c r="K2818" s="366">
        <f t="shared" si="118"/>
        <v>49543.008000000002</v>
      </c>
    </row>
    <row r="2819" spans="1:11" ht="16.5">
      <c r="A2819" s="229">
        <v>48</v>
      </c>
      <c r="B2819" s="1011"/>
      <c r="C2819" s="997" t="s">
        <v>3195</v>
      </c>
      <c r="D2819" s="926" t="s">
        <v>487</v>
      </c>
      <c r="E2819" s="367">
        <v>2</v>
      </c>
      <c r="F2819" s="928"/>
      <c r="G2819" s="928"/>
      <c r="H2819" s="984"/>
      <c r="I2819" s="928"/>
      <c r="J2819" s="995">
        <v>1058.6959999999999</v>
      </c>
      <c r="K2819" s="366">
        <f t="shared" si="118"/>
        <v>2117.3919999999998</v>
      </c>
    </row>
    <row r="2820" spans="1:11" ht="16.5">
      <c r="A2820" s="229">
        <v>49</v>
      </c>
      <c r="B2820" s="1010" t="s">
        <v>483</v>
      </c>
      <c r="C2820" s="997" t="s">
        <v>3196</v>
      </c>
      <c r="D2820" s="926" t="s">
        <v>272</v>
      </c>
      <c r="E2820" s="367">
        <v>21</v>
      </c>
      <c r="F2820" s="928"/>
      <c r="G2820" s="928"/>
      <c r="H2820" s="984"/>
      <c r="I2820" s="928"/>
      <c r="J2820" s="995">
        <v>1164.5655999999999</v>
      </c>
      <c r="K2820" s="366">
        <f t="shared" si="118"/>
        <v>24455.8776</v>
      </c>
    </row>
    <row r="2821" spans="1:11" ht="16.5">
      <c r="A2821" s="229">
        <v>50</v>
      </c>
      <c r="B2821" s="1010" t="s">
        <v>489</v>
      </c>
      <c r="C2821" s="997" t="s">
        <v>3197</v>
      </c>
      <c r="D2821" s="926" t="s">
        <v>272</v>
      </c>
      <c r="E2821" s="367">
        <v>5</v>
      </c>
      <c r="F2821" s="928"/>
      <c r="G2821" s="928"/>
      <c r="H2821" s="984"/>
      <c r="I2821" s="928"/>
      <c r="J2821" s="995">
        <v>476.41320000000002</v>
      </c>
      <c r="K2821" s="366">
        <f t="shared" si="118"/>
        <v>2382.0660000000003</v>
      </c>
    </row>
    <row r="2822" spans="1:11" ht="16.5">
      <c r="A2822" s="229">
        <v>51</v>
      </c>
      <c r="B2822" s="1011" t="s">
        <v>3198</v>
      </c>
      <c r="C2822" s="997" t="s">
        <v>164</v>
      </c>
      <c r="D2822" s="926" t="s">
        <v>272</v>
      </c>
      <c r="E2822" s="367">
        <v>2</v>
      </c>
      <c r="F2822" s="928"/>
      <c r="G2822" s="928"/>
      <c r="H2822" s="984"/>
      <c r="I2822" s="928"/>
      <c r="J2822" s="995">
        <v>1164.5655999999999</v>
      </c>
      <c r="K2822" s="366">
        <f t="shared" si="118"/>
        <v>2329.1311999999998</v>
      </c>
    </row>
    <row r="2823" spans="1:11" ht="16.5">
      <c r="A2823" s="229">
        <v>52</v>
      </c>
      <c r="B2823" s="1010" t="s">
        <v>1463</v>
      </c>
      <c r="C2823" s="997" t="s">
        <v>3199</v>
      </c>
      <c r="D2823" s="926" t="s">
        <v>272</v>
      </c>
      <c r="E2823" s="367">
        <v>65</v>
      </c>
      <c r="F2823" s="928"/>
      <c r="G2823" s="928"/>
      <c r="H2823" s="984"/>
      <c r="I2823" s="928"/>
      <c r="J2823" s="995">
        <v>315.30779999999999</v>
      </c>
      <c r="K2823" s="366">
        <f t="shared" si="118"/>
        <v>20495.006999999998</v>
      </c>
    </row>
    <row r="2824" spans="1:11" ht="16.5">
      <c r="A2824" s="229">
        <v>53</v>
      </c>
      <c r="B2824" s="1009" t="s">
        <v>471</v>
      </c>
      <c r="C2824" s="997" t="s">
        <v>3200</v>
      </c>
      <c r="D2824" s="926" t="s">
        <v>272</v>
      </c>
      <c r="E2824" s="367">
        <v>121</v>
      </c>
      <c r="F2824" s="928"/>
      <c r="G2824" s="928"/>
      <c r="H2824" s="984"/>
      <c r="I2824" s="928"/>
      <c r="J2824" s="995">
        <v>289.0292</v>
      </c>
      <c r="K2824" s="366">
        <f t="shared" si="118"/>
        <v>34972.533199999998</v>
      </c>
    </row>
    <row r="2825" spans="1:11" ht="16.5">
      <c r="A2825" s="229">
        <v>54</v>
      </c>
      <c r="B2825" s="229" t="s">
        <v>3201</v>
      </c>
      <c r="C2825" s="997" t="s">
        <v>3202</v>
      </c>
      <c r="D2825" s="926" t="s">
        <v>3191</v>
      </c>
      <c r="E2825" s="367">
        <v>1.2450000000000001</v>
      </c>
      <c r="F2825" s="928"/>
      <c r="G2825" s="928"/>
      <c r="H2825" s="984"/>
      <c r="I2825" s="928"/>
      <c r="J2825" s="995">
        <v>366729.27399999998</v>
      </c>
      <c r="K2825" s="366">
        <f t="shared" si="118"/>
        <v>456577.94613</v>
      </c>
    </row>
    <row r="2826" spans="1:11" ht="16.5">
      <c r="A2826" s="229">
        <v>55</v>
      </c>
      <c r="B2826" s="1011"/>
      <c r="C2826" s="997" t="s">
        <v>3203</v>
      </c>
      <c r="D2826" s="926" t="s">
        <v>3191</v>
      </c>
      <c r="E2826" s="367">
        <v>1.1990000000000001</v>
      </c>
      <c r="F2826" s="928"/>
      <c r="G2826" s="928"/>
      <c r="H2826" s="984"/>
      <c r="I2826" s="928"/>
      <c r="J2826" s="995">
        <v>110572.431</v>
      </c>
      <c r="K2826" s="366">
        <f t="shared" si="118"/>
        <v>132576.34476900002</v>
      </c>
    </row>
    <row r="2827" spans="1:11" ht="26.25">
      <c r="A2827" s="229">
        <v>56</v>
      </c>
      <c r="B2827" s="1011" t="s">
        <v>3204</v>
      </c>
      <c r="C2827" s="996" t="s">
        <v>3205</v>
      </c>
      <c r="D2827" s="926" t="s">
        <v>487</v>
      </c>
      <c r="E2827" s="367">
        <v>2</v>
      </c>
      <c r="F2827" s="928"/>
      <c r="G2827" s="928"/>
      <c r="H2827" s="984"/>
      <c r="I2827" s="928"/>
      <c r="J2827" s="995">
        <v>14484.5</v>
      </c>
      <c r="K2827" s="366">
        <f t="shared" si="118"/>
        <v>28969</v>
      </c>
    </row>
    <row r="2828" spans="1:11" ht="16.5">
      <c r="A2828" s="229">
        <v>57</v>
      </c>
      <c r="B2828" s="1011"/>
      <c r="C2828" s="997" t="s">
        <v>3206</v>
      </c>
      <c r="D2828" s="926" t="s">
        <v>272</v>
      </c>
      <c r="E2828" s="367">
        <v>6</v>
      </c>
      <c r="F2828" s="928"/>
      <c r="G2828" s="928"/>
      <c r="H2828" s="984"/>
      <c r="I2828" s="928"/>
      <c r="J2828" s="995">
        <v>2655</v>
      </c>
      <c r="K2828" s="366">
        <f t="shared" si="118"/>
        <v>15930</v>
      </c>
    </row>
    <row r="2829" spans="1:11" ht="16.5">
      <c r="A2829" s="229">
        <v>58</v>
      </c>
      <c r="B2829" s="1011" t="s">
        <v>548</v>
      </c>
      <c r="C2829" s="997" t="s">
        <v>3207</v>
      </c>
      <c r="D2829" s="926" t="s">
        <v>272</v>
      </c>
      <c r="E2829" s="367">
        <v>6</v>
      </c>
      <c r="F2829" s="928"/>
      <c r="G2829" s="928"/>
      <c r="H2829" s="984"/>
      <c r="I2829" s="928"/>
      <c r="J2829" s="995">
        <v>1071.617</v>
      </c>
      <c r="K2829" s="366">
        <f t="shared" si="118"/>
        <v>6429.7019999999993</v>
      </c>
    </row>
    <row r="2830" spans="1:11" ht="16.5">
      <c r="A2830" s="229">
        <v>59</v>
      </c>
      <c r="B2830" s="1011"/>
      <c r="C2830" s="997" t="s">
        <v>3208</v>
      </c>
      <c r="D2830" s="926" t="s">
        <v>272</v>
      </c>
      <c r="E2830" s="367">
        <v>3</v>
      </c>
      <c r="F2830" s="928"/>
      <c r="G2830" s="928"/>
      <c r="H2830" s="984"/>
      <c r="I2830" s="928"/>
      <c r="J2830" s="995">
        <v>2912.7946000000002</v>
      </c>
      <c r="K2830" s="366">
        <f t="shared" si="118"/>
        <v>8738.3837999999996</v>
      </c>
    </row>
    <row r="2831" spans="1:11" ht="16.5">
      <c r="A2831" s="229">
        <v>60</v>
      </c>
      <c r="B2831" s="1011"/>
      <c r="C2831" s="997" t="s">
        <v>3209</v>
      </c>
      <c r="D2831" s="926" t="s">
        <v>272</v>
      </c>
      <c r="E2831" s="367">
        <v>3</v>
      </c>
      <c r="F2831" s="928"/>
      <c r="G2831" s="928"/>
      <c r="H2831" s="984"/>
      <c r="I2831" s="928"/>
      <c r="J2831" s="995">
        <v>1726.104</v>
      </c>
      <c r="K2831" s="366">
        <f t="shared" si="118"/>
        <v>5178.3119999999999</v>
      </c>
    </row>
    <row r="2832" spans="1:11" ht="16.5">
      <c r="A2832" s="229">
        <v>61</v>
      </c>
      <c r="B2832" s="1011"/>
      <c r="C2832" s="997" t="s">
        <v>3210</v>
      </c>
      <c r="D2832" s="926" t="s">
        <v>272</v>
      </c>
      <c r="E2832" s="367">
        <v>3</v>
      </c>
      <c r="F2832" s="928"/>
      <c r="G2832" s="928"/>
      <c r="H2832" s="984"/>
      <c r="I2832" s="928"/>
      <c r="J2832" s="995">
        <v>359.60500000000002</v>
      </c>
      <c r="K2832" s="366">
        <f t="shared" si="118"/>
        <v>1078.8150000000001</v>
      </c>
    </row>
    <row r="2833" spans="1:11" ht="16.5">
      <c r="A2833" s="229">
        <v>62</v>
      </c>
      <c r="B2833" s="1011"/>
      <c r="C2833" s="997" t="s">
        <v>3211</v>
      </c>
      <c r="D2833" s="926" t="s">
        <v>272</v>
      </c>
      <c r="E2833" s="367">
        <v>1</v>
      </c>
      <c r="F2833" s="928"/>
      <c r="G2833" s="928"/>
      <c r="H2833" s="984"/>
      <c r="I2833" s="928"/>
      <c r="J2833" s="995">
        <v>2414.2800000000002</v>
      </c>
      <c r="K2833" s="366">
        <f t="shared" si="118"/>
        <v>2414.2800000000002</v>
      </c>
    </row>
    <row r="2834" spans="1:11" ht="25.5">
      <c r="A2834" s="229">
        <v>63</v>
      </c>
      <c r="B2834" s="1011"/>
      <c r="C2834" s="1000" t="s">
        <v>3212</v>
      </c>
      <c r="D2834" s="926" t="s">
        <v>487</v>
      </c>
      <c r="E2834" s="367">
        <v>1</v>
      </c>
      <c r="F2834" s="928"/>
      <c r="G2834" s="928"/>
      <c r="H2834" s="984"/>
      <c r="I2834" s="928"/>
      <c r="J2834" s="995">
        <v>2013.788</v>
      </c>
      <c r="K2834" s="366">
        <f t="shared" si="118"/>
        <v>2013.788</v>
      </c>
    </row>
    <row r="2835" spans="1:11" ht="16.5">
      <c r="A2835" s="229">
        <v>64</v>
      </c>
      <c r="B2835" s="1010" t="s">
        <v>413</v>
      </c>
      <c r="C2835" s="996" t="s">
        <v>3213</v>
      </c>
      <c r="D2835" s="926" t="s">
        <v>272</v>
      </c>
      <c r="E2835" s="367">
        <v>7</v>
      </c>
      <c r="F2835" s="928"/>
      <c r="G2835" s="928"/>
      <c r="H2835" s="984"/>
      <c r="I2835" s="928"/>
      <c r="J2835" s="995">
        <v>1124.1505999999999</v>
      </c>
      <c r="K2835" s="366">
        <f t="shared" si="118"/>
        <v>7869.0541999999996</v>
      </c>
    </row>
    <row r="2836" spans="1:11" ht="18.75">
      <c r="A2836" s="1188" t="s">
        <v>3214</v>
      </c>
      <c r="B2836" s="1189"/>
      <c r="C2836" s="1189"/>
      <c r="D2836" s="1189"/>
      <c r="E2836" s="1189"/>
      <c r="F2836" s="1189"/>
      <c r="G2836" s="1189"/>
      <c r="H2836" s="1189"/>
      <c r="I2836" s="1189"/>
      <c r="J2836" s="1189"/>
      <c r="K2836" s="1190"/>
    </row>
    <row r="2837" spans="1:11" ht="16.5">
      <c r="A2837" s="1191" t="s">
        <v>2770</v>
      </c>
      <c r="B2837" s="1193" t="s">
        <v>241</v>
      </c>
      <c r="C2837" s="1191" t="s">
        <v>1423</v>
      </c>
      <c r="D2837" s="366" t="s">
        <v>3</v>
      </c>
      <c r="E2837" s="1195" t="s">
        <v>4</v>
      </c>
      <c r="F2837" s="1196"/>
      <c r="G2837" s="1196"/>
      <c r="H2837" s="1196"/>
      <c r="I2837" s="1197"/>
      <c r="J2837" s="1198" t="s">
        <v>1424</v>
      </c>
      <c r="K2837" s="1198" t="s">
        <v>459</v>
      </c>
    </row>
    <row r="2838" spans="1:11" ht="16.5">
      <c r="A2838" s="1192"/>
      <c r="B2838" s="1194"/>
      <c r="C2838" s="1192"/>
      <c r="D2838" s="906"/>
      <c r="E2838" s="907" t="s">
        <v>5</v>
      </c>
      <c r="F2838" s="907" t="s">
        <v>2771</v>
      </c>
      <c r="G2838" s="907" t="s">
        <v>7</v>
      </c>
      <c r="H2838" s="907" t="s">
        <v>1310</v>
      </c>
      <c r="I2838" s="907" t="s">
        <v>9</v>
      </c>
      <c r="J2838" s="1199"/>
      <c r="K2838" s="1199"/>
    </row>
    <row r="2839" spans="1:11" ht="24">
      <c r="A2839" s="1001">
        <v>1</v>
      </c>
      <c r="B2839" s="1007" t="s">
        <v>3215</v>
      </c>
      <c r="C2839" s="967" t="s">
        <v>3216</v>
      </c>
      <c r="D2839" s="968" t="s">
        <v>2949</v>
      </c>
      <c r="E2839" s="969">
        <v>2</v>
      </c>
      <c r="F2839" s="366"/>
      <c r="G2839" s="366"/>
      <c r="H2839" s="366"/>
      <c r="I2839" s="366"/>
      <c r="J2839" s="339">
        <v>6619.8</v>
      </c>
      <c r="K2839" s="366">
        <f t="shared" ref="K2839:K2846" si="119">J2839*(I2839+E2839)</f>
        <v>13239.6</v>
      </c>
    </row>
    <row r="2840" spans="1:11" ht="24">
      <c r="A2840" s="1001">
        <v>2</v>
      </c>
      <c r="B2840" s="1007" t="s">
        <v>1371</v>
      </c>
      <c r="C2840" s="967" t="s">
        <v>3217</v>
      </c>
      <c r="D2840" s="968" t="s">
        <v>2949</v>
      </c>
      <c r="E2840" s="969">
        <v>1</v>
      </c>
      <c r="F2840" s="366"/>
      <c r="G2840" s="366"/>
      <c r="H2840" s="366"/>
      <c r="I2840" s="366"/>
      <c r="J2840" s="339">
        <v>4590.2</v>
      </c>
      <c r="K2840" s="366">
        <f t="shared" si="119"/>
        <v>4590.2</v>
      </c>
    </row>
    <row r="2841" spans="1:11" ht="16.5">
      <c r="A2841" s="1001">
        <v>3</v>
      </c>
      <c r="B2841" s="1007" t="s">
        <v>3218</v>
      </c>
      <c r="C2841" s="967" t="s">
        <v>3219</v>
      </c>
      <c r="D2841" s="968" t="s">
        <v>2949</v>
      </c>
      <c r="E2841" s="969">
        <v>2</v>
      </c>
      <c r="F2841" s="366"/>
      <c r="G2841" s="366"/>
      <c r="H2841" s="366"/>
      <c r="I2841" s="366"/>
      <c r="J2841" s="339">
        <v>3964.8</v>
      </c>
      <c r="K2841" s="366">
        <f t="shared" si="119"/>
        <v>7929.6</v>
      </c>
    </row>
    <row r="2842" spans="1:11" ht="16.5">
      <c r="A2842" s="1001">
        <v>4</v>
      </c>
      <c r="B2842" s="1007" t="s">
        <v>3220</v>
      </c>
      <c r="C2842" s="967" t="s">
        <v>3221</v>
      </c>
      <c r="D2842" s="968" t="s">
        <v>2949</v>
      </c>
      <c r="E2842" s="969">
        <v>2</v>
      </c>
      <c r="F2842" s="366"/>
      <c r="G2842" s="366"/>
      <c r="H2842" s="366"/>
      <c r="I2842" s="366"/>
      <c r="J2842" s="339">
        <v>342.2</v>
      </c>
      <c r="K2842" s="366">
        <f t="shared" si="119"/>
        <v>684.4</v>
      </c>
    </row>
    <row r="2843" spans="1:11" ht="16.5">
      <c r="A2843" s="1001">
        <v>5</v>
      </c>
      <c r="B2843" s="1007" t="s">
        <v>3222</v>
      </c>
      <c r="C2843" s="967" t="s">
        <v>3223</v>
      </c>
      <c r="D2843" s="968" t="s">
        <v>2949</v>
      </c>
      <c r="E2843" s="969">
        <v>2</v>
      </c>
      <c r="F2843" s="366"/>
      <c r="G2843" s="366"/>
      <c r="H2843" s="366"/>
      <c r="I2843" s="366"/>
      <c r="J2843" s="339">
        <v>2808.4</v>
      </c>
      <c r="K2843" s="366">
        <f t="shared" si="119"/>
        <v>5616.8</v>
      </c>
    </row>
    <row r="2844" spans="1:11" ht="16.5">
      <c r="A2844" s="1001">
        <v>6</v>
      </c>
      <c r="B2844" s="1007"/>
      <c r="C2844" s="967" t="s">
        <v>3224</v>
      </c>
      <c r="D2844" s="968" t="s">
        <v>2949</v>
      </c>
      <c r="E2844" s="969">
        <v>1</v>
      </c>
      <c r="F2844" s="366"/>
      <c r="G2844" s="366"/>
      <c r="H2844" s="366"/>
      <c r="I2844" s="366"/>
      <c r="J2844" s="339">
        <v>46728</v>
      </c>
      <c r="K2844" s="366">
        <f t="shared" si="119"/>
        <v>46728</v>
      </c>
    </row>
    <row r="2845" spans="1:11" ht="16.5">
      <c r="A2845" s="1001">
        <v>7</v>
      </c>
      <c r="B2845" s="1007" t="s">
        <v>3225</v>
      </c>
      <c r="C2845" s="967" t="s">
        <v>3226</v>
      </c>
      <c r="D2845" s="968" t="s">
        <v>2949</v>
      </c>
      <c r="E2845" s="969">
        <v>1</v>
      </c>
      <c r="F2845" s="366"/>
      <c r="G2845" s="366"/>
      <c r="H2845" s="366"/>
      <c r="I2845" s="366"/>
      <c r="J2845" s="339">
        <v>3410.2</v>
      </c>
      <c r="K2845" s="366">
        <f t="shared" si="119"/>
        <v>3410.2</v>
      </c>
    </row>
    <row r="2846" spans="1:11" ht="16.5">
      <c r="A2846" s="1001">
        <v>8</v>
      </c>
      <c r="B2846" s="1007" t="s">
        <v>3225</v>
      </c>
      <c r="C2846" s="967" t="s">
        <v>3227</v>
      </c>
      <c r="D2846" s="968" t="s">
        <v>2949</v>
      </c>
      <c r="E2846" s="969">
        <v>1</v>
      </c>
      <c r="F2846" s="366"/>
      <c r="G2846" s="366"/>
      <c r="H2846" s="366"/>
      <c r="I2846" s="366"/>
      <c r="J2846" s="339">
        <v>6442.8</v>
      </c>
      <c r="K2846" s="366">
        <f t="shared" si="119"/>
        <v>6442.8</v>
      </c>
    </row>
    <row r="2847" spans="1:11" ht="16.5">
      <c r="A2847" s="532"/>
      <c r="B2847" s="532"/>
      <c r="C2847" s="532"/>
      <c r="D2847" s="532"/>
      <c r="E2847" s="532"/>
      <c r="F2847" s="532"/>
      <c r="G2847" s="532"/>
      <c r="H2847" s="532"/>
      <c r="I2847" s="532"/>
      <c r="J2847" s="532"/>
      <c r="K2847" s="534"/>
    </row>
    <row r="2848" spans="1:11" ht="16.5">
      <c r="A2848" s="532"/>
      <c r="B2848" s="532"/>
      <c r="C2848" s="532"/>
      <c r="D2848" s="532"/>
      <c r="E2848" s="532"/>
      <c r="F2848" s="532"/>
      <c r="G2848" s="532"/>
      <c r="H2848" s="532"/>
      <c r="I2848" s="532"/>
      <c r="J2848" s="532"/>
      <c r="K2848" s="532"/>
    </row>
    <row r="2849" spans="1:11" ht="16.5">
      <c r="A2849" s="532"/>
      <c r="B2849" s="532"/>
      <c r="C2849" s="532"/>
      <c r="D2849" s="532"/>
      <c r="E2849" s="532"/>
      <c r="F2849" s="532"/>
      <c r="G2849" s="532"/>
      <c r="H2849" s="532"/>
      <c r="I2849" s="532"/>
      <c r="J2849" s="532"/>
      <c r="K2849" s="532"/>
    </row>
    <row r="2850" spans="1:11" ht="16.5">
      <c r="A2850" s="532"/>
      <c r="B2850" s="532"/>
      <c r="C2850" s="532"/>
      <c r="D2850" s="532"/>
      <c r="E2850" s="532"/>
      <c r="F2850" s="532"/>
      <c r="G2850" s="532"/>
      <c r="H2850" s="532"/>
      <c r="I2850" s="532"/>
      <c r="J2850" s="532"/>
      <c r="K2850" s="532"/>
    </row>
    <row r="2851" spans="1:11" ht="15.75">
      <c r="A2851" s="1158" t="s">
        <v>3228</v>
      </c>
      <c r="B2851" s="1158"/>
      <c r="C2851" s="1158"/>
      <c r="D2851" s="1158"/>
      <c r="E2851" s="1158"/>
      <c r="F2851" s="1158"/>
      <c r="G2851" s="1158"/>
      <c r="H2851" s="1158"/>
      <c r="I2851" s="1158"/>
      <c r="J2851" s="1158"/>
      <c r="K2851" s="1158"/>
    </row>
    <row r="2852" spans="1:11" ht="15.75">
      <c r="A2852" s="1158" t="s">
        <v>3229</v>
      </c>
      <c r="B2852" s="1158"/>
      <c r="C2852" s="1158"/>
      <c r="D2852" s="1158"/>
      <c r="E2852" s="1158"/>
      <c r="F2852" s="1158"/>
      <c r="G2852" s="1158"/>
      <c r="H2852" s="1158"/>
      <c r="I2852" s="1158"/>
      <c r="J2852" s="1158"/>
      <c r="K2852" s="1158"/>
    </row>
    <row r="2853" spans="1:11" ht="23.25">
      <c r="A2853" s="1201" t="s">
        <v>3230</v>
      </c>
      <c r="B2853" s="1201"/>
      <c r="C2853" s="1201"/>
      <c r="D2853" s="1201"/>
      <c r="E2853" s="1201"/>
      <c r="F2853" s="1201"/>
      <c r="G2853" s="1201"/>
      <c r="H2853" s="1201"/>
      <c r="I2853" s="1201"/>
      <c r="J2853" s="1201"/>
      <c r="K2853" s="1201"/>
    </row>
    <row r="2854" spans="1:11" ht="16.5">
      <c r="A2854" s="1191" t="s">
        <v>2770</v>
      </c>
      <c r="B2854" s="1193" t="s">
        <v>241</v>
      </c>
      <c r="C2854" s="1191" t="s">
        <v>1423</v>
      </c>
      <c r="D2854" s="366" t="s">
        <v>3</v>
      </c>
      <c r="E2854" s="1195" t="s">
        <v>4</v>
      </c>
      <c r="F2854" s="1196"/>
      <c r="G2854" s="1196"/>
      <c r="H2854" s="1196"/>
      <c r="I2854" s="1197"/>
      <c r="J2854" s="1198" t="s">
        <v>1424</v>
      </c>
      <c r="K2854" s="1198" t="s">
        <v>459</v>
      </c>
    </row>
    <row r="2855" spans="1:11" ht="16.5">
      <c r="A2855" s="1192"/>
      <c r="B2855" s="1194"/>
      <c r="C2855" s="1192"/>
      <c r="D2855" s="906"/>
      <c r="E2855" s="237" t="s">
        <v>5</v>
      </c>
      <c r="F2855" s="907" t="s">
        <v>2771</v>
      </c>
      <c r="G2855" s="907" t="s">
        <v>7</v>
      </c>
      <c r="H2855" s="907" t="s">
        <v>1310</v>
      </c>
      <c r="I2855" s="907" t="s">
        <v>9</v>
      </c>
      <c r="J2855" s="1199"/>
      <c r="K2855" s="1199"/>
    </row>
    <row r="2856" spans="1:11">
      <c r="A2856" s="1012">
        <v>1</v>
      </c>
      <c r="B2856" s="1013" t="s">
        <v>26</v>
      </c>
      <c r="C2856" s="1014" t="s">
        <v>1525</v>
      </c>
      <c r="D2856" s="1015" t="s">
        <v>1702</v>
      </c>
      <c r="E2856" s="440">
        <v>20</v>
      </c>
      <c r="F2856" s="949"/>
      <c r="G2856" s="949"/>
      <c r="H2856" s="949"/>
      <c r="I2856" s="949"/>
      <c r="J2856" s="1016">
        <v>73.16</v>
      </c>
      <c r="K2856" s="1017">
        <f>E2856*J2856</f>
        <v>1463.1999999999998</v>
      </c>
    </row>
    <row r="2857" spans="1:11">
      <c r="A2857" s="1018">
        <v>2</v>
      </c>
      <c r="B2857" s="1019" t="s">
        <v>3231</v>
      </c>
      <c r="C2857" s="223" t="s">
        <v>3232</v>
      </c>
      <c r="D2857" s="1015" t="s">
        <v>559</v>
      </c>
      <c r="E2857" s="1020">
        <v>30</v>
      </c>
      <c r="F2857" s="1021"/>
      <c r="G2857" s="1021"/>
      <c r="H2857" s="1021"/>
      <c r="I2857" s="1021"/>
      <c r="J2857" s="104">
        <v>1312.16</v>
      </c>
      <c r="K2857" s="1017">
        <f>E2857*J2857</f>
        <v>39364.800000000003</v>
      </c>
    </row>
    <row r="2858" spans="1:11">
      <c r="A2858" s="1012">
        <v>3</v>
      </c>
      <c r="B2858" s="1019"/>
      <c r="C2858" s="1022" t="s">
        <v>3233</v>
      </c>
      <c r="D2858" s="1023" t="s">
        <v>559</v>
      </c>
      <c r="E2858" s="1024">
        <v>6</v>
      </c>
      <c r="F2858" s="1021"/>
      <c r="G2858" s="1021"/>
      <c r="H2858" s="1021"/>
      <c r="I2858" s="1021"/>
      <c r="J2858" s="1025">
        <v>5162.5200000000004</v>
      </c>
      <c r="K2858" s="1017">
        <f>E2858*J2858</f>
        <v>30975.120000000003</v>
      </c>
    </row>
    <row r="2859" spans="1:11">
      <c r="A2859" s="1018">
        <v>4</v>
      </c>
      <c r="B2859" s="1019"/>
      <c r="C2859" s="1026" t="s">
        <v>3234</v>
      </c>
      <c r="D2859" s="1027" t="s">
        <v>21</v>
      </c>
      <c r="E2859" s="1024"/>
      <c r="F2859" s="1021"/>
      <c r="G2859" s="1021"/>
      <c r="H2859" s="1021"/>
      <c r="I2859" s="1021">
        <v>1</v>
      </c>
      <c r="J2859" s="1025">
        <v>1</v>
      </c>
      <c r="K2859" s="1028">
        <f>I2859*J2859</f>
        <v>1</v>
      </c>
    </row>
    <row r="2860" spans="1:11" ht="25.5">
      <c r="A2860" s="1012">
        <v>5</v>
      </c>
      <c r="B2860" s="1019"/>
      <c r="C2860" s="1029" t="s">
        <v>3235</v>
      </c>
      <c r="D2860" s="1027" t="s">
        <v>21</v>
      </c>
      <c r="E2860" s="1024"/>
      <c r="F2860" s="1021"/>
      <c r="G2860" s="1021"/>
      <c r="H2860" s="1021"/>
      <c r="I2860" s="1021">
        <v>5</v>
      </c>
      <c r="J2860" s="1025">
        <v>10</v>
      </c>
      <c r="K2860" s="1028">
        <f t="shared" ref="K2860:K2870" si="120">I2860*J2860</f>
        <v>50</v>
      </c>
    </row>
    <row r="2861" spans="1:11">
      <c r="A2861" s="1018">
        <v>6</v>
      </c>
      <c r="B2861" s="1019"/>
      <c r="C2861" s="1029" t="s">
        <v>3236</v>
      </c>
      <c r="D2861" s="1027" t="s">
        <v>21</v>
      </c>
      <c r="E2861" s="1024"/>
      <c r="F2861" s="1021"/>
      <c r="G2861" s="1021"/>
      <c r="H2861" s="1021"/>
      <c r="I2861" s="1021">
        <v>3</v>
      </c>
      <c r="J2861" s="1025">
        <v>5</v>
      </c>
      <c r="K2861" s="1028">
        <f t="shared" si="120"/>
        <v>15</v>
      </c>
    </row>
    <row r="2862" spans="1:11">
      <c r="A2862" s="1012">
        <v>7</v>
      </c>
      <c r="B2862" s="1019"/>
      <c r="C2862" s="1029" t="s">
        <v>3237</v>
      </c>
      <c r="D2862" s="1027" t="s">
        <v>21</v>
      </c>
      <c r="E2862" s="1024"/>
      <c r="F2862" s="1021"/>
      <c r="G2862" s="1021"/>
      <c r="H2862" s="1021"/>
      <c r="I2862" s="1021">
        <v>3</v>
      </c>
      <c r="J2862" s="1025">
        <v>10</v>
      </c>
      <c r="K2862" s="1028">
        <f t="shared" si="120"/>
        <v>30</v>
      </c>
    </row>
    <row r="2863" spans="1:11" ht="25.5">
      <c r="A2863" s="1018">
        <v>8</v>
      </c>
      <c r="B2863" s="1019"/>
      <c r="C2863" s="1029" t="s">
        <v>3238</v>
      </c>
      <c r="D2863" s="1027" t="s">
        <v>21</v>
      </c>
      <c r="E2863" s="1024"/>
      <c r="F2863" s="1021"/>
      <c r="G2863" s="1021"/>
      <c r="H2863" s="1021"/>
      <c r="I2863" s="1021">
        <v>2</v>
      </c>
      <c r="J2863" s="1025">
        <v>15</v>
      </c>
      <c r="K2863" s="1028">
        <f t="shared" si="120"/>
        <v>30</v>
      </c>
    </row>
    <row r="2864" spans="1:11">
      <c r="A2864" s="1012">
        <v>9</v>
      </c>
      <c r="B2864" s="1019"/>
      <c r="C2864" s="1029" t="s">
        <v>3239</v>
      </c>
      <c r="D2864" s="1027" t="s">
        <v>21</v>
      </c>
      <c r="E2864" s="1024"/>
      <c r="F2864" s="1021"/>
      <c r="G2864" s="1021"/>
      <c r="H2864" s="1021"/>
      <c r="I2864" s="1021">
        <v>1</v>
      </c>
      <c r="J2864" s="1025">
        <v>5</v>
      </c>
      <c r="K2864" s="1028">
        <f t="shared" si="120"/>
        <v>5</v>
      </c>
    </row>
    <row r="2865" spans="1:11">
      <c r="A2865" s="1018">
        <v>10</v>
      </c>
      <c r="B2865" s="1019"/>
      <c r="C2865" s="1029" t="s">
        <v>3240</v>
      </c>
      <c r="D2865" s="1027" t="s">
        <v>3241</v>
      </c>
      <c r="E2865" s="1024"/>
      <c r="F2865" s="1021"/>
      <c r="G2865" s="1021"/>
      <c r="H2865" s="1021"/>
      <c r="I2865" s="1021">
        <v>1</v>
      </c>
      <c r="J2865" s="1025">
        <v>75</v>
      </c>
      <c r="K2865" s="1028">
        <f t="shared" si="120"/>
        <v>75</v>
      </c>
    </row>
    <row r="2866" spans="1:11" ht="25.5">
      <c r="A2866" s="1012">
        <v>11</v>
      </c>
      <c r="B2866" s="1019"/>
      <c r="C2866" s="1029" t="s">
        <v>3242</v>
      </c>
      <c r="D2866" s="1027" t="s">
        <v>21</v>
      </c>
      <c r="E2866" s="1024"/>
      <c r="F2866" s="1021"/>
      <c r="G2866" s="1021"/>
      <c r="H2866" s="1021"/>
      <c r="I2866" s="1021">
        <v>1</v>
      </c>
      <c r="J2866" s="1025">
        <v>1</v>
      </c>
      <c r="K2866" s="1028">
        <f t="shared" si="120"/>
        <v>1</v>
      </c>
    </row>
    <row r="2867" spans="1:11">
      <c r="A2867" s="1018">
        <v>12</v>
      </c>
      <c r="B2867" s="1019"/>
      <c r="C2867" s="1030" t="s">
        <v>3243</v>
      </c>
      <c r="D2867" s="1027" t="s">
        <v>21</v>
      </c>
      <c r="E2867" s="1024"/>
      <c r="F2867" s="1021"/>
      <c r="G2867" s="1021"/>
      <c r="H2867" s="1021"/>
      <c r="I2867" s="1021">
        <v>2</v>
      </c>
      <c r="J2867" s="1025">
        <v>200</v>
      </c>
      <c r="K2867" s="1028">
        <f t="shared" si="120"/>
        <v>400</v>
      </c>
    </row>
    <row r="2868" spans="1:11">
      <c r="A2868" s="1012">
        <v>13</v>
      </c>
      <c r="B2868" s="1019"/>
      <c r="C2868" s="1030" t="s">
        <v>3244</v>
      </c>
      <c r="D2868" s="1027" t="s">
        <v>21</v>
      </c>
      <c r="E2868" s="1024"/>
      <c r="F2868" s="1021"/>
      <c r="G2868" s="1021"/>
      <c r="H2868" s="1021"/>
      <c r="I2868" s="1021">
        <v>21</v>
      </c>
      <c r="J2868" s="1025">
        <v>10</v>
      </c>
      <c r="K2868" s="1028">
        <f t="shared" si="120"/>
        <v>210</v>
      </c>
    </row>
    <row r="2869" spans="1:11">
      <c r="A2869" s="1018">
        <v>14</v>
      </c>
      <c r="B2869" s="1019"/>
      <c r="C2869" s="1030" t="s">
        <v>3245</v>
      </c>
      <c r="D2869" s="1027" t="s">
        <v>21</v>
      </c>
      <c r="E2869" s="1024"/>
      <c r="F2869" s="1021"/>
      <c r="G2869" s="1021"/>
      <c r="H2869" s="1021"/>
      <c r="I2869" s="1021">
        <v>5</v>
      </c>
      <c r="J2869" s="1025">
        <v>10</v>
      </c>
      <c r="K2869" s="1028">
        <f t="shared" si="120"/>
        <v>50</v>
      </c>
    </row>
    <row r="2870" spans="1:11" ht="25.5">
      <c r="A2870" s="1012">
        <v>15</v>
      </c>
      <c r="B2870" s="1019"/>
      <c r="C2870" s="1029" t="s">
        <v>3246</v>
      </c>
      <c r="D2870" s="1027" t="s">
        <v>21</v>
      </c>
      <c r="E2870" s="1024"/>
      <c r="F2870" s="1021"/>
      <c r="G2870" s="1021"/>
      <c r="H2870" s="1021"/>
      <c r="I2870" s="1021">
        <v>1</v>
      </c>
      <c r="J2870" s="1025">
        <v>1</v>
      </c>
      <c r="K2870" s="1028">
        <f t="shared" si="120"/>
        <v>1</v>
      </c>
    </row>
    <row r="2871" spans="1:11" ht="25.5">
      <c r="A2871" s="1018">
        <v>16</v>
      </c>
      <c r="B2871" s="1019"/>
      <c r="C2871" s="1029" t="s">
        <v>3247</v>
      </c>
      <c r="D2871" s="1027" t="s">
        <v>21</v>
      </c>
      <c r="E2871" s="1024">
        <v>3</v>
      </c>
      <c r="F2871" s="1021"/>
      <c r="G2871" s="1021"/>
      <c r="H2871" s="1021"/>
      <c r="I2871" s="1021"/>
      <c r="J2871" s="1025">
        <v>632380</v>
      </c>
      <c r="K2871" s="1028">
        <f>J2871*E2871</f>
        <v>1897140</v>
      </c>
    </row>
    <row r="2872" spans="1:11">
      <c r="A2872" s="1012">
        <v>17</v>
      </c>
      <c r="B2872" s="1019"/>
      <c r="C2872" s="1031" t="s">
        <v>3248</v>
      </c>
      <c r="D2872" s="1027" t="s">
        <v>21</v>
      </c>
      <c r="E2872" s="1024"/>
      <c r="F2872" s="1021"/>
      <c r="G2872" s="1021"/>
      <c r="H2872" s="1021"/>
      <c r="I2872" s="1021">
        <v>2</v>
      </c>
      <c r="J2872" s="1025">
        <v>80</v>
      </c>
      <c r="K2872" s="1028">
        <f>J2872*I2872</f>
        <v>160</v>
      </c>
    </row>
    <row r="2873" spans="1:11" ht="18.75">
      <c r="A2873" s="1188" t="s">
        <v>3249</v>
      </c>
      <c r="B2873" s="1189"/>
      <c r="C2873" s="1189"/>
      <c r="D2873" s="1189"/>
      <c r="E2873" s="1189"/>
      <c r="F2873" s="1189"/>
      <c r="G2873" s="1189"/>
      <c r="H2873" s="1189"/>
      <c r="I2873" s="1189"/>
      <c r="J2873" s="1189"/>
      <c r="K2873" s="1190"/>
    </row>
    <row r="2874" spans="1:11" ht="16.5">
      <c r="A2874" s="1191" t="s">
        <v>2770</v>
      </c>
      <c r="B2874" s="1193" t="s">
        <v>241</v>
      </c>
      <c r="C2874" s="1191" t="s">
        <v>1423</v>
      </c>
      <c r="D2874" s="366" t="s">
        <v>3</v>
      </c>
      <c r="E2874" s="1195" t="s">
        <v>4</v>
      </c>
      <c r="F2874" s="1196"/>
      <c r="G2874" s="1196"/>
      <c r="H2874" s="1196"/>
      <c r="I2874" s="1197"/>
      <c r="J2874" s="1198" t="s">
        <v>1424</v>
      </c>
      <c r="K2874" s="1198" t="s">
        <v>459</v>
      </c>
    </row>
    <row r="2875" spans="1:11" ht="16.5">
      <c r="A2875" s="1192"/>
      <c r="B2875" s="1194"/>
      <c r="C2875" s="1192"/>
      <c r="D2875" s="906"/>
      <c r="E2875" s="907" t="s">
        <v>5</v>
      </c>
      <c r="F2875" s="907" t="s">
        <v>2771</v>
      </c>
      <c r="G2875" s="907" t="s">
        <v>7</v>
      </c>
      <c r="H2875" s="907" t="s">
        <v>1310</v>
      </c>
      <c r="I2875" s="907" t="s">
        <v>9</v>
      </c>
      <c r="J2875" s="1199"/>
      <c r="K2875" s="1199"/>
    </row>
    <row r="2876" spans="1:11" ht="16.5">
      <c r="A2876" s="966">
        <v>1</v>
      </c>
      <c r="B2876" s="1007" t="s">
        <v>3250</v>
      </c>
      <c r="C2876" s="1032" t="s">
        <v>3251</v>
      </c>
      <c r="D2876" s="104" t="s">
        <v>152</v>
      </c>
      <c r="E2876" s="104">
        <v>1</v>
      </c>
      <c r="F2876" s="366"/>
      <c r="G2876" s="366"/>
      <c r="H2876" s="366"/>
      <c r="I2876" s="366"/>
      <c r="J2876" s="172">
        <v>1475</v>
      </c>
      <c r="K2876" s="1033">
        <f t="shared" ref="K2876:K2930" si="121">J2876*(I2876+E2876)</f>
        <v>1475</v>
      </c>
    </row>
    <row r="2877" spans="1:11" ht="16.5">
      <c r="A2877" s="966">
        <v>2</v>
      </c>
      <c r="B2877" s="1007" t="s">
        <v>3252</v>
      </c>
      <c r="C2877" s="1034" t="s">
        <v>3253</v>
      </c>
      <c r="D2877" s="145" t="s">
        <v>152</v>
      </c>
      <c r="E2877" s="104">
        <v>1</v>
      </c>
      <c r="F2877" s="366"/>
      <c r="G2877" s="366"/>
      <c r="H2877" s="366"/>
      <c r="I2877" s="366"/>
      <c r="J2877" s="172">
        <v>334420.63</v>
      </c>
      <c r="K2877" s="1033">
        <f t="shared" si="121"/>
        <v>334420.63</v>
      </c>
    </row>
    <row r="2878" spans="1:11" ht="16.5">
      <c r="A2878" s="966">
        <v>3</v>
      </c>
      <c r="B2878" s="1007" t="s">
        <v>3254</v>
      </c>
      <c r="C2878" s="1034" t="s">
        <v>3255</v>
      </c>
      <c r="D2878" s="145" t="s">
        <v>152</v>
      </c>
      <c r="E2878" s="12">
        <v>1</v>
      </c>
      <c r="F2878" s="366"/>
      <c r="G2878" s="366"/>
      <c r="H2878" s="366"/>
      <c r="I2878" s="366"/>
      <c r="J2878" s="1035">
        <v>1114735.43</v>
      </c>
      <c r="K2878" s="1033">
        <f t="shared" si="121"/>
        <v>1114735.43</v>
      </c>
    </row>
    <row r="2879" spans="1:11" ht="28.5">
      <c r="A2879" s="966">
        <v>4</v>
      </c>
      <c r="B2879" s="1007" t="s">
        <v>3256</v>
      </c>
      <c r="C2879" s="1034" t="s">
        <v>3257</v>
      </c>
      <c r="D2879" s="145" t="s">
        <v>152</v>
      </c>
      <c r="E2879" s="12">
        <v>1</v>
      </c>
      <c r="F2879" s="366"/>
      <c r="G2879" s="366"/>
      <c r="H2879" s="366"/>
      <c r="I2879" s="366"/>
      <c r="J2879" s="1035">
        <v>2675365.02</v>
      </c>
      <c r="K2879" s="1033">
        <f t="shared" si="121"/>
        <v>2675365.02</v>
      </c>
    </row>
    <row r="2880" spans="1:11" ht="16.5">
      <c r="A2880" s="966">
        <v>5</v>
      </c>
      <c r="B2880" s="1007" t="s">
        <v>3258</v>
      </c>
      <c r="C2880" s="1034" t="s">
        <v>777</v>
      </c>
      <c r="D2880" s="145" t="s">
        <v>272</v>
      </c>
      <c r="E2880" s="12">
        <v>1</v>
      </c>
      <c r="F2880" s="366"/>
      <c r="G2880" s="366"/>
      <c r="H2880" s="366"/>
      <c r="I2880" s="366">
        <v>1</v>
      </c>
      <c r="J2880" s="1035">
        <v>7431.57</v>
      </c>
      <c r="K2880" s="1033">
        <f t="shared" si="121"/>
        <v>14863.14</v>
      </c>
    </row>
    <row r="2881" spans="1:11" ht="16.5">
      <c r="A2881" s="966">
        <v>6</v>
      </c>
      <c r="B2881" s="1007" t="s">
        <v>3259</v>
      </c>
      <c r="C2881" s="1034" t="s">
        <v>3260</v>
      </c>
      <c r="D2881" s="145" t="s">
        <v>152</v>
      </c>
      <c r="E2881" s="12">
        <v>2</v>
      </c>
      <c r="F2881" s="366"/>
      <c r="G2881" s="366"/>
      <c r="H2881" s="366"/>
      <c r="I2881" s="366"/>
      <c r="J2881" s="1035">
        <v>14863.14</v>
      </c>
      <c r="K2881" s="1033">
        <f t="shared" si="121"/>
        <v>29726.28</v>
      </c>
    </row>
    <row r="2882" spans="1:11" ht="16.5">
      <c r="A2882" s="966">
        <v>7</v>
      </c>
      <c r="B2882" s="1007" t="s">
        <v>3261</v>
      </c>
      <c r="C2882" s="1034" t="s">
        <v>3262</v>
      </c>
      <c r="D2882" s="145" t="s">
        <v>152</v>
      </c>
      <c r="E2882" s="12">
        <v>1</v>
      </c>
      <c r="F2882" s="366"/>
      <c r="G2882" s="366"/>
      <c r="H2882" s="366"/>
      <c r="I2882" s="366"/>
      <c r="J2882" s="1035">
        <v>350977.5</v>
      </c>
      <c r="K2882" s="1033">
        <f t="shared" si="121"/>
        <v>350977.5</v>
      </c>
    </row>
    <row r="2883" spans="1:11" ht="16.5">
      <c r="A2883" s="966">
        <v>8</v>
      </c>
      <c r="B2883" s="1007" t="s">
        <v>2675</v>
      </c>
      <c r="C2883" s="1034" t="s">
        <v>3263</v>
      </c>
      <c r="D2883" s="145" t="s">
        <v>152</v>
      </c>
      <c r="E2883" s="12">
        <v>1</v>
      </c>
      <c r="F2883" s="366"/>
      <c r="G2883" s="366"/>
      <c r="H2883" s="366"/>
      <c r="I2883" s="366"/>
      <c r="J2883" s="1035">
        <v>350977.5</v>
      </c>
      <c r="K2883" s="1033">
        <f t="shared" si="121"/>
        <v>350977.5</v>
      </c>
    </row>
    <row r="2884" spans="1:11" ht="16.5">
      <c r="A2884" s="966">
        <v>9</v>
      </c>
      <c r="B2884" s="1007" t="s">
        <v>2675</v>
      </c>
      <c r="C2884" s="1034" t="s">
        <v>3264</v>
      </c>
      <c r="D2884" s="145" t="s">
        <v>152</v>
      </c>
      <c r="E2884" s="12">
        <v>1</v>
      </c>
      <c r="F2884" s="366"/>
      <c r="G2884" s="366"/>
      <c r="H2884" s="366"/>
      <c r="I2884" s="366"/>
      <c r="J2884" s="1035">
        <v>21058.65</v>
      </c>
      <c r="K2884" s="1033">
        <f t="shared" si="121"/>
        <v>21058.65</v>
      </c>
    </row>
    <row r="2885" spans="1:11" ht="16.5">
      <c r="A2885" s="966">
        <v>10</v>
      </c>
      <c r="B2885" s="1007" t="s">
        <v>3265</v>
      </c>
      <c r="C2885" s="1034" t="s">
        <v>3266</v>
      </c>
      <c r="D2885" s="145" t="s">
        <v>152</v>
      </c>
      <c r="E2885" s="12">
        <v>2</v>
      </c>
      <c r="F2885" s="366"/>
      <c r="G2885" s="366"/>
      <c r="H2885" s="366"/>
      <c r="I2885" s="366"/>
      <c r="J2885" s="1035">
        <v>2105.87</v>
      </c>
      <c r="K2885" s="1033">
        <f t="shared" si="121"/>
        <v>4211.74</v>
      </c>
    </row>
    <row r="2886" spans="1:11" ht="16.5">
      <c r="A2886" s="966">
        <v>11</v>
      </c>
      <c r="B2886" s="1007" t="s">
        <v>3267</v>
      </c>
      <c r="C2886" s="1034" t="s">
        <v>3268</v>
      </c>
      <c r="D2886" s="145" t="s">
        <v>152</v>
      </c>
      <c r="E2886" s="12">
        <v>2</v>
      </c>
      <c r="F2886" s="366"/>
      <c r="G2886" s="366"/>
      <c r="H2886" s="366"/>
      <c r="I2886" s="366"/>
      <c r="J2886" s="1035">
        <v>1403.91</v>
      </c>
      <c r="K2886" s="1033">
        <f t="shared" si="121"/>
        <v>2807.82</v>
      </c>
    </row>
    <row r="2887" spans="1:11" ht="16.5">
      <c r="A2887" s="966">
        <v>12</v>
      </c>
      <c r="B2887" s="1007" t="s">
        <v>3269</v>
      </c>
      <c r="C2887" s="1034" t="s">
        <v>3270</v>
      </c>
      <c r="D2887" s="145" t="s">
        <v>152</v>
      </c>
      <c r="E2887" s="12">
        <v>2</v>
      </c>
      <c r="F2887" s="366"/>
      <c r="G2887" s="366"/>
      <c r="H2887" s="366"/>
      <c r="I2887" s="366"/>
      <c r="J2887" s="1035">
        <v>1403.91</v>
      </c>
      <c r="K2887" s="1033">
        <f t="shared" si="121"/>
        <v>2807.82</v>
      </c>
    </row>
    <row r="2888" spans="1:11" ht="16.5">
      <c r="A2888" s="966">
        <v>13</v>
      </c>
      <c r="B2888" s="1007" t="s">
        <v>3271</v>
      </c>
      <c r="C2888" s="1034" t="s">
        <v>3272</v>
      </c>
      <c r="D2888" s="145" t="s">
        <v>20</v>
      </c>
      <c r="E2888" s="12">
        <v>5</v>
      </c>
      <c r="F2888" s="366"/>
      <c r="G2888" s="366"/>
      <c r="H2888" s="366"/>
      <c r="I2888" s="366"/>
      <c r="J2888" s="1035">
        <v>561.55999999999995</v>
      </c>
      <c r="K2888" s="1033">
        <f t="shared" si="121"/>
        <v>2807.7999999999997</v>
      </c>
    </row>
    <row r="2889" spans="1:11" ht="16.5">
      <c r="A2889" s="966">
        <v>14</v>
      </c>
      <c r="B2889" s="1007" t="s">
        <v>3220</v>
      </c>
      <c r="C2889" s="1034" t="s">
        <v>3273</v>
      </c>
      <c r="D2889" s="145" t="s">
        <v>20</v>
      </c>
      <c r="E2889" s="12">
        <v>5</v>
      </c>
      <c r="F2889" s="366"/>
      <c r="G2889" s="366"/>
      <c r="H2889" s="366"/>
      <c r="I2889" s="366"/>
      <c r="J2889" s="1035">
        <v>561.55999999999995</v>
      </c>
      <c r="K2889" s="1033">
        <f t="shared" si="121"/>
        <v>2807.7999999999997</v>
      </c>
    </row>
    <row r="2890" spans="1:11" ht="16.5">
      <c r="A2890" s="966">
        <v>15</v>
      </c>
      <c r="B2890" s="1007" t="s">
        <v>3274</v>
      </c>
      <c r="C2890" s="1034" t="s">
        <v>3275</v>
      </c>
      <c r="D2890" s="145" t="s">
        <v>20</v>
      </c>
      <c r="E2890" s="12">
        <v>1</v>
      </c>
      <c r="F2890" s="366"/>
      <c r="G2890" s="366"/>
      <c r="H2890" s="366"/>
      <c r="I2890" s="366"/>
      <c r="J2890" s="1035">
        <v>21058.65</v>
      </c>
      <c r="K2890" s="1033">
        <f t="shared" si="121"/>
        <v>21058.65</v>
      </c>
    </row>
    <row r="2891" spans="1:11" ht="16.5">
      <c r="A2891" s="966">
        <v>16</v>
      </c>
      <c r="B2891" s="1007" t="s">
        <v>3276</v>
      </c>
      <c r="C2891" s="1034" t="s">
        <v>3277</v>
      </c>
      <c r="D2891" s="145" t="s">
        <v>20</v>
      </c>
      <c r="E2891" s="12">
        <v>1</v>
      </c>
      <c r="F2891" s="366"/>
      <c r="G2891" s="366"/>
      <c r="H2891" s="366"/>
      <c r="I2891" s="366"/>
      <c r="J2891" s="1035">
        <v>28078.2</v>
      </c>
      <c r="K2891" s="1033">
        <f t="shared" si="121"/>
        <v>28078.2</v>
      </c>
    </row>
    <row r="2892" spans="1:11" ht="16.5">
      <c r="A2892" s="966">
        <v>17</v>
      </c>
      <c r="B2892" s="1007" t="s">
        <v>2675</v>
      </c>
      <c r="C2892" s="1034" t="s">
        <v>3278</v>
      </c>
      <c r="D2892" s="145" t="s">
        <v>20</v>
      </c>
      <c r="E2892" s="104">
        <v>2</v>
      </c>
      <c r="F2892" s="366"/>
      <c r="G2892" s="366"/>
      <c r="H2892" s="366"/>
      <c r="I2892" s="366"/>
      <c r="J2892" s="172">
        <v>49136.85</v>
      </c>
      <c r="K2892" s="1033">
        <f t="shared" si="121"/>
        <v>98273.7</v>
      </c>
    </row>
    <row r="2893" spans="1:11" ht="16.5">
      <c r="A2893" s="966">
        <v>18</v>
      </c>
      <c r="B2893" s="1007" t="s">
        <v>3279</v>
      </c>
      <c r="C2893" s="1034" t="s">
        <v>3280</v>
      </c>
      <c r="D2893" s="145" t="s">
        <v>1398</v>
      </c>
      <c r="E2893" s="12"/>
      <c r="F2893" s="366"/>
      <c r="G2893" s="366"/>
      <c r="H2893" s="366"/>
      <c r="I2893" s="366">
        <v>100</v>
      </c>
      <c r="J2893" s="1035">
        <v>561.55999999999995</v>
      </c>
      <c r="K2893" s="1033">
        <f t="shared" si="121"/>
        <v>56155.999999999993</v>
      </c>
    </row>
    <row r="2894" spans="1:11" ht="16.5">
      <c r="A2894" s="966">
        <v>19</v>
      </c>
      <c r="B2894" s="1007" t="s">
        <v>3281</v>
      </c>
      <c r="C2894" s="1034" t="s">
        <v>3282</v>
      </c>
      <c r="D2894" s="145" t="s">
        <v>152</v>
      </c>
      <c r="E2894" s="12">
        <v>1</v>
      </c>
      <c r="F2894" s="366"/>
      <c r="G2894" s="366"/>
      <c r="H2894" s="366"/>
      <c r="I2894" s="366"/>
      <c r="J2894" s="1035">
        <v>491368.5</v>
      </c>
      <c r="K2894" s="1033">
        <f t="shared" si="121"/>
        <v>491368.5</v>
      </c>
    </row>
    <row r="2895" spans="1:11" ht="16.5">
      <c r="A2895" s="966">
        <v>20</v>
      </c>
      <c r="B2895" s="1007" t="s">
        <v>3283</v>
      </c>
      <c r="C2895" s="1034" t="s">
        <v>3284</v>
      </c>
      <c r="D2895" s="145" t="s">
        <v>152</v>
      </c>
      <c r="E2895" s="12">
        <v>1</v>
      </c>
      <c r="F2895" s="366"/>
      <c r="G2895" s="366"/>
      <c r="H2895" s="366"/>
      <c r="I2895" s="366"/>
      <c r="J2895" s="1035">
        <v>222947.09</v>
      </c>
      <c r="K2895" s="1033">
        <f t="shared" si="121"/>
        <v>222947.09</v>
      </c>
    </row>
    <row r="2896" spans="1:11" ht="16.5">
      <c r="A2896" s="966">
        <v>21</v>
      </c>
      <c r="B2896" s="1007" t="s">
        <v>3285</v>
      </c>
      <c r="C2896" s="1034" t="s">
        <v>3286</v>
      </c>
      <c r="D2896" s="145" t="s">
        <v>20</v>
      </c>
      <c r="E2896" s="12">
        <v>1</v>
      </c>
      <c r="F2896" s="366"/>
      <c r="G2896" s="366"/>
      <c r="H2896" s="366"/>
      <c r="I2896" s="366"/>
      <c r="J2896" s="1035">
        <v>3715784.75</v>
      </c>
      <c r="K2896" s="1033">
        <f t="shared" si="121"/>
        <v>3715784.75</v>
      </c>
    </row>
    <row r="2897" spans="1:11" ht="16.5">
      <c r="A2897" s="966">
        <v>22</v>
      </c>
      <c r="B2897" s="1007" t="s">
        <v>3287</v>
      </c>
      <c r="C2897" s="1034" t="s">
        <v>3288</v>
      </c>
      <c r="D2897" s="145" t="s">
        <v>272</v>
      </c>
      <c r="E2897" s="12">
        <v>2</v>
      </c>
      <c r="F2897" s="366"/>
      <c r="G2897" s="366"/>
      <c r="H2897" s="366"/>
      <c r="I2897" s="366"/>
      <c r="J2897" s="1035">
        <v>222947.09</v>
      </c>
      <c r="K2897" s="1033">
        <f t="shared" si="121"/>
        <v>445894.18</v>
      </c>
    </row>
    <row r="2898" spans="1:11" ht="16.5">
      <c r="A2898" s="966">
        <v>23</v>
      </c>
      <c r="B2898" s="1007" t="s">
        <v>3289</v>
      </c>
      <c r="C2898" s="1034" t="s">
        <v>3290</v>
      </c>
      <c r="D2898" s="145" t="s">
        <v>272</v>
      </c>
      <c r="E2898" s="12">
        <v>1</v>
      </c>
      <c r="F2898" s="366"/>
      <c r="G2898" s="366"/>
      <c r="H2898" s="366"/>
      <c r="I2898" s="366"/>
      <c r="J2898" s="1035">
        <v>1754887.5</v>
      </c>
      <c r="K2898" s="1033">
        <f t="shared" si="121"/>
        <v>1754887.5</v>
      </c>
    </row>
    <row r="2899" spans="1:11" ht="16.5">
      <c r="A2899" s="966">
        <v>24</v>
      </c>
      <c r="B2899" s="1007" t="s">
        <v>3291</v>
      </c>
      <c r="C2899" s="1034" t="s">
        <v>3292</v>
      </c>
      <c r="D2899" s="145" t="s">
        <v>152</v>
      </c>
      <c r="E2899" s="12">
        <v>1</v>
      </c>
      <c r="F2899" s="366"/>
      <c r="G2899" s="366"/>
      <c r="H2899" s="366"/>
      <c r="I2899" s="366"/>
      <c r="J2899" s="1035">
        <v>2229470.85</v>
      </c>
      <c r="K2899" s="1033">
        <f t="shared" si="121"/>
        <v>2229470.85</v>
      </c>
    </row>
    <row r="2900" spans="1:11" ht="16.5">
      <c r="A2900" s="966">
        <v>25</v>
      </c>
      <c r="B2900" s="1007" t="s">
        <v>3293</v>
      </c>
      <c r="C2900" s="1034" t="s">
        <v>3294</v>
      </c>
      <c r="D2900" s="145" t="s">
        <v>152</v>
      </c>
      <c r="E2900" s="12">
        <v>1</v>
      </c>
      <c r="F2900" s="366"/>
      <c r="G2900" s="366"/>
      <c r="H2900" s="366"/>
      <c r="I2900" s="366"/>
      <c r="J2900" s="1035">
        <v>445894.17</v>
      </c>
      <c r="K2900" s="1033">
        <f t="shared" si="121"/>
        <v>445894.17</v>
      </c>
    </row>
    <row r="2901" spans="1:11" ht="16.5">
      <c r="A2901" s="966">
        <v>26</v>
      </c>
      <c r="B2901" s="1007" t="s">
        <v>2675</v>
      </c>
      <c r="C2901" s="1034" t="s">
        <v>3295</v>
      </c>
      <c r="D2901" s="145" t="s">
        <v>152</v>
      </c>
      <c r="E2901" s="12">
        <v>1</v>
      </c>
      <c r="F2901" s="366"/>
      <c r="G2901" s="366"/>
      <c r="H2901" s="366"/>
      <c r="I2901" s="366"/>
      <c r="J2901" s="1035">
        <v>1403.91</v>
      </c>
      <c r="K2901" s="1033">
        <f t="shared" si="121"/>
        <v>1403.91</v>
      </c>
    </row>
    <row r="2902" spans="1:11" ht="16.5">
      <c r="A2902" s="966">
        <v>27</v>
      </c>
      <c r="B2902" s="1007" t="s">
        <v>3296</v>
      </c>
      <c r="C2902" s="1034" t="s">
        <v>3297</v>
      </c>
      <c r="D2902" s="145" t="s">
        <v>152</v>
      </c>
      <c r="E2902" s="12">
        <v>1</v>
      </c>
      <c r="F2902" s="366"/>
      <c r="G2902" s="366"/>
      <c r="H2902" s="366"/>
      <c r="I2902" s="366"/>
      <c r="J2902" s="1035">
        <v>371578.48</v>
      </c>
      <c r="K2902" s="1033">
        <f t="shared" si="121"/>
        <v>371578.48</v>
      </c>
    </row>
    <row r="2903" spans="1:11" ht="16.5">
      <c r="A2903" s="966">
        <v>28</v>
      </c>
      <c r="B2903" s="1007" t="s">
        <v>3298</v>
      </c>
      <c r="C2903" s="1036" t="s">
        <v>3299</v>
      </c>
      <c r="D2903" s="145" t="s">
        <v>152</v>
      </c>
      <c r="E2903" s="12">
        <v>1</v>
      </c>
      <c r="F2903" s="366"/>
      <c r="G2903" s="366"/>
      <c r="H2903" s="366"/>
      <c r="I2903" s="366"/>
      <c r="J2903" s="1035">
        <v>22607.266000000003</v>
      </c>
      <c r="K2903" s="1033">
        <f t="shared" si="121"/>
        <v>22607.266000000003</v>
      </c>
    </row>
    <row r="2904" spans="1:11" ht="16.5">
      <c r="A2904" s="966">
        <v>29</v>
      </c>
      <c r="B2904" s="1007" t="s">
        <v>2675</v>
      </c>
      <c r="C2904" s="1037" t="s">
        <v>3300</v>
      </c>
      <c r="D2904" s="145" t="s">
        <v>152</v>
      </c>
      <c r="E2904" s="12">
        <v>3</v>
      </c>
      <c r="F2904" s="366"/>
      <c r="G2904" s="366"/>
      <c r="H2904" s="366"/>
      <c r="I2904" s="366"/>
      <c r="J2904" s="1035">
        <v>13288.923999999999</v>
      </c>
      <c r="K2904" s="1033">
        <f t="shared" si="121"/>
        <v>39866.771999999997</v>
      </c>
    </row>
    <row r="2905" spans="1:11" ht="16.5">
      <c r="A2905" s="966">
        <v>30</v>
      </c>
      <c r="B2905" s="1007" t="s">
        <v>2675</v>
      </c>
      <c r="C2905" s="1036" t="s">
        <v>3301</v>
      </c>
      <c r="D2905" s="145" t="s">
        <v>152</v>
      </c>
      <c r="E2905" s="12">
        <v>6</v>
      </c>
      <c r="F2905" s="366"/>
      <c r="G2905" s="366"/>
      <c r="H2905" s="366"/>
      <c r="I2905" s="366"/>
      <c r="J2905" s="1035">
        <v>9474.101999999999</v>
      </c>
      <c r="K2905" s="1033">
        <f t="shared" si="121"/>
        <v>56844.611999999994</v>
      </c>
    </row>
    <row r="2906" spans="1:11" ht="16.5">
      <c r="A2906" s="966">
        <v>31</v>
      </c>
      <c r="B2906" s="1007" t="s">
        <v>2675</v>
      </c>
      <c r="C2906" s="1036" t="s">
        <v>3302</v>
      </c>
      <c r="D2906" s="145" t="s">
        <v>152</v>
      </c>
      <c r="E2906" s="12">
        <v>12</v>
      </c>
      <c r="F2906" s="366"/>
      <c r="G2906" s="366"/>
      <c r="H2906" s="366"/>
      <c r="I2906" s="366"/>
      <c r="J2906" s="1035">
        <v>7174.0459999999994</v>
      </c>
      <c r="K2906" s="1033">
        <f t="shared" si="121"/>
        <v>86088.551999999996</v>
      </c>
    </row>
    <row r="2907" spans="1:11" ht="16.5">
      <c r="A2907" s="966">
        <v>32</v>
      </c>
      <c r="B2907" s="1007" t="s">
        <v>2675</v>
      </c>
      <c r="C2907" s="1036" t="s">
        <v>3303</v>
      </c>
      <c r="D2907" s="145" t="s">
        <v>152</v>
      </c>
      <c r="E2907" s="12">
        <v>3</v>
      </c>
      <c r="F2907" s="366"/>
      <c r="G2907" s="366"/>
      <c r="H2907" s="366"/>
      <c r="I2907" s="366"/>
      <c r="J2907" s="1035">
        <v>6522.45</v>
      </c>
      <c r="K2907" s="1033">
        <f t="shared" si="121"/>
        <v>19567.349999999999</v>
      </c>
    </row>
    <row r="2908" spans="1:11" ht="16.5">
      <c r="A2908" s="966">
        <v>33</v>
      </c>
      <c r="B2908" s="1007" t="s">
        <v>2675</v>
      </c>
      <c r="C2908" s="1036" t="s">
        <v>3304</v>
      </c>
      <c r="D2908" s="145" t="s">
        <v>152</v>
      </c>
      <c r="E2908" s="12">
        <v>3</v>
      </c>
      <c r="F2908" s="366"/>
      <c r="G2908" s="366"/>
      <c r="H2908" s="366"/>
      <c r="I2908" s="366"/>
      <c r="J2908" s="1035">
        <v>18203.152000000002</v>
      </c>
      <c r="K2908" s="1033">
        <f t="shared" si="121"/>
        <v>54609.456000000006</v>
      </c>
    </row>
    <row r="2909" spans="1:11" ht="16.5">
      <c r="A2909" s="966">
        <v>34</v>
      </c>
      <c r="B2909" s="1007" t="s">
        <v>3305</v>
      </c>
      <c r="C2909" s="1036" t="s">
        <v>3306</v>
      </c>
      <c r="D2909" s="145" t="s">
        <v>152</v>
      </c>
      <c r="E2909" s="12">
        <v>2</v>
      </c>
      <c r="F2909" s="366"/>
      <c r="G2909" s="366"/>
      <c r="H2909" s="366"/>
      <c r="I2909" s="366"/>
      <c r="J2909" s="1035">
        <v>23336.742000000002</v>
      </c>
      <c r="K2909" s="1033">
        <f t="shared" si="121"/>
        <v>46673.484000000004</v>
      </c>
    </row>
    <row r="2910" spans="1:11" ht="16.5">
      <c r="A2910" s="966">
        <v>35</v>
      </c>
      <c r="B2910" s="1007" t="s">
        <v>3307</v>
      </c>
      <c r="C2910" s="1036" t="s">
        <v>3308</v>
      </c>
      <c r="D2910" s="145" t="s">
        <v>152</v>
      </c>
      <c r="E2910" s="12">
        <v>4</v>
      </c>
      <c r="F2910" s="366"/>
      <c r="G2910" s="366"/>
      <c r="H2910" s="366"/>
      <c r="I2910" s="366"/>
      <c r="J2910" s="1035">
        <v>30491.317999999999</v>
      </c>
      <c r="K2910" s="1033">
        <f t="shared" si="121"/>
        <v>121965.272</v>
      </c>
    </row>
    <row r="2911" spans="1:11" ht="16.5">
      <c r="A2911" s="966">
        <v>36</v>
      </c>
      <c r="B2911" s="1007" t="s">
        <v>2675</v>
      </c>
      <c r="C2911" s="1036" t="s">
        <v>3309</v>
      </c>
      <c r="D2911" s="145" t="s">
        <v>152</v>
      </c>
      <c r="E2911" s="12">
        <v>2</v>
      </c>
      <c r="F2911" s="366"/>
      <c r="G2911" s="366"/>
      <c r="H2911" s="366"/>
      <c r="I2911" s="366"/>
      <c r="J2911" s="1035">
        <v>18203.152000000002</v>
      </c>
      <c r="K2911" s="1033">
        <f t="shared" si="121"/>
        <v>36406.304000000004</v>
      </c>
    </row>
    <row r="2912" spans="1:11" ht="16.5">
      <c r="A2912" s="966">
        <v>37</v>
      </c>
      <c r="B2912" s="1007" t="s">
        <v>3310</v>
      </c>
      <c r="C2912" s="1036" t="s">
        <v>1212</v>
      </c>
      <c r="D2912" s="145" t="s">
        <v>152</v>
      </c>
      <c r="E2912" s="12">
        <v>2</v>
      </c>
      <c r="F2912" s="366"/>
      <c r="G2912" s="366"/>
      <c r="H2912" s="366"/>
      <c r="I2912" s="366"/>
      <c r="J2912" s="1035">
        <v>14319.536</v>
      </c>
      <c r="K2912" s="1033">
        <f t="shared" si="121"/>
        <v>28639.072</v>
      </c>
    </row>
    <row r="2913" spans="1:11" ht="16.5">
      <c r="A2913" s="966">
        <v>38</v>
      </c>
      <c r="B2913" s="1007" t="s">
        <v>2675</v>
      </c>
      <c r="C2913" s="1036" t="s">
        <v>3311</v>
      </c>
      <c r="D2913" s="145" t="s">
        <v>152</v>
      </c>
      <c r="E2913" s="12">
        <v>1</v>
      </c>
      <c r="F2913" s="366"/>
      <c r="G2913" s="366"/>
      <c r="H2913" s="366"/>
      <c r="I2913" s="366"/>
      <c r="J2913" s="1035">
        <v>23800.127999999997</v>
      </c>
      <c r="K2913" s="1033">
        <f t="shared" si="121"/>
        <v>23800.127999999997</v>
      </c>
    </row>
    <row r="2914" spans="1:11" ht="16.5">
      <c r="A2914" s="966">
        <v>39</v>
      </c>
      <c r="B2914" s="1007" t="s">
        <v>2675</v>
      </c>
      <c r="C2914" s="1036" t="s">
        <v>3312</v>
      </c>
      <c r="D2914" s="145" t="s">
        <v>152</v>
      </c>
      <c r="E2914" s="12">
        <v>3</v>
      </c>
      <c r="F2914" s="366"/>
      <c r="G2914" s="366"/>
      <c r="H2914" s="366"/>
      <c r="I2914" s="366"/>
      <c r="J2914" s="1035">
        <v>1103.3</v>
      </c>
      <c r="K2914" s="1033">
        <f t="shared" si="121"/>
        <v>3309.8999999999996</v>
      </c>
    </row>
    <row r="2915" spans="1:11" ht="16.5">
      <c r="A2915" s="966">
        <v>40</v>
      </c>
      <c r="B2915" s="1007" t="s">
        <v>2675</v>
      </c>
      <c r="C2915" s="1036" t="s">
        <v>3313</v>
      </c>
      <c r="D2915" s="145" t="s">
        <v>152</v>
      </c>
      <c r="E2915" s="12">
        <v>1</v>
      </c>
      <c r="F2915" s="366"/>
      <c r="G2915" s="366"/>
      <c r="H2915" s="366"/>
      <c r="I2915" s="366"/>
      <c r="J2915" s="1035">
        <v>91075.468000000008</v>
      </c>
      <c r="K2915" s="1033">
        <f t="shared" si="121"/>
        <v>91075.468000000008</v>
      </c>
    </row>
    <row r="2916" spans="1:11" ht="16.5">
      <c r="A2916" s="966">
        <v>41</v>
      </c>
      <c r="B2916" s="1007" t="s">
        <v>2675</v>
      </c>
      <c r="C2916" s="1036" t="s">
        <v>3314</v>
      </c>
      <c r="D2916" s="145" t="s">
        <v>152</v>
      </c>
      <c r="E2916" s="12">
        <v>10</v>
      </c>
      <c r="F2916" s="366"/>
      <c r="G2916" s="366"/>
      <c r="H2916" s="366"/>
      <c r="I2916" s="366"/>
      <c r="J2916" s="1035">
        <v>13216.236000000001</v>
      </c>
      <c r="K2916" s="1033">
        <f t="shared" si="121"/>
        <v>132162.36000000002</v>
      </c>
    </row>
    <row r="2917" spans="1:11" ht="16.5">
      <c r="A2917" s="966">
        <v>42</v>
      </c>
      <c r="B2917" s="1007" t="s">
        <v>2675</v>
      </c>
      <c r="C2917" s="1036" t="s">
        <v>3315</v>
      </c>
      <c r="D2917" s="145" t="s">
        <v>152</v>
      </c>
      <c r="E2917" s="12">
        <v>2</v>
      </c>
      <c r="F2917" s="366"/>
      <c r="G2917" s="366"/>
      <c r="H2917" s="366"/>
      <c r="I2917" s="366"/>
      <c r="J2917" s="1035">
        <v>12290.761999999999</v>
      </c>
      <c r="K2917" s="1033">
        <f t="shared" si="121"/>
        <v>24581.523999999998</v>
      </c>
    </row>
    <row r="2918" spans="1:11" ht="16.5">
      <c r="A2918" s="966">
        <v>43</v>
      </c>
      <c r="B2918" s="1007" t="s">
        <v>2675</v>
      </c>
      <c r="C2918" s="1036" t="s">
        <v>3316</v>
      </c>
      <c r="D2918" s="145" t="s">
        <v>152</v>
      </c>
      <c r="E2918" s="12">
        <v>2</v>
      </c>
      <c r="F2918" s="366"/>
      <c r="G2918" s="366"/>
      <c r="H2918" s="366"/>
      <c r="I2918" s="366"/>
      <c r="J2918" s="1035">
        <v>19386.928</v>
      </c>
      <c r="K2918" s="1033">
        <f t="shared" si="121"/>
        <v>38773.856</v>
      </c>
    </row>
    <row r="2919" spans="1:11" ht="16.5">
      <c r="A2919" s="966">
        <v>44</v>
      </c>
      <c r="B2919" s="1007" t="s">
        <v>3317</v>
      </c>
      <c r="C2919" s="1036" t="s">
        <v>3318</v>
      </c>
      <c r="D2919" s="145" t="s">
        <v>152</v>
      </c>
      <c r="E2919" s="12">
        <v>2</v>
      </c>
      <c r="F2919" s="366"/>
      <c r="G2919" s="366"/>
      <c r="H2919" s="366"/>
      <c r="I2919" s="366"/>
      <c r="J2919" s="1035">
        <v>18515.97</v>
      </c>
      <c r="K2919" s="1033">
        <f t="shared" si="121"/>
        <v>37031.94</v>
      </c>
    </row>
    <row r="2920" spans="1:11" ht="16.5">
      <c r="A2920" s="966">
        <v>45</v>
      </c>
      <c r="B2920" s="1007" t="s">
        <v>2675</v>
      </c>
      <c r="C2920" s="1036" t="s">
        <v>3319</v>
      </c>
      <c r="D2920" s="145" t="s">
        <v>152</v>
      </c>
      <c r="E2920" s="12">
        <v>2</v>
      </c>
      <c r="F2920" s="366"/>
      <c r="G2920" s="366"/>
      <c r="H2920" s="366"/>
      <c r="I2920" s="366"/>
      <c r="J2920" s="1035">
        <v>53390.634000000005</v>
      </c>
      <c r="K2920" s="1033">
        <f t="shared" si="121"/>
        <v>106781.26800000001</v>
      </c>
    </row>
    <row r="2921" spans="1:11" ht="16.5">
      <c r="A2921" s="966">
        <v>46</v>
      </c>
      <c r="B2921" s="1007" t="s">
        <v>2675</v>
      </c>
      <c r="C2921" s="1036" t="s">
        <v>3320</v>
      </c>
      <c r="D2921" s="145" t="s">
        <v>152</v>
      </c>
      <c r="E2921" s="12">
        <v>2</v>
      </c>
      <c r="F2921" s="366"/>
      <c r="G2921" s="366"/>
      <c r="H2921" s="366"/>
      <c r="I2921" s="366"/>
      <c r="J2921" s="1035">
        <v>15784.977999999999</v>
      </c>
      <c r="K2921" s="1033">
        <f t="shared" si="121"/>
        <v>31569.955999999998</v>
      </c>
    </row>
    <row r="2922" spans="1:11" ht="16.5">
      <c r="A2922" s="966">
        <v>47</v>
      </c>
      <c r="B2922" s="1007" t="s">
        <v>3321</v>
      </c>
      <c r="C2922" s="1036" t="s">
        <v>3322</v>
      </c>
      <c r="D2922" s="145" t="s">
        <v>152</v>
      </c>
      <c r="E2922" s="12">
        <v>4</v>
      </c>
      <c r="F2922" s="366"/>
      <c r="G2922" s="366"/>
      <c r="H2922" s="366"/>
      <c r="I2922" s="366"/>
      <c r="J2922" s="1035">
        <v>1579.6659999999999</v>
      </c>
      <c r="K2922" s="1033">
        <f t="shared" si="121"/>
        <v>6318.6639999999998</v>
      </c>
    </row>
    <row r="2923" spans="1:11" ht="16.5">
      <c r="A2923" s="966">
        <v>48</v>
      </c>
      <c r="B2923" s="1007" t="s">
        <v>3323</v>
      </c>
      <c r="C2923" s="1036" t="s">
        <v>3324</v>
      </c>
      <c r="D2923" s="145" t="s">
        <v>152</v>
      </c>
      <c r="E2923" s="12">
        <v>4</v>
      </c>
      <c r="F2923" s="366"/>
      <c r="G2923" s="366"/>
      <c r="H2923" s="366"/>
      <c r="I2923" s="366"/>
      <c r="J2923" s="1035">
        <v>2599.8000000000002</v>
      </c>
      <c r="K2923" s="1033">
        <f t="shared" si="121"/>
        <v>10399.200000000001</v>
      </c>
    </row>
    <row r="2924" spans="1:11" ht="16.5">
      <c r="A2924" s="966">
        <v>49</v>
      </c>
      <c r="B2924" s="1007" t="s">
        <v>3325</v>
      </c>
      <c r="C2924" s="1036" t="s">
        <v>3326</v>
      </c>
      <c r="D2924" s="145" t="s">
        <v>152</v>
      </c>
      <c r="E2924" s="12">
        <v>4</v>
      </c>
      <c r="F2924" s="366"/>
      <c r="G2924" s="366"/>
      <c r="H2924" s="366"/>
      <c r="I2924" s="366"/>
      <c r="J2924" s="1035">
        <v>1284.8</v>
      </c>
      <c r="K2924" s="1033">
        <f t="shared" si="121"/>
        <v>5139.2</v>
      </c>
    </row>
    <row r="2925" spans="1:11" ht="16.5">
      <c r="A2925" s="966">
        <v>50</v>
      </c>
      <c r="B2925" s="1007" t="s">
        <v>3327</v>
      </c>
      <c r="C2925" s="1036" t="s">
        <v>3328</v>
      </c>
      <c r="D2925" s="145" t="s">
        <v>152</v>
      </c>
      <c r="E2925" s="12">
        <v>2</v>
      </c>
      <c r="F2925" s="366"/>
      <c r="G2925" s="366"/>
      <c r="H2925" s="366"/>
      <c r="I2925" s="366"/>
      <c r="J2925" s="1035">
        <v>14537.6</v>
      </c>
      <c r="K2925" s="1033">
        <f t="shared" si="121"/>
        <v>29075.200000000001</v>
      </c>
    </row>
    <row r="2926" spans="1:11" ht="16.5">
      <c r="A2926" s="966">
        <v>51</v>
      </c>
      <c r="B2926" s="1007" t="s">
        <v>3329</v>
      </c>
      <c r="C2926" s="1036" t="s">
        <v>3330</v>
      </c>
      <c r="D2926" s="145" t="s">
        <v>152</v>
      </c>
      <c r="E2926" s="12">
        <v>3</v>
      </c>
      <c r="F2926" s="366"/>
      <c r="G2926" s="366"/>
      <c r="H2926" s="366"/>
      <c r="I2926" s="366"/>
      <c r="J2926" s="1035">
        <v>3335.86</v>
      </c>
      <c r="K2926" s="1033">
        <f t="shared" si="121"/>
        <v>10007.58</v>
      </c>
    </row>
    <row r="2927" spans="1:11" ht="16.5">
      <c r="A2927" s="966">
        <v>52</v>
      </c>
      <c r="B2927" s="1007" t="s">
        <v>3331</v>
      </c>
      <c r="C2927" s="1036" t="s">
        <v>3332</v>
      </c>
      <c r="D2927" s="145" t="s">
        <v>152</v>
      </c>
      <c r="E2927" s="12">
        <v>2</v>
      </c>
      <c r="F2927" s="366"/>
      <c r="G2927" s="366"/>
      <c r="H2927" s="366"/>
      <c r="I2927" s="366"/>
      <c r="J2927" s="1035">
        <v>23035.606</v>
      </c>
      <c r="K2927" s="1033">
        <f t="shared" si="121"/>
        <v>46071.212</v>
      </c>
    </row>
    <row r="2928" spans="1:11" ht="16.5">
      <c r="A2928" s="966">
        <v>53</v>
      </c>
      <c r="B2928" s="1007" t="s">
        <v>2675</v>
      </c>
      <c r="C2928" s="1036" t="s">
        <v>3333</v>
      </c>
      <c r="D2928" s="145" t="s">
        <v>152</v>
      </c>
      <c r="E2928" s="12">
        <v>1</v>
      </c>
      <c r="F2928" s="366"/>
      <c r="G2928" s="366"/>
      <c r="H2928" s="366"/>
      <c r="I2928" s="366"/>
      <c r="J2928" s="1035">
        <v>20861.455999999998</v>
      </c>
      <c r="K2928" s="1033">
        <f t="shared" si="121"/>
        <v>20861.455999999998</v>
      </c>
    </row>
    <row r="2929" spans="1:11" ht="16.5">
      <c r="A2929" s="966">
        <v>54</v>
      </c>
      <c r="B2929" s="1007" t="s">
        <v>2675</v>
      </c>
      <c r="C2929" s="1038" t="s">
        <v>3334</v>
      </c>
      <c r="D2929" s="1039" t="s">
        <v>272</v>
      </c>
      <c r="E2929" s="12">
        <v>1</v>
      </c>
      <c r="F2929" s="366"/>
      <c r="G2929" s="366"/>
      <c r="H2929" s="366"/>
      <c r="I2929" s="366"/>
      <c r="J2929" s="1035">
        <v>210586.5</v>
      </c>
      <c r="K2929" s="1033">
        <f t="shared" si="121"/>
        <v>210586.5</v>
      </c>
    </row>
    <row r="2930" spans="1:11" ht="28.5">
      <c r="A2930" s="966">
        <v>55</v>
      </c>
      <c r="B2930" s="1007" t="s">
        <v>2675</v>
      </c>
      <c r="C2930" s="1038" t="s">
        <v>3335</v>
      </c>
      <c r="D2930" s="1039" t="s">
        <v>272</v>
      </c>
      <c r="E2930" s="12">
        <v>2</v>
      </c>
      <c r="F2930" s="366"/>
      <c r="G2930" s="366"/>
      <c r="H2930" s="366"/>
      <c r="I2930" s="366"/>
      <c r="J2930" s="1035">
        <v>280782</v>
      </c>
      <c r="K2930" s="1033">
        <f t="shared" si="121"/>
        <v>561564</v>
      </c>
    </row>
    <row r="2931" spans="1:11">
      <c r="A2931" s="1200" t="s">
        <v>3336</v>
      </c>
      <c r="B2931" s="1200"/>
      <c r="C2931" s="1200"/>
      <c r="D2931" s="1200"/>
      <c r="E2931" s="1200"/>
      <c r="F2931" s="1200"/>
      <c r="G2931" s="1200"/>
      <c r="H2931" s="1200"/>
      <c r="I2931" s="1200"/>
      <c r="J2931" s="1200"/>
      <c r="K2931" s="1200"/>
    </row>
    <row r="2932" spans="1:11" ht="16.5">
      <c r="A2932" s="1191" t="s">
        <v>2770</v>
      </c>
      <c r="B2932" s="1193" t="s">
        <v>241</v>
      </c>
      <c r="C2932" s="1191" t="s">
        <v>1423</v>
      </c>
      <c r="D2932" s="366" t="s">
        <v>3</v>
      </c>
      <c r="E2932" s="1195" t="s">
        <v>4</v>
      </c>
      <c r="F2932" s="1196"/>
      <c r="G2932" s="1196"/>
      <c r="H2932" s="1196"/>
      <c r="I2932" s="1197"/>
      <c r="J2932" s="1198" t="s">
        <v>1424</v>
      </c>
      <c r="K2932" s="1198" t="s">
        <v>459</v>
      </c>
    </row>
    <row r="2933" spans="1:11" ht="16.5">
      <c r="A2933" s="1192"/>
      <c r="B2933" s="1194"/>
      <c r="C2933" s="1192"/>
      <c r="D2933" s="906"/>
      <c r="E2933" s="907" t="s">
        <v>5</v>
      </c>
      <c r="F2933" s="907" t="s">
        <v>2771</v>
      </c>
      <c r="G2933" s="907" t="s">
        <v>7</v>
      </c>
      <c r="H2933" s="907" t="s">
        <v>1310</v>
      </c>
      <c r="I2933" s="907" t="s">
        <v>9</v>
      </c>
      <c r="J2933" s="1199"/>
      <c r="K2933" s="1199"/>
    </row>
    <row r="2934" spans="1:11">
      <c r="A2934" s="1012">
        <v>1</v>
      </c>
      <c r="B2934" s="1009" t="s">
        <v>1313</v>
      </c>
      <c r="C2934" s="1014" t="s">
        <v>474</v>
      </c>
      <c r="D2934" s="1015" t="s">
        <v>3337</v>
      </c>
      <c r="E2934" s="437">
        <v>0.54800000000000004</v>
      </c>
      <c r="F2934" s="949"/>
      <c r="G2934" s="949"/>
      <c r="H2934" s="437"/>
      <c r="I2934" s="949"/>
      <c r="J2934" s="1040">
        <v>118000</v>
      </c>
      <c r="K2934" s="1017">
        <f>J2934*(E2934+I2934)</f>
        <v>64664.000000000007</v>
      </c>
    </row>
    <row r="2935" spans="1:11" ht="30">
      <c r="A2935" s="1012">
        <v>2</v>
      </c>
      <c r="B2935" s="1010" t="s">
        <v>1551</v>
      </c>
      <c r="C2935" s="1014" t="s">
        <v>3338</v>
      </c>
      <c r="D2935" s="1015" t="s">
        <v>272</v>
      </c>
      <c r="E2935" s="437">
        <v>4</v>
      </c>
      <c r="F2935" s="949"/>
      <c r="G2935" s="949"/>
      <c r="H2935" s="949"/>
      <c r="I2935" s="949"/>
      <c r="J2935" s="1040">
        <v>1191.8</v>
      </c>
      <c r="K2935" s="1017">
        <f t="shared" ref="K2935:K2950" si="122">J2935*(E2935+I2935)</f>
        <v>4767.2</v>
      </c>
    </row>
    <row r="2936" spans="1:11">
      <c r="A2936" s="1012">
        <v>3</v>
      </c>
      <c r="B2936" s="1013" t="s">
        <v>3339</v>
      </c>
      <c r="C2936" s="1041" t="s">
        <v>3340</v>
      </c>
      <c r="D2936" s="1042" t="s">
        <v>152</v>
      </c>
      <c r="E2936" s="949">
        <v>5</v>
      </c>
      <c r="F2936" s="949"/>
      <c r="G2936" s="949"/>
      <c r="H2936" s="949"/>
      <c r="I2936" s="949"/>
      <c r="J2936" s="1035">
        <v>250</v>
      </c>
      <c r="K2936" s="1017">
        <f t="shared" si="122"/>
        <v>1250</v>
      </c>
    </row>
    <row r="2937" spans="1:11">
      <c r="A2937" s="1012">
        <v>4</v>
      </c>
      <c r="B2937" s="1010" t="s">
        <v>3341</v>
      </c>
      <c r="C2937" s="1041" t="s">
        <v>3342</v>
      </c>
      <c r="D2937" s="1042" t="s">
        <v>152</v>
      </c>
      <c r="E2937" s="949">
        <v>40</v>
      </c>
      <c r="F2937" s="949"/>
      <c r="G2937" s="949"/>
      <c r="H2937" s="949"/>
      <c r="I2937" s="949"/>
      <c r="J2937" s="1035">
        <v>10.92</v>
      </c>
      <c r="K2937" s="1017">
        <f t="shared" si="122"/>
        <v>436.8</v>
      </c>
    </row>
    <row r="2938" spans="1:11">
      <c r="A2938" s="1012">
        <v>5</v>
      </c>
      <c r="B2938" s="1009" t="s">
        <v>3343</v>
      </c>
      <c r="C2938" s="1041" t="s">
        <v>3344</v>
      </c>
      <c r="D2938" s="1042" t="s">
        <v>152</v>
      </c>
      <c r="E2938" s="949">
        <v>40</v>
      </c>
      <c r="F2938" s="949"/>
      <c r="G2938" s="949"/>
      <c r="H2938" s="949"/>
      <c r="I2938" s="949"/>
      <c r="J2938" s="1035">
        <v>11.35</v>
      </c>
      <c r="K2938" s="1017">
        <f t="shared" si="122"/>
        <v>454</v>
      </c>
    </row>
    <row r="2939" spans="1:11">
      <c r="A2939" s="1012">
        <v>6</v>
      </c>
      <c r="B2939" s="1010" t="s">
        <v>3345</v>
      </c>
      <c r="C2939" s="1041" t="s">
        <v>3346</v>
      </c>
      <c r="D2939" s="1042" t="s">
        <v>152</v>
      </c>
      <c r="E2939" s="949">
        <v>5</v>
      </c>
      <c r="F2939" s="949"/>
      <c r="G2939" s="949"/>
      <c r="H2939" s="949"/>
      <c r="I2939" s="949"/>
      <c r="J2939" s="1035">
        <v>15.35</v>
      </c>
      <c r="K2939" s="1017">
        <f t="shared" si="122"/>
        <v>76.75</v>
      </c>
    </row>
    <row r="2940" spans="1:11" ht="30">
      <c r="A2940" s="1012">
        <v>7</v>
      </c>
      <c r="B2940" s="1013" t="s">
        <v>3347</v>
      </c>
      <c r="C2940" s="1043" t="s">
        <v>3348</v>
      </c>
      <c r="D2940" s="1042" t="s">
        <v>152</v>
      </c>
      <c r="E2940" s="949">
        <v>10</v>
      </c>
      <c r="F2940" s="949"/>
      <c r="G2940" s="949"/>
      <c r="H2940" s="949"/>
      <c r="I2940" s="949"/>
      <c r="J2940" s="1035">
        <v>25.54</v>
      </c>
      <c r="K2940" s="1017">
        <f t="shared" si="122"/>
        <v>255.39999999999998</v>
      </c>
    </row>
    <row r="2941" spans="1:11" ht="30">
      <c r="A2941" s="1012">
        <v>8</v>
      </c>
      <c r="B2941" s="1009" t="s">
        <v>2589</v>
      </c>
      <c r="C2941" s="60" t="s">
        <v>3349</v>
      </c>
      <c r="D2941" s="1042" t="s">
        <v>152</v>
      </c>
      <c r="E2941" s="949">
        <v>2</v>
      </c>
      <c r="F2941" s="949"/>
      <c r="G2941" s="949"/>
      <c r="H2941" s="949"/>
      <c r="I2941" s="949"/>
      <c r="J2941" s="1017">
        <v>9555.64</v>
      </c>
      <c r="K2941" s="1017">
        <f t="shared" si="122"/>
        <v>19111.28</v>
      </c>
    </row>
    <row r="2942" spans="1:11">
      <c r="A2942" s="1012">
        <v>9</v>
      </c>
      <c r="B2942" s="1013" t="s">
        <v>554</v>
      </c>
      <c r="C2942" s="60" t="s">
        <v>3350</v>
      </c>
      <c r="D2942" s="1042" t="s">
        <v>152</v>
      </c>
      <c r="E2942" s="949">
        <v>4</v>
      </c>
      <c r="F2942" s="949"/>
      <c r="G2942" s="949"/>
      <c r="H2942" s="949"/>
      <c r="I2942" s="949"/>
      <c r="J2942" s="1017">
        <v>80</v>
      </c>
      <c r="K2942" s="1017">
        <f t="shared" si="122"/>
        <v>320</v>
      </c>
    </row>
    <row r="2943" spans="1:11">
      <c r="A2943" s="1012">
        <v>10</v>
      </c>
      <c r="B2943" s="1013" t="s">
        <v>556</v>
      </c>
      <c r="C2943" s="60" t="s">
        <v>3351</v>
      </c>
      <c r="D2943" s="1042" t="s">
        <v>152</v>
      </c>
      <c r="E2943" s="949">
        <v>2</v>
      </c>
      <c r="F2943" s="949"/>
      <c r="G2943" s="949"/>
      <c r="H2943" s="949"/>
      <c r="I2943" s="949"/>
      <c r="J2943" s="1017">
        <v>40</v>
      </c>
      <c r="K2943" s="1017">
        <f t="shared" si="122"/>
        <v>80</v>
      </c>
    </row>
    <row r="2944" spans="1:11">
      <c r="A2944" s="1012">
        <v>11</v>
      </c>
      <c r="B2944" s="1013" t="s">
        <v>3352</v>
      </c>
      <c r="C2944" s="60" t="s">
        <v>3353</v>
      </c>
      <c r="D2944" s="1042" t="s">
        <v>152</v>
      </c>
      <c r="E2944" s="949">
        <v>3</v>
      </c>
      <c r="F2944" s="949"/>
      <c r="G2944" s="949"/>
      <c r="H2944" s="949"/>
      <c r="I2944" s="949"/>
      <c r="J2944" s="1017">
        <v>30</v>
      </c>
      <c r="K2944" s="1017">
        <f t="shared" si="122"/>
        <v>90</v>
      </c>
    </row>
    <row r="2945" spans="1:11">
      <c r="A2945" s="1012">
        <v>12</v>
      </c>
      <c r="B2945" s="1009" t="s">
        <v>1313</v>
      </c>
      <c r="C2945" s="60" t="s">
        <v>3354</v>
      </c>
      <c r="D2945" s="1042" t="s">
        <v>1398</v>
      </c>
      <c r="E2945" s="949"/>
      <c r="F2945" s="949"/>
      <c r="G2945" s="949"/>
      <c r="H2945" s="949"/>
      <c r="I2945" s="949">
        <v>200</v>
      </c>
      <c r="J2945" s="1017">
        <v>50</v>
      </c>
      <c r="K2945" s="1017">
        <f t="shared" si="122"/>
        <v>10000</v>
      </c>
    </row>
    <row r="2946" spans="1:11" ht="30">
      <c r="A2946" s="1012">
        <v>13</v>
      </c>
      <c r="B2946" s="949" t="s">
        <v>3355</v>
      </c>
      <c r="C2946" s="60" t="s">
        <v>3356</v>
      </c>
      <c r="D2946" s="1042" t="s">
        <v>798</v>
      </c>
      <c r="E2946" s="949"/>
      <c r="F2946" s="949"/>
      <c r="G2946" s="949"/>
      <c r="H2946" s="949"/>
      <c r="I2946" s="949">
        <v>50</v>
      </c>
      <c r="J2946" s="1017">
        <v>15</v>
      </c>
      <c r="K2946" s="1017">
        <f t="shared" si="122"/>
        <v>750</v>
      </c>
    </row>
    <row r="2947" spans="1:11">
      <c r="A2947" s="1012">
        <v>14</v>
      </c>
      <c r="B2947" s="1019" t="s">
        <v>548</v>
      </c>
      <c r="C2947" s="1044" t="s">
        <v>3357</v>
      </c>
      <c r="D2947" s="1042" t="s">
        <v>3241</v>
      </c>
      <c r="E2947" s="949">
        <v>5</v>
      </c>
      <c r="F2947" s="949"/>
      <c r="G2947" s="949"/>
      <c r="H2947" s="949"/>
      <c r="I2947" s="949"/>
      <c r="J2947" s="1017">
        <v>10679</v>
      </c>
      <c r="K2947" s="1017">
        <f t="shared" si="122"/>
        <v>53395</v>
      </c>
    </row>
    <row r="2948" spans="1:11">
      <c r="A2948" s="1012">
        <v>15</v>
      </c>
      <c r="B2948" s="1045" t="s">
        <v>2589</v>
      </c>
      <c r="C2948" s="1046" t="s">
        <v>3358</v>
      </c>
      <c r="D2948" s="1047" t="s">
        <v>559</v>
      </c>
      <c r="E2948" s="949">
        <v>9</v>
      </c>
      <c r="F2948" s="949"/>
      <c r="G2948" s="949"/>
      <c r="H2948" s="949"/>
      <c r="I2948" s="949"/>
      <c r="J2948" s="1017">
        <v>6380.26</v>
      </c>
      <c r="K2948" s="1017">
        <f t="shared" si="122"/>
        <v>57422.340000000004</v>
      </c>
    </row>
    <row r="2949" spans="1:11" ht="15.75">
      <c r="A2949" s="1012">
        <v>16</v>
      </c>
      <c r="B2949" s="1013" t="s">
        <v>3359</v>
      </c>
      <c r="C2949" s="1048" t="s">
        <v>3360</v>
      </c>
      <c r="D2949" s="1042" t="s">
        <v>3241</v>
      </c>
      <c r="E2949" s="949">
        <v>2</v>
      </c>
      <c r="F2949" s="949"/>
      <c r="G2949" s="949"/>
      <c r="H2949" s="949"/>
      <c r="I2949" s="949"/>
      <c r="J2949" s="1017">
        <v>1180</v>
      </c>
      <c r="K2949" s="1017">
        <f t="shared" si="122"/>
        <v>2360</v>
      </c>
    </row>
    <row r="2950" spans="1:11" ht="15.75">
      <c r="A2950" s="1012">
        <v>17</v>
      </c>
      <c r="B2950" s="1013" t="s">
        <v>3339</v>
      </c>
      <c r="C2950" s="1048" t="s">
        <v>3340</v>
      </c>
      <c r="D2950" s="1042" t="s">
        <v>152</v>
      </c>
      <c r="E2950" s="949">
        <v>5</v>
      </c>
      <c r="F2950" s="949"/>
      <c r="G2950" s="949"/>
      <c r="H2950" s="949"/>
      <c r="I2950" s="949"/>
      <c r="J2950" s="1017">
        <v>464</v>
      </c>
      <c r="K2950" s="1017">
        <f t="shared" si="122"/>
        <v>2320</v>
      </c>
    </row>
    <row r="2951" spans="1:11" ht="18.75">
      <c r="A2951" s="1188" t="s">
        <v>3361</v>
      </c>
      <c r="B2951" s="1189"/>
      <c r="C2951" s="1189"/>
      <c r="D2951" s="1189"/>
      <c r="E2951" s="1189"/>
      <c r="F2951" s="1189"/>
      <c r="G2951" s="1189"/>
      <c r="H2951" s="1189"/>
      <c r="I2951" s="1189"/>
      <c r="J2951" s="1189"/>
      <c r="K2951" s="1190"/>
    </row>
    <row r="2952" spans="1:11" ht="16.5">
      <c r="A2952" s="1191" t="s">
        <v>2770</v>
      </c>
      <c r="B2952" s="1193" t="s">
        <v>241</v>
      </c>
      <c r="C2952" s="1191" t="s">
        <v>1423</v>
      </c>
      <c r="D2952" s="366" t="s">
        <v>3</v>
      </c>
      <c r="E2952" s="1195" t="s">
        <v>4</v>
      </c>
      <c r="F2952" s="1196"/>
      <c r="G2952" s="1196"/>
      <c r="H2952" s="1196"/>
      <c r="I2952" s="1197"/>
      <c r="J2952" s="1198" t="s">
        <v>1424</v>
      </c>
      <c r="K2952" s="1198" t="s">
        <v>459</v>
      </c>
    </row>
    <row r="2953" spans="1:11" ht="16.5">
      <c r="A2953" s="1192"/>
      <c r="B2953" s="1194"/>
      <c r="C2953" s="1192"/>
      <c r="D2953" s="906"/>
      <c r="E2953" s="907" t="s">
        <v>5</v>
      </c>
      <c r="F2953" s="907" t="s">
        <v>2771</v>
      </c>
      <c r="G2953" s="907" t="s">
        <v>7</v>
      </c>
      <c r="H2953" s="907" t="s">
        <v>1310</v>
      </c>
      <c r="I2953" s="907" t="s">
        <v>9</v>
      </c>
      <c r="J2953" s="1199"/>
      <c r="K2953" s="1199"/>
    </row>
    <row r="2954" spans="1:11" ht="16.5">
      <c r="A2954" s="1001">
        <v>1</v>
      </c>
      <c r="B2954" s="1007" t="s">
        <v>3362</v>
      </c>
      <c r="C2954" s="1034" t="s">
        <v>3363</v>
      </c>
      <c r="D2954" s="145" t="s">
        <v>1398</v>
      </c>
      <c r="E2954" s="1049">
        <v>100</v>
      </c>
      <c r="F2954" s="366"/>
      <c r="G2954" s="366"/>
      <c r="H2954" s="366"/>
      <c r="I2954" s="366"/>
      <c r="J2954" s="1050">
        <v>210.59</v>
      </c>
      <c r="K2954" s="1033">
        <f t="shared" ref="K2954:K2968" si="123">J2954*(I2954+E2954)</f>
        <v>21059</v>
      </c>
    </row>
    <row r="2955" spans="1:11" ht="16.5">
      <c r="A2955" s="1001">
        <v>2</v>
      </c>
      <c r="B2955" s="1007" t="s">
        <v>3364</v>
      </c>
      <c r="C2955" s="1034" t="s">
        <v>3365</v>
      </c>
      <c r="D2955" s="145" t="s">
        <v>1398</v>
      </c>
      <c r="E2955" s="103">
        <v>100</v>
      </c>
      <c r="F2955" s="366"/>
      <c r="G2955" s="366"/>
      <c r="H2955" s="366"/>
      <c r="I2955" s="366"/>
      <c r="J2955" s="1035">
        <v>280.77999999999997</v>
      </c>
      <c r="K2955" s="1033">
        <f t="shared" si="123"/>
        <v>28077.999999999996</v>
      </c>
    </row>
    <row r="2956" spans="1:11" ht="31.5">
      <c r="A2956" s="1001">
        <v>3</v>
      </c>
      <c r="B2956" s="1007" t="s">
        <v>3215</v>
      </c>
      <c r="C2956" s="1051" t="s">
        <v>3366</v>
      </c>
      <c r="D2956" s="1052" t="s">
        <v>21</v>
      </c>
      <c r="E2956" s="393">
        <v>2</v>
      </c>
      <c r="F2956" s="366"/>
      <c r="G2956" s="366"/>
      <c r="H2956" s="366"/>
      <c r="I2956" s="366"/>
      <c r="J2956" s="1053">
        <v>6619.8</v>
      </c>
      <c r="K2956" s="1033">
        <f t="shared" si="123"/>
        <v>13239.6</v>
      </c>
    </row>
    <row r="2957" spans="1:11" ht="31.5">
      <c r="A2957" s="1001">
        <v>4</v>
      </c>
      <c r="B2957" s="1007" t="s">
        <v>1371</v>
      </c>
      <c r="C2957" s="1054" t="s">
        <v>3367</v>
      </c>
      <c r="D2957" s="1055" t="s">
        <v>21</v>
      </c>
      <c r="E2957" s="103">
        <v>1</v>
      </c>
      <c r="F2957" s="366"/>
      <c r="G2957" s="366"/>
      <c r="H2957" s="366"/>
      <c r="I2957" s="366"/>
      <c r="J2957" s="1035">
        <v>4590.2</v>
      </c>
      <c r="K2957" s="1033">
        <f t="shared" si="123"/>
        <v>4590.2</v>
      </c>
    </row>
    <row r="2958" spans="1:11" ht="16.5">
      <c r="A2958" s="1001">
        <v>5</v>
      </c>
      <c r="B2958" s="1007" t="s">
        <v>3218</v>
      </c>
      <c r="C2958" s="1056" t="s">
        <v>3368</v>
      </c>
      <c r="D2958" s="1055" t="s">
        <v>21</v>
      </c>
      <c r="E2958" s="103">
        <v>2</v>
      </c>
      <c r="F2958" s="366"/>
      <c r="G2958" s="366"/>
      <c r="H2958" s="366"/>
      <c r="I2958" s="366"/>
      <c r="J2958" s="1035">
        <v>3964.8</v>
      </c>
      <c r="K2958" s="1033">
        <f t="shared" si="123"/>
        <v>7929.6</v>
      </c>
    </row>
    <row r="2959" spans="1:11" ht="16.5">
      <c r="A2959" s="1001">
        <v>6</v>
      </c>
      <c r="B2959" s="1007" t="s">
        <v>3369</v>
      </c>
      <c r="C2959" s="1056" t="s">
        <v>3370</v>
      </c>
      <c r="D2959" s="1055" t="s">
        <v>21</v>
      </c>
      <c r="E2959" s="103">
        <v>2</v>
      </c>
      <c r="F2959" s="366"/>
      <c r="G2959" s="366"/>
      <c r="H2959" s="366"/>
      <c r="I2959" s="366"/>
      <c r="J2959" s="1035">
        <v>6324.8</v>
      </c>
      <c r="K2959" s="1033">
        <f t="shared" si="123"/>
        <v>12649.6</v>
      </c>
    </row>
    <row r="2960" spans="1:11" ht="16.5">
      <c r="A2960" s="1001">
        <v>7</v>
      </c>
      <c r="B2960" s="1007" t="s">
        <v>3371</v>
      </c>
      <c r="C2960" s="1056" t="s">
        <v>3372</v>
      </c>
      <c r="D2960" s="1057" t="s">
        <v>623</v>
      </c>
      <c r="E2960" s="103">
        <v>200</v>
      </c>
      <c r="F2960" s="366"/>
      <c r="G2960" s="366"/>
      <c r="H2960" s="366"/>
      <c r="I2960" s="366"/>
      <c r="J2960" s="1035">
        <v>138.06</v>
      </c>
      <c r="K2960" s="1033">
        <f t="shared" si="123"/>
        <v>27612</v>
      </c>
    </row>
    <row r="2961" spans="1:16" ht="16.5">
      <c r="A2961" s="1001">
        <v>8</v>
      </c>
      <c r="B2961" s="1007" t="s">
        <v>2675</v>
      </c>
      <c r="C2961" s="1056" t="s">
        <v>3373</v>
      </c>
      <c r="D2961" s="1055" t="s">
        <v>21</v>
      </c>
      <c r="E2961" s="103">
        <v>12</v>
      </c>
      <c r="F2961" s="366"/>
      <c r="G2961" s="366"/>
      <c r="H2961" s="366"/>
      <c r="I2961" s="366"/>
      <c r="J2961" s="1058">
        <v>221.84</v>
      </c>
      <c r="K2961" s="1033">
        <f t="shared" si="123"/>
        <v>2662.08</v>
      </c>
    </row>
    <row r="2962" spans="1:16" ht="16.5">
      <c r="A2962" s="1001">
        <v>9</v>
      </c>
      <c r="B2962" s="1007" t="s">
        <v>2675</v>
      </c>
      <c r="C2962" s="1056" t="s">
        <v>3374</v>
      </c>
      <c r="D2962" s="1047" t="s">
        <v>21</v>
      </c>
      <c r="E2962" s="103">
        <v>8</v>
      </c>
      <c r="F2962" s="928"/>
      <c r="G2962" s="928"/>
      <c r="H2962" s="928"/>
      <c r="I2962" s="928"/>
      <c r="J2962" s="1058">
        <v>460.2</v>
      </c>
      <c r="K2962" s="1033">
        <f t="shared" si="123"/>
        <v>3681.6</v>
      </c>
    </row>
    <row r="2963" spans="1:16" ht="16.5">
      <c r="A2963" s="1001">
        <v>10</v>
      </c>
      <c r="B2963" s="1007" t="s">
        <v>3220</v>
      </c>
      <c r="C2963" s="1056" t="s">
        <v>3221</v>
      </c>
      <c r="D2963" s="1047" t="s">
        <v>21</v>
      </c>
      <c r="E2963" s="103">
        <v>4</v>
      </c>
      <c r="F2963" s="928"/>
      <c r="G2963" s="928"/>
      <c r="H2963" s="928"/>
      <c r="I2963" s="928"/>
      <c r="J2963" s="1058">
        <v>342.2</v>
      </c>
      <c r="K2963" s="1033">
        <f t="shared" si="123"/>
        <v>1368.8</v>
      </c>
    </row>
    <row r="2964" spans="1:16" ht="16.5">
      <c r="A2964" s="1001">
        <v>11</v>
      </c>
      <c r="B2964" s="1007" t="s">
        <v>3222</v>
      </c>
      <c r="C2964" s="1056" t="s">
        <v>3375</v>
      </c>
      <c r="D2964" s="1047" t="s">
        <v>21</v>
      </c>
      <c r="E2964" s="103">
        <v>4</v>
      </c>
      <c r="F2964" s="928"/>
      <c r="G2964" s="928"/>
      <c r="H2964" s="928"/>
      <c r="I2964" s="928"/>
      <c r="J2964" s="1058">
        <v>2808.4</v>
      </c>
      <c r="K2964" s="1033">
        <f t="shared" si="123"/>
        <v>11233.6</v>
      </c>
    </row>
    <row r="2965" spans="1:16" ht="16.5">
      <c r="A2965" s="1001">
        <v>12</v>
      </c>
      <c r="B2965" s="1007" t="s">
        <v>2675</v>
      </c>
      <c r="C2965" s="1056" t="s">
        <v>3376</v>
      </c>
      <c r="D2965" s="1059" t="s">
        <v>3377</v>
      </c>
      <c r="E2965" s="103">
        <v>2</v>
      </c>
      <c r="F2965" s="928"/>
      <c r="G2965" s="928"/>
      <c r="H2965" s="928"/>
      <c r="I2965" s="928"/>
      <c r="J2965" s="1058">
        <v>24438.400000000001</v>
      </c>
      <c r="K2965" s="1033">
        <f t="shared" si="123"/>
        <v>48876.800000000003</v>
      </c>
    </row>
    <row r="2966" spans="1:16" ht="16.5">
      <c r="A2966" s="1001">
        <v>13</v>
      </c>
      <c r="B2966" s="1007" t="s">
        <v>3378</v>
      </c>
      <c r="C2966" s="1056" t="s">
        <v>3379</v>
      </c>
      <c r="D2966" s="1059" t="s">
        <v>3377</v>
      </c>
      <c r="E2966" s="103">
        <v>1</v>
      </c>
      <c r="F2966" s="928"/>
      <c r="G2966" s="928"/>
      <c r="H2966" s="928"/>
      <c r="I2966" s="928"/>
      <c r="J2966" s="1058">
        <v>22276.799999999999</v>
      </c>
      <c r="K2966" s="1033">
        <f t="shared" si="123"/>
        <v>22276.799999999999</v>
      </c>
    </row>
    <row r="2967" spans="1:16" ht="31.5">
      <c r="A2967" s="1001">
        <v>14</v>
      </c>
      <c r="B2967" s="1007" t="s">
        <v>2675</v>
      </c>
      <c r="C2967" s="1056" t="s">
        <v>3380</v>
      </c>
      <c r="D2967" s="1047" t="s">
        <v>21</v>
      </c>
      <c r="E2967" s="103">
        <v>1</v>
      </c>
      <c r="F2967" s="928"/>
      <c r="G2967" s="928"/>
      <c r="H2967" s="928"/>
      <c r="I2967" s="928"/>
      <c r="J2967" s="1058">
        <v>3410.2</v>
      </c>
      <c r="K2967" s="1033">
        <f t="shared" si="123"/>
        <v>3410.2</v>
      </c>
    </row>
    <row r="2968" spans="1:16" ht="16.5">
      <c r="A2968" s="1001">
        <v>15</v>
      </c>
      <c r="B2968" s="1007" t="s">
        <v>3381</v>
      </c>
      <c r="C2968" s="1056" t="s">
        <v>3382</v>
      </c>
      <c r="D2968" s="1047" t="s">
        <v>21</v>
      </c>
      <c r="E2968" s="103">
        <v>1</v>
      </c>
      <c r="F2968" s="928"/>
      <c r="G2968" s="928"/>
      <c r="H2968" s="928"/>
      <c r="I2968" s="928"/>
      <c r="J2968" s="1058">
        <v>6442.8</v>
      </c>
      <c r="K2968" s="1033">
        <f t="shared" si="123"/>
        <v>6442.8</v>
      </c>
    </row>
    <row r="2969" spans="1:16" ht="16.5">
      <c r="A2969" s="532"/>
      <c r="B2969" s="532"/>
      <c r="C2969" s="532"/>
      <c r="D2969" s="532"/>
      <c r="E2969" s="532"/>
      <c r="F2969" s="532"/>
      <c r="G2969" s="532"/>
      <c r="H2969" s="532"/>
      <c r="I2969" s="532"/>
      <c r="J2969" s="532"/>
      <c r="K2969" s="532"/>
    </row>
    <row r="2970" spans="1:16" ht="16.5">
      <c r="A2970" s="532"/>
      <c r="B2970" s="532"/>
      <c r="C2970" s="532"/>
      <c r="D2970" s="532"/>
      <c r="E2970" s="532"/>
      <c r="F2970" s="532"/>
      <c r="G2970" s="532"/>
      <c r="H2970" s="532"/>
      <c r="I2970" s="532"/>
      <c r="J2970" s="532"/>
      <c r="K2970" s="532"/>
    </row>
    <row r="2971" spans="1:16" ht="16.5">
      <c r="A2971" s="532"/>
      <c r="B2971" s="532"/>
      <c r="C2971" s="532"/>
      <c r="D2971" s="532"/>
      <c r="E2971" s="532"/>
      <c r="F2971" s="532"/>
      <c r="G2971" s="532"/>
      <c r="H2971" s="532"/>
      <c r="I2971" s="532"/>
      <c r="J2971" s="532"/>
      <c r="K2971" s="532"/>
    </row>
    <row r="2972" spans="1:16" ht="16.5">
      <c r="A2972" s="532"/>
      <c r="B2972" s="532"/>
      <c r="C2972" s="532"/>
      <c r="D2972" s="532"/>
      <c r="E2972" s="532"/>
      <c r="F2972" s="532"/>
      <c r="G2972" s="532"/>
      <c r="H2972" s="532"/>
      <c r="I2972" s="532"/>
      <c r="J2972" s="532"/>
      <c r="K2972" s="532"/>
    </row>
    <row r="2973" spans="1:16" ht="16.5">
      <c r="A2973" s="532"/>
      <c r="B2973" s="532"/>
      <c r="C2973" s="532"/>
      <c r="D2973" s="532"/>
      <c r="E2973" s="532"/>
      <c r="F2973" s="532"/>
      <c r="G2973" s="532"/>
      <c r="H2973" s="532"/>
      <c r="I2973" s="532"/>
      <c r="J2973" s="532"/>
      <c r="K2973" s="532"/>
    </row>
    <row r="2976" spans="1:16" ht="15.75">
      <c r="A2976" s="1157" t="s">
        <v>3383</v>
      </c>
      <c r="B2976" s="1157"/>
      <c r="C2976" s="1157"/>
      <c r="D2976" s="34"/>
      <c r="E2976" s="34"/>
      <c r="F2976" s="34"/>
      <c r="G2976" s="34"/>
      <c r="H2976" s="34"/>
      <c r="I2976" s="34"/>
      <c r="J2976" s="34"/>
      <c r="K2976" s="34"/>
      <c r="L2976" s="34"/>
      <c r="M2976" s="34"/>
      <c r="N2976" s="34"/>
      <c r="O2976" s="34"/>
      <c r="P2976" s="34"/>
    </row>
    <row r="2977" spans="1:16" ht="15.75">
      <c r="A2977" s="1157" t="s">
        <v>3384</v>
      </c>
      <c r="B2977" s="1157"/>
      <c r="C2977" s="1157"/>
      <c r="D2977" s="34"/>
      <c r="E2977" s="34"/>
      <c r="F2977" s="34"/>
      <c r="G2977" s="34"/>
      <c r="H2977" s="34"/>
      <c r="I2977" s="34"/>
      <c r="J2977" s="34"/>
      <c r="K2977" s="34"/>
      <c r="L2977" s="34"/>
      <c r="M2977" s="34"/>
      <c r="N2977" s="34"/>
      <c r="O2977" s="34"/>
      <c r="P2977" s="34"/>
    </row>
    <row r="2978" spans="1:16" ht="31.5">
      <c r="A2978" s="763" t="s">
        <v>240</v>
      </c>
      <c r="B2978" s="763" t="s">
        <v>241</v>
      </c>
      <c r="C2978" s="763" t="s">
        <v>242</v>
      </c>
      <c r="D2978" s="763" t="s">
        <v>3</v>
      </c>
      <c r="E2978" s="763" t="s">
        <v>243</v>
      </c>
      <c r="F2978" s="1184" t="s">
        <v>5</v>
      </c>
      <c r="G2978" s="1185"/>
      <c r="H2978" s="1184" t="s">
        <v>6</v>
      </c>
      <c r="I2978" s="1185"/>
      <c r="J2978" s="1184" t="s">
        <v>8</v>
      </c>
      <c r="K2978" s="1185"/>
      <c r="L2978" s="1184" t="s">
        <v>7</v>
      </c>
      <c r="M2978" s="1185"/>
      <c r="N2978" s="1184" t="s">
        <v>9</v>
      </c>
      <c r="O2978" s="1185"/>
      <c r="P2978" s="1186" t="s">
        <v>244</v>
      </c>
    </row>
    <row r="2979" spans="1:16" ht="47.25">
      <c r="A2979" s="1063"/>
      <c r="B2979" s="1063"/>
      <c r="C2979" s="1063"/>
      <c r="D2979" s="1063"/>
      <c r="E2979" s="1063"/>
      <c r="F2979" s="763" t="s">
        <v>245</v>
      </c>
      <c r="G2979" s="763" t="s">
        <v>246</v>
      </c>
      <c r="H2979" s="763" t="s">
        <v>245</v>
      </c>
      <c r="I2979" s="763" t="s">
        <v>246</v>
      </c>
      <c r="J2979" s="763" t="s">
        <v>245</v>
      </c>
      <c r="K2979" s="763" t="s">
        <v>246</v>
      </c>
      <c r="L2979" s="763" t="s">
        <v>245</v>
      </c>
      <c r="M2979" s="763" t="s">
        <v>246</v>
      </c>
      <c r="N2979" s="763" t="s">
        <v>245</v>
      </c>
      <c r="O2979" s="763" t="s">
        <v>246</v>
      </c>
      <c r="P2979" s="1186"/>
    </row>
    <row r="2980" spans="1:16" ht="15.75">
      <c r="A2980" s="1063">
        <v>1</v>
      </c>
      <c r="B2980" s="1063" t="s">
        <v>3385</v>
      </c>
      <c r="C2980" s="1064" t="s">
        <v>3386</v>
      </c>
      <c r="D2980" s="1051" t="s">
        <v>152</v>
      </c>
      <c r="E2980" s="925">
        <v>1105.75</v>
      </c>
      <c r="F2980" s="173">
        <v>8</v>
      </c>
      <c r="G2980" s="763">
        <f>F2980*E2980</f>
        <v>8846</v>
      </c>
      <c r="H2980" s="763" t="s">
        <v>3387</v>
      </c>
      <c r="I2980" s="763" t="s">
        <v>3387</v>
      </c>
      <c r="J2980" s="763" t="s">
        <v>3387</v>
      </c>
      <c r="K2980" s="763" t="s">
        <v>3387</v>
      </c>
      <c r="L2980" s="763" t="s">
        <v>3387</v>
      </c>
      <c r="M2980" s="763" t="s">
        <v>3387</v>
      </c>
      <c r="N2980" s="763" t="s">
        <v>3387</v>
      </c>
      <c r="O2980" s="1065" t="s">
        <v>3387</v>
      </c>
      <c r="P2980" s="763">
        <f>F2980*E2980</f>
        <v>8846</v>
      </c>
    </row>
    <row r="2981" spans="1:16" ht="31.5">
      <c r="A2981" s="1063">
        <v>2</v>
      </c>
      <c r="B2981" s="1063" t="s">
        <v>473</v>
      </c>
      <c r="C2981" s="1064" t="s">
        <v>3388</v>
      </c>
      <c r="D2981" s="65" t="s">
        <v>3389</v>
      </c>
      <c r="E2981" s="925">
        <v>30</v>
      </c>
      <c r="F2981" s="173">
        <v>2800</v>
      </c>
      <c r="G2981" s="763">
        <f t="shared" ref="G2981:G3044" si="124">F2981*E2981</f>
        <v>84000</v>
      </c>
      <c r="H2981" s="763" t="s">
        <v>3390</v>
      </c>
      <c r="I2981" s="763" t="s">
        <v>3387</v>
      </c>
      <c r="J2981" s="763" t="s">
        <v>3387</v>
      </c>
      <c r="K2981" s="763" t="s">
        <v>3387</v>
      </c>
      <c r="L2981" s="763" t="s">
        <v>3387</v>
      </c>
      <c r="M2981" s="763" t="s">
        <v>3387</v>
      </c>
      <c r="N2981" s="763" t="s">
        <v>3387</v>
      </c>
      <c r="O2981" s="1065" t="s">
        <v>3387</v>
      </c>
      <c r="P2981" s="763">
        <f>F2981*E2981</f>
        <v>84000</v>
      </c>
    </row>
    <row r="2982" spans="1:16" ht="15.75">
      <c r="A2982" s="1063">
        <v>3</v>
      </c>
      <c r="B2982" s="173" t="s">
        <v>3164</v>
      </c>
      <c r="C2982" s="1064" t="s">
        <v>3391</v>
      </c>
      <c r="D2982" s="1051" t="s">
        <v>3392</v>
      </c>
      <c r="E2982" s="925">
        <v>90</v>
      </c>
      <c r="F2982" s="173">
        <v>10</v>
      </c>
      <c r="G2982" s="763">
        <f t="shared" si="124"/>
        <v>900</v>
      </c>
      <c r="H2982" s="763"/>
      <c r="I2982" s="763" t="s">
        <v>3387</v>
      </c>
      <c r="J2982" s="763" t="s">
        <v>3387</v>
      </c>
      <c r="K2982" s="763" t="s">
        <v>3387</v>
      </c>
      <c r="L2982" s="763" t="s">
        <v>3387</v>
      </c>
      <c r="M2982" s="763" t="s">
        <v>3387</v>
      </c>
      <c r="N2982" s="763" t="s">
        <v>3387</v>
      </c>
      <c r="O2982" s="1065" t="s">
        <v>3387</v>
      </c>
      <c r="P2982" s="763">
        <f t="shared" ref="P2982:P3018" si="125">F2982*E2982</f>
        <v>900</v>
      </c>
    </row>
    <row r="2983" spans="1:16" ht="15.75">
      <c r="A2983" s="1063">
        <v>4</v>
      </c>
      <c r="B2983" s="173" t="s">
        <v>3393</v>
      </c>
      <c r="C2983" s="1066" t="s">
        <v>3394</v>
      </c>
      <c r="D2983" s="146" t="s">
        <v>21</v>
      </c>
      <c r="E2983" s="925">
        <v>12267</v>
      </c>
      <c r="F2983" s="173">
        <v>2</v>
      </c>
      <c r="G2983" s="763">
        <f t="shared" si="124"/>
        <v>24534</v>
      </c>
      <c r="H2983" s="763" t="s">
        <v>3387</v>
      </c>
      <c r="I2983" s="763" t="s">
        <v>3387</v>
      </c>
      <c r="J2983" s="763" t="s">
        <v>3387</v>
      </c>
      <c r="K2983" s="763" t="s">
        <v>3387</v>
      </c>
      <c r="L2983" s="763" t="s">
        <v>3387</v>
      </c>
      <c r="M2983" s="763" t="s">
        <v>3387</v>
      </c>
      <c r="N2983" s="763" t="s">
        <v>3387</v>
      </c>
      <c r="O2983" s="1065" t="s">
        <v>3387</v>
      </c>
      <c r="P2983" s="763">
        <f t="shared" si="125"/>
        <v>24534</v>
      </c>
    </row>
    <row r="2984" spans="1:16" ht="15.75">
      <c r="A2984" s="1063">
        <v>5</v>
      </c>
      <c r="B2984" s="173" t="s">
        <v>1893</v>
      </c>
      <c r="C2984" s="1066" t="s">
        <v>3395</v>
      </c>
      <c r="D2984" s="146" t="s">
        <v>21</v>
      </c>
      <c r="E2984" s="925">
        <v>0</v>
      </c>
      <c r="F2984" s="173">
        <v>1</v>
      </c>
      <c r="G2984" s="763">
        <f t="shared" si="124"/>
        <v>0</v>
      </c>
      <c r="H2984" s="763" t="s">
        <v>3387</v>
      </c>
      <c r="I2984" s="763" t="s">
        <v>3387</v>
      </c>
      <c r="J2984" s="763" t="s">
        <v>3387</v>
      </c>
      <c r="K2984" s="763" t="s">
        <v>3387</v>
      </c>
      <c r="L2984" s="763" t="s">
        <v>3387</v>
      </c>
      <c r="M2984" s="763" t="s">
        <v>3387</v>
      </c>
      <c r="N2984" s="763" t="s">
        <v>3387</v>
      </c>
      <c r="O2984" s="1065" t="s">
        <v>3387</v>
      </c>
      <c r="P2984" s="763">
        <f t="shared" si="125"/>
        <v>0</v>
      </c>
    </row>
    <row r="2985" spans="1:16" ht="15.75">
      <c r="A2985" s="1063">
        <v>6</v>
      </c>
      <c r="B2985" s="173" t="s">
        <v>1334</v>
      </c>
      <c r="C2985" s="1066" t="s">
        <v>3396</v>
      </c>
      <c r="D2985" s="146" t="s">
        <v>21</v>
      </c>
      <c r="E2985" s="925">
        <v>0</v>
      </c>
      <c r="F2985" s="173">
        <v>4</v>
      </c>
      <c r="G2985" s="763">
        <f t="shared" si="124"/>
        <v>0</v>
      </c>
      <c r="H2985" s="763" t="s">
        <v>3387</v>
      </c>
      <c r="I2985" s="763" t="s">
        <v>3387</v>
      </c>
      <c r="J2985" s="763" t="s">
        <v>3387</v>
      </c>
      <c r="K2985" s="763" t="s">
        <v>3387</v>
      </c>
      <c r="L2985" s="763" t="s">
        <v>3387</v>
      </c>
      <c r="M2985" s="763" t="s">
        <v>3387</v>
      </c>
      <c r="N2985" s="763" t="s">
        <v>3387</v>
      </c>
      <c r="O2985" s="1065" t="s">
        <v>3387</v>
      </c>
      <c r="P2985" s="763">
        <f t="shared" si="125"/>
        <v>0</v>
      </c>
    </row>
    <row r="2986" spans="1:16" ht="15.75">
      <c r="A2986" s="1063">
        <v>7</v>
      </c>
      <c r="B2986" s="173"/>
      <c r="C2986" s="1066" t="s">
        <v>3397</v>
      </c>
      <c r="D2986" s="146" t="s">
        <v>21</v>
      </c>
      <c r="E2986" s="925">
        <v>0</v>
      </c>
      <c r="F2986" s="173">
        <v>3</v>
      </c>
      <c r="G2986" s="763">
        <f t="shared" si="124"/>
        <v>0</v>
      </c>
      <c r="H2986" s="763" t="s">
        <v>3387</v>
      </c>
      <c r="I2986" s="763" t="s">
        <v>3387</v>
      </c>
      <c r="J2986" s="763" t="s">
        <v>3387</v>
      </c>
      <c r="K2986" s="763" t="s">
        <v>3387</v>
      </c>
      <c r="L2986" s="763" t="s">
        <v>3387</v>
      </c>
      <c r="M2986" s="763" t="s">
        <v>3387</v>
      </c>
      <c r="N2986" s="763" t="s">
        <v>3387</v>
      </c>
      <c r="O2986" s="1065" t="s">
        <v>3387</v>
      </c>
      <c r="P2986" s="763">
        <f t="shared" si="125"/>
        <v>0</v>
      </c>
    </row>
    <row r="2987" spans="1:16" ht="15.75">
      <c r="A2987" s="1063">
        <v>8</v>
      </c>
      <c r="B2987" s="173" t="s">
        <v>3398</v>
      </c>
      <c r="C2987" s="1066" t="s">
        <v>3399</v>
      </c>
      <c r="D2987" s="146" t="s">
        <v>21</v>
      </c>
      <c r="E2987" s="925">
        <v>50000</v>
      </c>
      <c r="F2987" s="173">
        <v>1</v>
      </c>
      <c r="G2987" s="763">
        <f t="shared" si="124"/>
        <v>50000</v>
      </c>
      <c r="H2987" s="763" t="s">
        <v>3387</v>
      </c>
      <c r="I2987" s="763" t="s">
        <v>3387</v>
      </c>
      <c r="J2987" s="763" t="s">
        <v>3387</v>
      </c>
      <c r="K2987" s="763" t="s">
        <v>3387</v>
      </c>
      <c r="L2987" s="763" t="s">
        <v>3387</v>
      </c>
      <c r="M2987" s="763" t="s">
        <v>3387</v>
      </c>
      <c r="N2987" s="763" t="s">
        <v>3387</v>
      </c>
      <c r="O2987" s="1065" t="s">
        <v>3387</v>
      </c>
      <c r="P2987" s="763">
        <f t="shared" si="125"/>
        <v>50000</v>
      </c>
    </row>
    <row r="2988" spans="1:16" ht="31.5">
      <c r="A2988" s="1063">
        <v>9</v>
      </c>
      <c r="B2988" s="173"/>
      <c r="C2988" s="1067" t="s">
        <v>3400</v>
      </c>
      <c r="D2988" s="1068" t="s">
        <v>21</v>
      </c>
      <c r="E2988" s="925">
        <v>945.46</v>
      </c>
      <c r="F2988" s="173">
        <v>1</v>
      </c>
      <c r="G2988" s="763">
        <f t="shared" si="124"/>
        <v>945.46</v>
      </c>
      <c r="H2988" s="763" t="s">
        <v>3387</v>
      </c>
      <c r="I2988" s="763" t="s">
        <v>3387</v>
      </c>
      <c r="J2988" s="763" t="s">
        <v>3387</v>
      </c>
      <c r="K2988" s="763" t="s">
        <v>3387</v>
      </c>
      <c r="L2988" s="763" t="s">
        <v>3387</v>
      </c>
      <c r="M2988" s="763" t="s">
        <v>3387</v>
      </c>
      <c r="N2988" s="763" t="s">
        <v>3387</v>
      </c>
      <c r="O2988" s="1065" t="s">
        <v>3387</v>
      </c>
      <c r="P2988" s="763">
        <f t="shared" si="125"/>
        <v>945.46</v>
      </c>
    </row>
    <row r="2989" spans="1:16" ht="15.75">
      <c r="A2989" s="1063">
        <v>10</v>
      </c>
      <c r="B2989" s="173" t="s">
        <v>1332</v>
      </c>
      <c r="C2989" s="1066" t="s">
        <v>3401</v>
      </c>
      <c r="D2989" s="1068" t="s">
        <v>21</v>
      </c>
      <c r="E2989" s="925">
        <v>834.22</v>
      </c>
      <c r="F2989" s="173">
        <v>1</v>
      </c>
      <c r="G2989" s="763">
        <f t="shared" si="124"/>
        <v>834.22</v>
      </c>
      <c r="H2989" s="763" t="s">
        <v>3387</v>
      </c>
      <c r="I2989" s="763" t="s">
        <v>3387</v>
      </c>
      <c r="J2989" s="763" t="s">
        <v>3387</v>
      </c>
      <c r="K2989" s="763" t="s">
        <v>3387</v>
      </c>
      <c r="L2989" s="763" t="s">
        <v>3387</v>
      </c>
      <c r="M2989" s="763" t="s">
        <v>3387</v>
      </c>
      <c r="N2989" s="763" t="s">
        <v>3387</v>
      </c>
      <c r="O2989" s="1065" t="s">
        <v>3387</v>
      </c>
      <c r="P2989" s="763">
        <f t="shared" si="125"/>
        <v>834.22</v>
      </c>
    </row>
    <row r="2990" spans="1:16" ht="15.75">
      <c r="A2990" s="1063">
        <v>11</v>
      </c>
      <c r="B2990" s="173" t="s">
        <v>2372</v>
      </c>
      <c r="C2990" s="1066" t="s">
        <v>3402</v>
      </c>
      <c r="D2990" s="1068" t="s">
        <v>21</v>
      </c>
      <c r="E2990" s="925">
        <v>8841.67</v>
      </c>
      <c r="F2990" s="173">
        <v>1</v>
      </c>
      <c r="G2990" s="763">
        <f t="shared" si="124"/>
        <v>8841.67</v>
      </c>
      <c r="H2990" s="763" t="s">
        <v>3387</v>
      </c>
      <c r="I2990" s="763" t="s">
        <v>3387</v>
      </c>
      <c r="J2990" s="763" t="s">
        <v>3387</v>
      </c>
      <c r="K2990" s="763" t="s">
        <v>3387</v>
      </c>
      <c r="L2990" s="763" t="s">
        <v>3387</v>
      </c>
      <c r="M2990" s="763" t="s">
        <v>3387</v>
      </c>
      <c r="N2990" s="763" t="s">
        <v>3387</v>
      </c>
      <c r="O2990" s="1065" t="s">
        <v>3387</v>
      </c>
      <c r="P2990" s="763">
        <f t="shared" si="125"/>
        <v>8841.67</v>
      </c>
    </row>
    <row r="2991" spans="1:16" ht="15.75">
      <c r="A2991" s="1063">
        <v>12</v>
      </c>
      <c r="B2991" s="173" t="s">
        <v>3403</v>
      </c>
      <c r="C2991" s="1066" t="s">
        <v>3404</v>
      </c>
      <c r="D2991" s="1068" t="s">
        <v>21</v>
      </c>
      <c r="E2991" s="925">
        <v>2459</v>
      </c>
      <c r="F2991" s="173">
        <v>4</v>
      </c>
      <c r="G2991" s="763">
        <f t="shared" si="124"/>
        <v>9836</v>
      </c>
      <c r="H2991" s="763" t="s">
        <v>3387</v>
      </c>
      <c r="I2991" s="763" t="s">
        <v>3387</v>
      </c>
      <c r="J2991" s="763" t="s">
        <v>3387</v>
      </c>
      <c r="K2991" s="763" t="s">
        <v>3387</v>
      </c>
      <c r="L2991" s="763" t="s">
        <v>3387</v>
      </c>
      <c r="M2991" s="763" t="s">
        <v>3387</v>
      </c>
      <c r="N2991" s="763" t="s">
        <v>3387</v>
      </c>
      <c r="O2991" s="1065" t="s">
        <v>3387</v>
      </c>
      <c r="P2991" s="763">
        <f t="shared" si="125"/>
        <v>9836</v>
      </c>
    </row>
    <row r="2992" spans="1:16" ht="15.75">
      <c r="A2992" s="1063">
        <v>13</v>
      </c>
      <c r="B2992" s="173" t="s">
        <v>3405</v>
      </c>
      <c r="C2992" s="1066" t="s">
        <v>3406</v>
      </c>
      <c r="D2992" s="1068" t="s">
        <v>21</v>
      </c>
      <c r="E2992" s="925">
        <v>7882.5</v>
      </c>
      <c r="F2992" s="173">
        <v>2</v>
      </c>
      <c r="G2992" s="763">
        <f t="shared" si="124"/>
        <v>15765</v>
      </c>
      <c r="H2992" s="763" t="s">
        <v>3387</v>
      </c>
      <c r="I2992" s="763" t="s">
        <v>3387</v>
      </c>
      <c r="J2992" s="763" t="s">
        <v>3387</v>
      </c>
      <c r="K2992" s="763" t="s">
        <v>3387</v>
      </c>
      <c r="L2992" s="763" t="s">
        <v>3387</v>
      </c>
      <c r="M2992" s="763" t="s">
        <v>3387</v>
      </c>
      <c r="N2992" s="763" t="s">
        <v>3387</v>
      </c>
      <c r="O2992" s="1065" t="s">
        <v>3387</v>
      </c>
      <c r="P2992" s="763">
        <f t="shared" si="125"/>
        <v>15765</v>
      </c>
    </row>
    <row r="2993" spans="1:16" ht="15.75">
      <c r="A2993" s="1063">
        <v>14</v>
      </c>
      <c r="B2993" s="173" t="s">
        <v>2038</v>
      </c>
      <c r="C2993" s="1066" t="s">
        <v>3407</v>
      </c>
      <c r="D2993" s="1068" t="s">
        <v>21</v>
      </c>
      <c r="E2993" s="925">
        <v>22132.5</v>
      </c>
      <c r="F2993" s="173">
        <v>2</v>
      </c>
      <c r="G2993" s="763">
        <f t="shared" si="124"/>
        <v>44265</v>
      </c>
      <c r="H2993" s="763" t="s">
        <v>3387</v>
      </c>
      <c r="I2993" s="763" t="s">
        <v>3387</v>
      </c>
      <c r="J2993" s="763" t="s">
        <v>3387</v>
      </c>
      <c r="K2993" s="763" t="s">
        <v>3387</v>
      </c>
      <c r="L2993" s="763" t="s">
        <v>3387</v>
      </c>
      <c r="M2993" s="763" t="s">
        <v>3387</v>
      </c>
      <c r="N2993" s="763" t="s">
        <v>3387</v>
      </c>
      <c r="O2993" s="1065" t="s">
        <v>3387</v>
      </c>
      <c r="P2993" s="763">
        <f t="shared" si="125"/>
        <v>44265</v>
      </c>
    </row>
    <row r="2994" spans="1:16" ht="15.75">
      <c r="A2994" s="1063">
        <v>15</v>
      </c>
      <c r="B2994" s="173" t="s">
        <v>1334</v>
      </c>
      <c r="C2994" s="1066" t="s">
        <v>3408</v>
      </c>
      <c r="D2994" s="1068" t="s">
        <v>21</v>
      </c>
      <c r="E2994" s="925">
        <v>3916</v>
      </c>
      <c r="F2994" s="173">
        <v>3</v>
      </c>
      <c r="G2994" s="763">
        <f t="shared" si="124"/>
        <v>11748</v>
      </c>
      <c r="H2994" s="763" t="s">
        <v>3387</v>
      </c>
      <c r="I2994" s="763" t="s">
        <v>3387</v>
      </c>
      <c r="J2994" s="763" t="s">
        <v>3387</v>
      </c>
      <c r="K2994" s="763" t="s">
        <v>3387</v>
      </c>
      <c r="L2994" s="763" t="s">
        <v>3387</v>
      </c>
      <c r="M2994" s="763" t="s">
        <v>3387</v>
      </c>
      <c r="N2994" s="763" t="s">
        <v>3387</v>
      </c>
      <c r="O2994" s="1065" t="s">
        <v>3387</v>
      </c>
      <c r="P2994" s="763">
        <f t="shared" si="125"/>
        <v>11748</v>
      </c>
    </row>
    <row r="2995" spans="1:16" ht="15.75">
      <c r="A2995" s="1063">
        <v>16</v>
      </c>
      <c r="B2995" s="173" t="s">
        <v>2056</v>
      </c>
      <c r="C2995" s="1066" t="s">
        <v>3409</v>
      </c>
      <c r="D2995" s="1068" t="s">
        <v>21</v>
      </c>
      <c r="E2995" s="925">
        <v>55501.5</v>
      </c>
      <c r="F2995" s="173">
        <v>1</v>
      </c>
      <c r="G2995" s="763">
        <f t="shared" si="124"/>
        <v>55501.5</v>
      </c>
      <c r="H2995" s="763" t="s">
        <v>3387</v>
      </c>
      <c r="I2995" s="763" t="s">
        <v>3387</v>
      </c>
      <c r="J2995" s="763" t="s">
        <v>3387</v>
      </c>
      <c r="K2995" s="763" t="s">
        <v>3387</v>
      </c>
      <c r="L2995" s="763" t="s">
        <v>3387</v>
      </c>
      <c r="M2995" s="763" t="s">
        <v>3387</v>
      </c>
      <c r="N2995" s="763" t="s">
        <v>3387</v>
      </c>
      <c r="O2995" s="1065" t="s">
        <v>3387</v>
      </c>
      <c r="P2995" s="763">
        <f t="shared" si="125"/>
        <v>55501.5</v>
      </c>
    </row>
    <row r="2996" spans="1:16" ht="15.75">
      <c r="A2996" s="1063">
        <v>17</v>
      </c>
      <c r="B2996" s="173" t="s">
        <v>1461</v>
      </c>
      <c r="C2996" s="1066" t="s">
        <v>3410</v>
      </c>
      <c r="D2996" s="1068" t="s">
        <v>21</v>
      </c>
      <c r="E2996" s="925">
        <v>15000</v>
      </c>
      <c r="F2996" s="173">
        <v>3</v>
      </c>
      <c r="G2996" s="763">
        <f t="shared" si="124"/>
        <v>45000</v>
      </c>
      <c r="H2996" s="763" t="s">
        <v>3387</v>
      </c>
      <c r="I2996" s="763" t="s">
        <v>3387</v>
      </c>
      <c r="J2996" s="763" t="s">
        <v>3387</v>
      </c>
      <c r="K2996" s="763" t="s">
        <v>3387</v>
      </c>
      <c r="L2996" s="763" t="s">
        <v>3387</v>
      </c>
      <c r="M2996" s="763" t="s">
        <v>3387</v>
      </c>
      <c r="N2996" s="763" t="s">
        <v>3387</v>
      </c>
      <c r="O2996" s="1065" t="s">
        <v>3387</v>
      </c>
      <c r="P2996" s="763">
        <f t="shared" si="125"/>
        <v>45000</v>
      </c>
    </row>
    <row r="2997" spans="1:16" ht="15.75">
      <c r="A2997" s="1063">
        <v>18</v>
      </c>
      <c r="B2997" s="173"/>
      <c r="C2997" s="1066" t="s">
        <v>3411</v>
      </c>
      <c r="D2997" s="65" t="s">
        <v>152</v>
      </c>
      <c r="E2997" s="925">
        <v>914.92</v>
      </c>
      <c r="F2997" s="146">
        <v>23</v>
      </c>
      <c r="G2997" s="763">
        <f t="shared" si="124"/>
        <v>21043.16</v>
      </c>
      <c r="H2997" s="763" t="s">
        <v>3387</v>
      </c>
      <c r="I2997" s="763" t="s">
        <v>3387</v>
      </c>
      <c r="J2997" s="763" t="s">
        <v>3387</v>
      </c>
      <c r="K2997" s="763" t="s">
        <v>3387</v>
      </c>
      <c r="L2997" s="763" t="s">
        <v>3387</v>
      </c>
      <c r="M2997" s="763" t="s">
        <v>3387</v>
      </c>
      <c r="N2997" s="763" t="s">
        <v>3387</v>
      </c>
      <c r="O2997" s="1065" t="s">
        <v>3387</v>
      </c>
      <c r="P2997" s="763">
        <f t="shared" si="125"/>
        <v>21043.16</v>
      </c>
    </row>
    <row r="2998" spans="1:16" ht="15.75">
      <c r="A2998" s="1063">
        <v>19</v>
      </c>
      <c r="B2998" s="173" t="s">
        <v>1512</v>
      </c>
      <c r="C2998" s="1066" t="s">
        <v>3412</v>
      </c>
      <c r="D2998" s="1068" t="s">
        <v>21</v>
      </c>
      <c r="E2998" s="925">
        <v>0</v>
      </c>
      <c r="F2998" s="173">
        <v>2</v>
      </c>
      <c r="G2998" s="763">
        <f t="shared" si="124"/>
        <v>0</v>
      </c>
      <c r="H2998" s="763" t="s">
        <v>3387</v>
      </c>
      <c r="I2998" s="763" t="s">
        <v>3387</v>
      </c>
      <c r="J2998" s="763" t="s">
        <v>3387</v>
      </c>
      <c r="K2998" s="763" t="s">
        <v>3387</v>
      </c>
      <c r="L2998" s="763" t="s">
        <v>3387</v>
      </c>
      <c r="M2998" s="763" t="s">
        <v>3387</v>
      </c>
      <c r="N2998" s="763" t="s">
        <v>3387</v>
      </c>
      <c r="O2998" s="1065" t="s">
        <v>3387</v>
      </c>
      <c r="P2998" s="763">
        <f t="shared" si="125"/>
        <v>0</v>
      </c>
    </row>
    <row r="2999" spans="1:16" ht="15.75">
      <c r="A2999" s="1063">
        <v>20</v>
      </c>
      <c r="B2999" s="173"/>
      <c r="C2999" s="795" t="s">
        <v>3413</v>
      </c>
      <c r="D2999" s="65" t="s">
        <v>152</v>
      </c>
      <c r="E2999" s="925">
        <v>531</v>
      </c>
      <c r="F2999" s="173">
        <v>4</v>
      </c>
      <c r="G2999" s="763">
        <f t="shared" si="124"/>
        <v>2124</v>
      </c>
      <c r="H2999" s="763" t="s">
        <v>3387</v>
      </c>
      <c r="I2999" s="763" t="s">
        <v>3387</v>
      </c>
      <c r="J2999" s="763" t="s">
        <v>3387</v>
      </c>
      <c r="K2999" s="763" t="s">
        <v>3387</v>
      </c>
      <c r="L2999" s="763" t="s">
        <v>3387</v>
      </c>
      <c r="M2999" s="763" t="s">
        <v>3387</v>
      </c>
      <c r="N2999" s="763" t="s">
        <v>3387</v>
      </c>
      <c r="O2999" s="1065" t="s">
        <v>3387</v>
      </c>
      <c r="P2999" s="763">
        <f t="shared" si="125"/>
        <v>2124</v>
      </c>
    </row>
    <row r="3000" spans="1:16" ht="31.5">
      <c r="A3000" s="1063">
        <v>21</v>
      </c>
      <c r="B3000" s="173"/>
      <c r="C3000" s="99" t="s">
        <v>3414</v>
      </c>
      <c r="D3000" s="65" t="s">
        <v>152</v>
      </c>
      <c r="E3000" s="925">
        <v>1416</v>
      </c>
      <c r="F3000" s="173">
        <v>5</v>
      </c>
      <c r="G3000" s="763">
        <f t="shared" si="124"/>
        <v>7080</v>
      </c>
      <c r="H3000" s="763" t="s">
        <v>3387</v>
      </c>
      <c r="I3000" s="763" t="s">
        <v>3387</v>
      </c>
      <c r="J3000" s="763" t="s">
        <v>3387</v>
      </c>
      <c r="K3000" s="763" t="s">
        <v>3387</v>
      </c>
      <c r="L3000" s="763" t="s">
        <v>3387</v>
      </c>
      <c r="M3000" s="763" t="s">
        <v>3387</v>
      </c>
      <c r="N3000" s="763" t="s">
        <v>3387</v>
      </c>
      <c r="O3000" s="1065" t="s">
        <v>3387</v>
      </c>
      <c r="P3000" s="763">
        <f t="shared" si="125"/>
        <v>7080</v>
      </c>
    </row>
    <row r="3001" spans="1:16" ht="15.75">
      <c r="A3001" s="1063">
        <v>22</v>
      </c>
      <c r="B3001" s="173" t="s">
        <v>2579</v>
      </c>
      <c r="C3001" s="795" t="s">
        <v>3415</v>
      </c>
      <c r="D3001" s="65" t="s">
        <v>152</v>
      </c>
      <c r="E3001" s="925">
        <v>822.55</v>
      </c>
      <c r="F3001" s="173">
        <v>1</v>
      </c>
      <c r="G3001" s="763">
        <f t="shared" si="124"/>
        <v>822.55</v>
      </c>
      <c r="H3001" s="763" t="s">
        <v>3387</v>
      </c>
      <c r="I3001" s="763" t="s">
        <v>3387</v>
      </c>
      <c r="J3001" s="763" t="s">
        <v>3387</v>
      </c>
      <c r="K3001" s="763" t="s">
        <v>3387</v>
      </c>
      <c r="L3001" s="763" t="s">
        <v>3387</v>
      </c>
      <c r="M3001" s="763" t="s">
        <v>3387</v>
      </c>
      <c r="N3001" s="763" t="s">
        <v>3387</v>
      </c>
      <c r="O3001" s="1065" t="s">
        <v>3387</v>
      </c>
      <c r="P3001" s="763">
        <f t="shared" si="125"/>
        <v>822.55</v>
      </c>
    </row>
    <row r="3002" spans="1:16" ht="31.5">
      <c r="A3002" s="1063">
        <v>23</v>
      </c>
      <c r="B3002" s="173" t="s">
        <v>1344</v>
      </c>
      <c r="C3002" s="1069" t="s">
        <v>3416</v>
      </c>
      <c r="D3002" s="65" t="s">
        <v>152</v>
      </c>
      <c r="E3002" s="925">
        <v>1298</v>
      </c>
      <c r="F3002" s="173">
        <v>1</v>
      </c>
      <c r="G3002" s="763">
        <f t="shared" si="124"/>
        <v>1298</v>
      </c>
      <c r="H3002" s="763" t="s">
        <v>3387</v>
      </c>
      <c r="I3002" s="763" t="s">
        <v>3387</v>
      </c>
      <c r="J3002" s="763" t="s">
        <v>3387</v>
      </c>
      <c r="K3002" s="763" t="s">
        <v>3387</v>
      </c>
      <c r="L3002" s="763" t="s">
        <v>3387</v>
      </c>
      <c r="M3002" s="763" t="s">
        <v>3387</v>
      </c>
      <c r="N3002" s="763" t="s">
        <v>3387</v>
      </c>
      <c r="O3002" s="1065" t="s">
        <v>3387</v>
      </c>
      <c r="P3002" s="763">
        <f t="shared" si="125"/>
        <v>1298</v>
      </c>
    </row>
    <row r="3003" spans="1:16" ht="31.5">
      <c r="A3003" s="1063">
        <v>24</v>
      </c>
      <c r="B3003" s="173" t="s">
        <v>3417</v>
      </c>
      <c r="C3003" s="99" t="s">
        <v>3418</v>
      </c>
      <c r="D3003" s="65" t="s">
        <v>152</v>
      </c>
      <c r="E3003" s="925">
        <v>2242</v>
      </c>
      <c r="F3003" s="173">
        <v>1</v>
      </c>
      <c r="G3003" s="763">
        <f t="shared" si="124"/>
        <v>2242</v>
      </c>
      <c r="H3003" s="763" t="s">
        <v>3387</v>
      </c>
      <c r="I3003" s="763" t="s">
        <v>3387</v>
      </c>
      <c r="J3003" s="763" t="s">
        <v>3387</v>
      </c>
      <c r="K3003" s="763" t="s">
        <v>3387</v>
      </c>
      <c r="L3003" s="763" t="s">
        <v>3387</v>
      </c>
      <c r="M3003" s="763" t="s">
        <v>3387</v>
      </c>
      <c r="N3003" s="763" t="s">
        <v>3387</v>
      </c>
      <c r="O3003" s="1065" t="s">
        <v>3387</v>
      </c>
      <c r="P3003" s="763">
        <f t="shared" si="125"/>
        <v>2242</v>
      </c>
    </row>
    <row r="3004" spans="1:16" ht="15.75">
      <c r="A3004" s="1063">
        <v>25</v>
      </c>
      <c r="B3004" s="173" t="s">
        <v>1903</v>
      </c>
      <c r="C3004" s="795" t="s">
        <v>3419</v>
      </c>
      <c r="D3004" s="65" t="s">
        <v>563</v>
      </c>
      <c r="E3004" s="171">
        <v>5830.82</v>
      </c>
      <c r="F3004" s="173">
        <v>19</v>
      </c>
      <c r="G3004" s="763">
        <f t="shared" si="124"/>
        <v>110785.57999999999</v>
      </c>
      <c r="H3004" s="763" t="s">
        <v>3387</v>
      </c>
      <c r="I3004" s="763" t="s">
        <v>3387</v>
      </c>
      <c r="J3004" s="763" t="s">
        <v>3387</v>
      </c>
      <c r="K3004" s="763" t="s">
        <v>3387</v>
      </c>
      <c r="L3004" s="763" t="s">
        <v>3387</v>
      </c>
      <c r="M3004" s="763" t="s">
        <v>3387</v>
      </c>
      <c r="N3004" s="763" t="s">
        <v>3387</v>
      </c>
      <c r="O3004" s="1065" t="s">
        <v>3387</v>
      </c>
      <c r="P3004" s="763">
        <f t="shared" si="125"/>
        <v>110785.57999999999</v>
      </c>
    </row>
    <row r="3005" spans="1:16" ht="31.5">
      <c r="A3005" s="1063">
        <v>26</v>
      </c>
      <c r="B3005" s="173" t="s">
        <v>3420</v>
      </c>
      <c r="C3005" s="99" t="s">
        <v>3421</v>
      </c>
      <c r="D3005" s="65" t="s">
        <v>152</v>
      </c>
      <c r="E3005" s="925">
        <v>649</v>
      </c>
      <c r="F3005" s="173">
        <v>1</v>
      </c>
      <c r="G3005" s="763">
        <f t="shared" si="124"/>
        <v>649</v>
      </c>
      <c r="H3005" s="763" t="s">
        <v>3387</v>
      </c>
      <c r="I3005" s="763" t="s">
        <v>3387</v>
      </c>
      <c r="J3005" s="763" t="s">
        <v>3387</v>
      </c>
      <c r="K3005" s="763" t="s">
        <v>3387</v>
      </c>
      <c r="L3005" s="763" t="s">
        <v>3387</v>
      </c>
      <c r="M3005" s="763" t="s">
        <v>3387</v>
      </c>
      <c r="N3005" s="763" t="s">
        <v>3387</v>
      </c>
      <c r="O3005" s="1065" t="s">
        <v>3387</v>
      </c>
      <c r="P3005" s="763">
        <f t="shared" si="125"/>
        <v>649</v>
      </c>
    </row>
    <row r="3006" spans="1:16" ht="15.75">
      <c r="A3006" s="1063">
        <v>27</v>
      </c>
      <c r="B3006" s="173" t="s">
        <v>24</v>
      </c>
      <c r="C3006" s="795" t="s">
        <v>3422</v>
      </c>
      <c r="D3006" s="65" t="s">
        <v>152</v>
      </c>
      <c r="E3006" s="925">
        <v>800</v>
      </c>
      <c r="F3006" s="173">
        <v>1</v>
      </c>
      <c r="G3006" s="763">
        <f t="shared" si="124"/>
        <v>800</v>
      </c>
      <c r="H3006" s="763" t="s">
        <v>3387</v>
      </c>
      <c r="I3006" s="763" t="s">
        <v>3387</v>
      </c>
      <c r="J3006" s="763" t="s">
        <v>3387</v>
      </c>
      <c r="K3006" s="763" t="s">
        <v>3387</v>
      </c>
      <c r="L3006" s="763" t="s">
        <v>3387</v>
      </c>
      <c r="M3006" s="763" t="s">
        <v>3387</v>
      </c>
      <c r="N3006" s="763" t="s">
        <v>3387</v>
      </c>
      <c r="O3006" s="1065" t="s">
        <v>3387</v>
      </c>
      <c r="P3006" s="763">
        <f t="shared" si="125"/>
        <v>800</v>
      </c>
    </row>
    <row r="3007" spans="1:16" ht="15.75">
      <c r="A3007" s="1063">
        <v>28</v>
      </c>
      <c r="B3007" s="173" t="s">
        <v>1853</v>
      </c>
      <c r="C3007" s="795" t="s">
        <v>3423</v>
      </c>
      <c r="D3007" s="65" t="s">
        <v>20</v>
      </c>
      <c r="E3007" s="925">
        <v>1277.82</v>
      </c>
      <c r="F3007" s="173">
        <v>10</v>
      </c>
      <c r="G3007" s="763">
        <f t="shared" si="124"/>
        <v>12778.199999999999</v>
      </c>
      <c r="H3007" s="763" t="s">
        <v>3390</v>
      </c>
      <c r="I3007" s="763" t="s">
        <v>3387</v>
      </c>
      <c r="J3007" s="763" t="s">
        <v>3387</v>
      </c>
      <c r="K3007" s="763" t="s">
        <v>3387</v>
      </c>
      <c r="L3007" s="763" t="s">
        <v>3387</v>
      </c>
      <c r="M3007" s="763" t="s">
        <v>3387</v>
      </c>
      <c r="N3007" s="763" t="s">
        <v>3387</v>
      </c>
      <c r="O3007" s="1065" t="s">
        <v>3387</v>
      </c>
      <c r="P3007" s="763">
        <f t="shared" si="125"/>
        <v>12778.199999999999</v>
      </c>
    </row>
    <row r="3008" spans="1:16" ht="15.75">
      <c r="A3008" s="1063">
        <v>29</v>
      </c>
      <c r="B3008" s="173" t="s">
        <v>483</v>
      </c>
      <c r="C3008" s="795" t="s">
        <v>3424</v>
      </c>
      <c r="D3008" s="65" t="s">
        <v>152</v>
      </c>
      <c r="E3008" s="925">
        <v>1067.05</v>
      </c>
      <c r="F3008" s="173">
        <v>18</v>
      </c>
      <c r="G3008" s="763">
        <f t="shared" si="124"/>
        <v>19206.899999999998</v>
      </c>
      <c r="H3008" s="763" t="s">
        <v>3387</v>
      </c>
      <c r="I3008" s="763" t="s">
        <v>3387</v>
      </c>
      <c r="J3008" s="763" t="s">
        <v>3387</v>
      </c>
      <c r="K3008" s="763" t="s">
        <v>3387</v>
      </c>
      <c r="L3008" s="763" t="s">
        <v>3387</v>
      </c>
      <c r="M3008" s="763" t="s">
        <v>3387</v>
      </c>
      <c r="N3008" s="763" t="s">
        <v>3387</v>
      </c>
      <c r="O3008" s="1065" t="s">
        <v>3387</v>
      </c>
      <c r="P3008" s="763">
        <f t="shared" si="125"/>
        <v>19206.899999999998</v>
      </c>
    </row>
    <row r="3009" spans="1:16" ht="15.75">
      <c r="A3009" s="1063">
        <v>30</v>
      </c>
      <c r="B3009" s="173" t="s">
        <v>1353</v>
      </c>
      <c r="C3009" s="961" t="s">
        <v>3425</v>
      </c>
      <c r="D3009" s="44" t="s">
        <v>152</v>
      </c>
      <c r="E3009" s="43">
        <v>800</v>
      </c>
      <c r="F3009" s="173">
        <v>2</v>
      </c>
      <c r="G3009" s="763">
        <f t="shared" si="124"/>
        <v>1600</v>
      </c>
      <c r="H3009" s="763" t="s">
        <v>3387</v>
      </c>
      <c r="I3009" s="763" t="s">
        <v>3387</v>
      </c>
      <c r="J3009" s="763" t="s">
        <v>3387</v>
      </c>
      <c r="K3009" s="763" t="s">
        <v>3387</v>
      </c>
      <c r="L3009" s="763" t="s">
        <v>3387</v>
      </c>
      <c r="M3009" s="763" t="s">
        <v>3387</v>
      </c>
      <c r="N3009" s="763" t="s">
        <v>3387</v>
      </c>
      <c r="O3009" s="1065" t="s">
        <v>3387</v>
      </c>
      <c r="P3009" s="763">
        <f t="shared" si="125"/>
        <v>1600</v>
      </c>
    </row>
    <row r="3010" spans="1:16" ht="15.75">
      <c r="A3010" s="1063">
        <v>31</v>
      </c>
      <c r="B3010" s="173" t="s">
        <v>2052</v>
      </c>
      <c r="C3010" s="152" t="s">
        <v>3426</v>
      </c>
      <c r="D3010" s="65" t="s">
        <v>152</v>
      </c>
      <c r="E3010" s="925">
        <v>193800</v>
      </c>
      <c r="F3010" s="173">
        <v>1</v>
      </c>
      <c r="G3010" s="763">
        <f t="shared" si="124"/>
        <v>193800</v>
      </c>
      <c r="H3010" s="763" t="s">
        <v>3387</v>
      </c>
      <c r="I3010" s="763" t="s">
        <v>3387</v>
      </c>
      <c r="J3010" s="763" t="s">
        <v>3387</v>
      </c>
      <c r="K3010" s="763" t="s">
        <v>3387</v>
      </c>
      <c r="L3010" s="763" t="s">
        <v>3387</v>
      </c>
      <c r="M3010" s="763" t="s">
        <v>3387</v>
      </c>
      <c r="N3010" s="763" t="s">
        <v>3387</v>
      </c>
      <c r="O3010" s="1065" t="s">
        <v>3387</v>
      </c>
      <c r="P3010" s="763">
        <f t="shared" si="125"/>
        <v>193800</v>
      </c>
    </row>
    <row r="3011" spans="1:16" ht="31.5">
      <c r="A3011" s="1063">
        <v>32</v>
      </c>
      <c r="B3011" s="173" t="s">
        <v>3427</v>
      </c>
      <c r="C3011" s="152" t="s">
        <v>3428</v>
      </c>
      <c r="D3011" s="65" t="s">
        <v>3429</v>
      </c>
      <c r="E3011" s="925">
        <v>97589.19</v>
      </c>
      <c r="F3011" s="173">
        <v>0.70499999999999996</v>
      </c>
      <c r="G3011" s="1070">
        <f t="shared" si="124"/>
        <v>68800.378949999998</v>
      </c>
      <c r="H3011" s="763" t="s">
        <v>3387</v>
      </c>
      <c r="I3011" s="763" t="s">
        <v>3387</v>
      </c>
      <c r="J3011" s="763" t="s">
        <v>3387</v>
      </c>
      <c r="K3011" s="763" t="s">
        <v>3387</v>
      </c>
      <c r="L3011" s="763" t="s">
        <v>3387</v>
      </c>
      <c r="M3011" s="763" t="s">
        <v>3387</v>
      </c>
      <c r="N3011" s="763" t="s">
        <v>3387</v>
      </c>
      <c r="O3011" s="1065" t="s">
        <v>3387</v>
      </c>
      <c r="P3011" s="1070">
        <f t="shared" si="125"/>
        <v>68800.378949999998</v>
      </c>
    </row>
    <row r="3012" spans="1:16" ht="15.75">
      <c r="A3012" s="1063">
        <v>33</v>
      </c>
      <c r="B3012" s="173"/>
      <c r="C3012" s="1069" t="s">
        <v>3430</v>
      </c>
      <c r="D3012" s="65" t="s">
        <v>152</v>
      </c>
      <c r="E3012" s="925">
        <v>649</v>
      </c>
      <c r="F3012" s="173">
        <v>18</v>
      </c>
      <c r="G3012" s="763">
        <f>F3012*E3012</f>
        <v>11682</v>
      </c>
      <c r="H3012" s="763" t="s">
        <v>3387</v>
      </c>
      <c r="I3012" s="763" t="s">
        <v>3387</v>
      </c>
      <c r="J3012" s="763" t="s">
        <v>3387</v>
      </c>
      <c r="K3012" s="763" t="s">
        <v>3387</v>
      </c>
      <c r="L3012" s="763" t="s">
        <v>3387</v>
      </c>
      <c r="M3012" s="763" t="s">
        <v>3387</v>
      </c>
      <c r="N3012" s="763" t="s">
        <v>3387</v>
      </c>
      <c r="O3012" s="1065" t="s">
        <v>3387</v>
      </c>
      <c r="P3012" s="763">
        <f t="shared" si="125"/>
        <v>11682</v>
      </c>
    </row>
    <row r="3013" spans="1:16" ht="31.5">
      <c r="A3013" s="1063">
        <v>34</v>
      </c>
      <c r="B3013" s="173" t="s">
        <v>3431</v>
      </c>
      <c r="C3013" s="99" t="s">
        <v>3432</v>
      </c>
      <c r="D3013" s="146" t="s">
        <v>15</v>
      </c>
      <c r="E3013" s="1071">
        <v>24.646999999999998</v>
      </c>
      <c r="F3013" s="173">
        <v>16955</v>
      </c>
      <c r="G3013" s="763">
        <f t="shared" si="124"/>
        <v>417889.88499999995</v>
      </c>
      <c r="H3013" s="763" t="s">
        <v>3387</v>
      </c>
      <c r="I3013" s="763" t="s">
        <v>3387</v>
      </c>
      <c r="J3013" s="763" t="s">
        <v>3387</v>
      </c>
      <c r="K3013" s="763" t="s">
        <v>3387</v>
      </c>
      <c r="L3013" s="763" t="s">
        <v>3387</v>
      </c>
      <c r="M3013" s="763" t="s">
        <v>3387</v>
      </c>
      <c r="N3013" s="763" t="s">
        <v>3387</v>
      </c>
      <c r="O3013" s="1065" t="s">
        <v>3387</v>
      </c>
      <c r="P3013" s="1070">
        <f t="shared" si="125"/>
        <v>417889.88499999995</v>
      </c>
    </row>
    <row r="3014" spans="1:16" ht="31.5">
      <c r="A3014" s="1063">
        <v>35</v>
      </c>
      <c r="B3014" s="173" t="s">
        <v>3433</v>
      </c>
      <c r="C3014" s="99" t="s">
        <v>3434</v>
      </c>
      <c r="D3014" s="65" t="s">
        <v>152</v>
      </c>
      <c r="E3014" s="925">
        <v>30</v>
      </c>
      <c r="F3014" s="173">
        <v>3</v>
      </c>
      <c r="G3014" s="763">
        <f t="shared" si="124"/>
        <v>90</v>
      </c>
      <c r="H3014" s="763" t="s">
        <v>3387</v>
      </c>
      <c r="I3014" s="763" t="s">
        <v>3387</v>
      </c>
      <c r="J3014" s="763" t="s">
        <v>3387</v>
      </c>
      <c r="K3014" s="763" t="s">
        <v>3387</v>
      </c>
      <c r="L3014" s="763" t="s">
        <v>3387</v>
      </c>
      <c r="M3014" s="763" t="s">
        <v>3387</v>
      </c>
      <c r="N3014" s="763" t="s">
        <v>3387</v>
      </c>
      <c r="O3014" s="1065" t="s">
        <v>3387</v>
      </c>
      <c r="P3014" s="763">
        <f t="shared" si="125"/>
        <v>90</v>
      </c>
    </row>
    <row r="3015" spans="1:16" ht="31.5">
      <c r="A3015" s="1063">
        <v>36</v>
      </c>
      <c r="B3015" s="173" t="s">
        <v>469</v>
      </c>
      <c r="C3015" s="1051" t="s">
        <v>3435</v>
      </c>
      <c r="D3015" s="65" t="s">
        <v>152</v>
      </c>
      <c r="E3015" s="925">
        <v>4653.92</v>
      </c>
      <c r="F3015" s="173">
        <v>4</v>
      </c>
      <c r="G3015" s="763">
        <f t="shared" si="124"/>
        <v>18615.68</v>
      </c>
      <c r="H3015" s="763" t="s">
        <v>3387</v>
      </c>
      <c r="I3015" s="763" t="s">
        <v>3387</v>
      </c>
      <c r="J3015" s="763" t="s">
        <v>3387</v>
      </c>
      <c r="K3015" s="763" t="s">
        <v>3387</v>
      </c>
      <c r="L3015" s="763" t="s">
        <v>3387</v>
      </c>
      <c r="M3015" s="763" t="s">
        <v>3387</v>
      </c>
      <c r="N3015" s="763" t="s">
        <v>3387</v>
      </c>
      <c r="O3015" s="1065" t="s">
        <v>3387</v>
      </c>
      <c r="P3015" s="763">
        <f t="shared" si="125"/>
        <v>18615.68</v>
      </c>
    </row>
    <row r="3016" spans="1:16" ht="15.75">
      <c r="A3016" s="1063">
        <v>37</v>
      </c>
      <c r="B3016" s="173" t="s">
        <v>3436</v>
      </c>
      <c r="C3016" s="929" t="s">
        <v>3437</v>
      </c>
      <c r="D3016" s="65" t="s">
        <v>152</v>
      </c>
      <c r="E3016" s="925">
        <v>696.2</v>
      </c>
      <c r="F3016" s="173">
        <v>9</v>
      </c>
      <c r="G3016" s="763">
        <f>F3016*E3016</f>
        <v>6265.8</v>
      </c>
      <c r="H3016" s="763" t="s">
        <v>3387</v>
      </c>
      <c r="I3016" s="763" t="s">
        <v>3387</v>
      </c>
      <c r="J3016" s="763" t="s">
        <v>3387</v>
      </c>
      <c r="K3016" s="763" t="s">
        <v>3387</v>
      </c>
      <c r="L3016" s="763" t="s">
        <v>3387</v>
      </c>
      <c r="M3016" s="763" t="s">
        <v>3387</v>
      </c>
      <c r="N3016" s="763" t="s">
        <v>3387</v>
      </c>
      <c r="O3016" s="1065" t="s">
        <v>3387</v>
      </c>
      <c r="P3016" s="763">
        <f t="shared" si="125"/>
        <v>6265.8</v>
      </c>
    </row>
    <row r="3017" spans="1:16" ht="47.25">
      <c r="A3017" s="1063">
        <v>38</v>
      </c>
      <c r="B3017" s="173"/>
      <c r="C3017" s="1072" t="s">
        <v>3438</v>
      </c>
      <c r="D3017" s="65" t="s">
        <v>152</v>
      </c>
      <c r="E3017" s="925">
        <v>1500</v>
      </c>
      <c r="F3017" s="173">
        <v>2</v>
      </c>
      <c r="G3017" s="763">
        <f t="shared" ref="G3017" si="126">F3017*E3017</f>
        <v>3000</v>
      </c>
      <c r="H3017" s="763" t="s">
        <v>3387</v>
      </c>
      <c r="I3017" s="763" t="s">
        <v>3387</v>
      </c>
      <c r="J3017" s="763" t="s">
        <v>3387</v>
      </c>
      <c r="K3017" s="763" t="s">
        <v>3387</v>
      </c>
      <c r="L3017" s="763" t="s">
        <v>3387</v>
      </c>
      <c r="M3017" s="763" t="s">
        <v>3387</v>
      </c>
      <c r="N3017" s="763" t="s">
        <v>3387</v>
      </c>
      <c r="O3017" s="1065" t="s">
        <v>3387</v>
      </c>
      <c r="P3017" s="763">
        <f t="shared" si="125"/>
        <v>3000</v>
      </c>
    </row>
    <row r="3018" spans="1:16" ht="31.5">
      <c r="A3018" s="1063">
        <v>39</v>
      </c>
      <c r="B3018" s="173"/>
      <c r="C3018" s="99" t="s">
        <v>3439</v>
      </c>
      <c r="D3018" s="65" t="s">
        <v>152</v>
      </c>
      <c r="E3018" s="925">
        <v>57600</v>
      </c>
      <c r="F3018" s="173">
        <v>1</v>
      </c>
      <c r="G3018" s="763">
        <f t="shared" si="124"/>
        <v>57600</v>
      </c>
      <c r="H3018" s="763" t="s">
        <v>3387</v>
      </c>
      <c r="I3018" s="763" t="s">
        <v>3387</v>
      </c>
      <c r="J3018" s="763" t="s">
        <v>3387</v>
      </c>
      <c r="K3018" s="763" t="s">
        <v>3387</v>
      </c>
      <c r="L3018" s="763" t="s">
        <v>3387</v>
      </c>
      <c r="M3018" s="763" t="s">
        <v>3387</v>
      </c>
      <c r="N3018" s="763" t="s">
        <v>3387</v>
      </c>
      <c r="O3018" s="1065" t="s">
        <v>3387</v>
      </c>
      <c r="P3018" s="763">
        <f t="shared" si="125"/>
        <v>57600</v>
      </c>
    </row>
    <row r="3019" spans="1:16" ht="31.5">
      <c r="A3019" s="1063">
        <v>40</v>
      </c>
      <c r="B3019" s="173"/>
      <c r="C3019" s="1073" t="s">
        <v>3440</v>
      </c>
      <c r="D3019" s="65" t="s">
        <v>152</v>
      </c>
      <c r="E3019" s="171">
        <v>2200</v>
      </c>
      <c r="F3019" s="173" t="s">
        <v>3390</v>
      </c>
      <c r="G3019" s="173" t="s">
        <v>3390</v>
      </c>
      <c r="H3019" s="173" t="s">
        <v>3390</v>
      </c>
      <c r="I3019" s="173" t="s">
        <v>3390</v>
      </c>
      <c r="J3019" s="173" t="s">
        <v>3390</v>
      </c>
      <c r="K3019" s="173" t="s">
        <v>3390</v>
      </c>
      <c r="L3019" s="173" t="s">
        <v>3390</v>
      </c>
      <c r="M3019" s="173" t="s">
        <v>3390</v>
      </c>
      <c r="N3019" s="763">
        <v>1</v>
      </c>
      <c r="O3019" s="1065">
        <f>N3019*E3019</f>
        <v>2200</v>
      </c>
      <c r="P3019" s="763">
        <f>O3019</f>
        <v>2200</v>
      </c>
    </row>
    <row r="3020" spans="1:16" ht="15.75">
      <c r="A3020" s="1063">
        <v>41</v>
      </c>
      <c r="B3020" s="173"/>
      <c r="C3020" s="1074" t="s">
        <v>3441</v>
      </c>
      <c r="D3020" s="65"/>
      <c r="E3020" s="1075">
        <v>30</v>
      </c>
      <c r="F3020" s="173" t="s">
        <v>3390</v>
      </c>
      <c r="G3020" s="173" t="s">
        <v>3390</v>
      </c>
      <c r="H3020" s="173" t="s">
        <v>3390</v>
      </c>
      <c r="I3020" s="173" t="s">
        <v>3390</v>
      </c>
      <c r="J3020" s="173" t="s">
        <v>3390</v>
      </c>
      <c r="K3020" s="173" t="s">
        <v>3390</v>
      </c>
      <c r="L3020" s="173" t="s">
        <v>3390</v>
      </c>
      <c r="M3020" s="173" t="s">
        <v>3390</v>
      </c>
      <c r="N3020" s="1076">
        <v>3300</v>
      </c>
      <c r="O3020" s="1077">
        <f>N3020*E3020</f>
        <v>99000</v>
      </c>
      <c r="P3020" s="763">
        <f t="shared" ref="P3020:P3031" si="127">O3020</f>
        <v>99000</v>
      </c>
    </row>
    <row r="3021" spans="1:16" ht="31.5">
      <c r="A3021" s="1063">
        <v>42</v>
      </c>
      <c r="B3021" s="173"/>
      <c r="C3021" s="1078" t="s">
        <v>3442</v>
      </c>
      <c r="D3021" s="65" t="s">
        <v>798</v>
      </c>
      <c r="E3021" s="925">
        <v>25</v>
      </c>
      <c r="F3021" s="146">
        <v>936</v>
      </c>
      <c r="G3021" s="763">
        <f>F3021*E3021</f>
        <v>23400</v>
      </c>
      <c r="H3021" s="763" t="s">
        <v>3390</v>
      </c>
      <c r="I3021" s="763" t="s">
        <v>3390</v>
      </c>
      <c r="J3021" s="763" t="s">
        <v>3390</v>
      </c>
      <c r="K3021" s="763" t="s">
        <v>3390</v>
      </c>
      <c r="L3021" s="763" t="s">
        <v>3390</v>
      </c>
      <c r="M3021" s="763" t="s">
        <v>3390</v>
      </c>
      <c r="N3021" s="763" t="s">
        <v>3390</v>
      </c>
      <c r="O3021" s="1065" t="s">
        <v>3390</v>
      </c>
      <c r="P3021" s="763">
        <f>F3021*E3021</f>
        <v>23400</v>
      </c>
    </row>
    <row r="3022" spans="1:16" ht="15.75">
      <c r="A3022" s="1063">
        <v>43</v>
      </c>
      <c r="B3022" s="173"/>
      <c r="C3022" s="1079" t="s">
        <v>3443</v>
      </c>
      <c r="D3022" s="65" t="s">
        <v>798</v>
      </c>
      <c r="E3022" s="925">
        <v>20</v>
      </c>
      <c r="F3022" s="146">
        <v>225</v>
      </c>
      <c r="G3022" s="763">
        <f>F3022*E3022</f>
        <v>4500</v>
      </c>
      <c r="H3022" s="763" t="s">
        <v>3387</v>
      </c>
      <c r="I3022" s="763" t="s">
        <v>3387</v>
      </c>
      <c r="J3022" s="763" t="s">
        <v>3387</v>
      </c>
      <c r="K3022" s="763" t="s">
        <v>3387</v>
      </c>
      <c r="L3022" s="763" t="s">
        <v>3387</v>
      </c>
      <c r="M3022" s="763" t="s">
        <v>3387</v>
      </c>
      <c r="N3022" s="763" t="s">
        <v>3387</v>
      </c>
      <c r="O3022" s="1065" t="s">
        <v>3387</v>
      </c>
      <c r="P3022" s="763">
        <f t="shared" ref="P3022:P3023" si="128">F3022*E3022</f>
        <v>4500</v>
      </c>
    </row>
    <row r="3023" spans="1:16" ht="31.5">
      <c r="A3023" s="1063">
        <v>44</v>
      </c>
      <c r="B3023" s="173"/>
      <c r="C3023" s="1080" t="s">
        <v>3444</v>
      </c>
      <c r="D3023" s="65" t="s">
        <v>798</v>
      </c>
      <c r="E3023" s="925">
        <v>20</v>
      </c>
      <c r="F3023" s="146">
        <v>5800</v>
      </c>
      <c r="G3023" s="763">
        <f>F3023*E3023</f>
        <v>116000</v>
      </c>
      <c r="H3023" s="763" t="s">
        <v>3387</v>
      </c>
      <c r="I3023" s="763" t="s">
        <v>3387</v>
      </c>
      <c r="J3023" s="763" t="s">
        <v>3387</v>
      </c>
      <c r="K3023" s="763" t="s">
        <v>3387</v>
      </c>
      <c r="L3023" s="763" t="s">
        <v>3387</v>
      </c>
      <c r="M3023" s="763" t="s">
        <v>3387</v>
      </c>
      <c r="N3023" s="763" t="s">
        <v>3387</v>
      </c>
      <c r="O3023" s="1065" t="s">
        <v>3387</v>
      </c>
      <c r="P3023" s="763">
        <f t="shared" si="128"/>
        <v>116000</v>
      </c>
    </row>
    <row r="3024" spans="1:16" ht="15.75">
      <c r="A3024" s="1063">
        <v>45</v>
      </c>
      <c r="B3024" s="173"/>
      <c r="C3024" s="1079" t="s">
        <v>3445</v>
      </c>
      <c r="D3024" s="65"/>
      <c r="E3024" s="1075">
        <v>5000</v>
      </c>
      <c r="F3024" s="173" t="s">
        <v>3387</v>
      </c>
      <c r="G3024" s="173" t="s">
        <v>3387</v>
      </c>
      <c r="H3024" s="173" t="s">
        <v>3387</v>
      </c>
      <c r="I3024" s="173" t="s">
        <v>3387</v>
      </c>
      <c r="J3024" s="173" t="s">
        <v>3387</v>
      </c>
      <c r="K3024" s="173" t="s">
        <v>3387</v>
      </c>
      <c r="L3024" s="173" t="s">
        <v>3387</v>
      </c>
      <c r="M3024" s="173" t="s">
        <v>3387</v>
      </c>
      <c r="N3024" s="1076">
        <v>8</v>
      </c>
      <c r="O3024" s="1077">
        <f t="shared" ref="O3024:O3031" si="129">N3024*E3024</f>
        <v>40000</v>
      </c>
      <c r="P3024" s="763">
        <f t="shared" si="127"/>
        <v>40000</v>
      </c>
    </row>
    <row r="3025" spans="1:16" ht="15.75">
      <c r="A3025" s="1063">
        <v>46</v>
      </c>
      <c r="B3025" s="173"/>
      <c r="C3025" s="1081" t="s">
        <v>3446</v>
      </c>
      <c r="D3025" s="65"/>
      <c r="E3025" s="1075">
        <v>250</v>
      </c>
      <c r="F3025" s="173">
        <v>40</v>
      </c>
      <c r="G3025" s="173">
        <f>F3025*E3025</f>
        <v>10000</v>
      </c>
      <c r="H3025" s="173" t="s">
        <v>3387</v>
      </c>
      <c r="I3025" s="173" t="s">
        <v>3387</v>
      </c>
      <c r="J3025" s="173" t="s">
        <v>3387</v>
      </c>
      <c r="K3025" s="173" t="s">
        <v>3387</v>
      </c>
      <c r="L3025" s="173" t="s">
        <v>3387</v>
      </c>
      <c r="M3025" s="173" t="s">
        <v>3387</v>
      </c>
      <c r="N3025" s="1076">
        <v>42</v>
      </c>
      <c r="O3025" s="1077">
        <f t="shared" si="129"/>
        <v>10500</v>
      </c>
      <c r="P3025" s="763">
        <f>(F3025+N3025)*E3025</f>
        <v>20500</v>
      </c>
    </row>
    <row r="3026" spans="1:16" ht="15.75">
      <c r="A3026" s="1063">
        <v>47</v>
      </c>
      <c r="B3026" s="173"/>
      <c r="C3026" s="1079" t="s">
        <v>3447</v>
      </c>
      <c r="D3026" s="65"/>
      <c r="E3026" s="1075">
        <v>15000</v>
      </c>
      <c r="F3026" s="173" t="s">
        <v>3387</v>
      </c>
      <c r="G3026" s="173" t="s">
        <v>3387</v>
      </c>
      <c r="H3026" s="173" t="s">
        <v>3387</v>
      </c>
      <c r="I3026" s="173" t="s">
        <v>3387</v>
      </c>
      <c r="J3026" s="173" t="s">
        <v>3387</v>
      </c>
      <c r="K3026" s="173" t="s">
        <v>3387</v>
      </c>
      <c r="L3026" s="173" t="s">
        <v>3387</v>
      </c>
      <c r="M3026" s="173" t="s">
        <v>3387</v>
      </c>
      <c r="N3026" s="1076">
        <v>3</v>
      </c>
      <c r="O3026" s="1077">
        <f t="shared" si="129"/>
        <v>45000</v>
      </c>
      <c r="P3026" s="763">
        <f t="shared" si="127"/>
        <v>45000</v>
      </c>
    </row>
    <row r="3027" spans="1:16" ht="15.75">
      <c r="A3027" s="1063">
        <v>48</v>
      </c>
      <c r="B3027" s="173"/>
      <c r="C3027" s="1081" t="s">
        <v>3448</v>
      </c>
      <c r="D3027" s="65"/>
      <c r="E3027" s="1075">
        <v>120</v>
      </c>
      <c r="F3027" s="173" t="s">
        <v>3387</v>
      </c>
      <c r="G3027" s="173" t="s">
        <v>3387</v>
      </c>
      <c r="H3027" s="173" t="s">
        <v>3387</v>
      </c>
      <c r="I3027" s="173" t="s">
        <v>3387</v>
      </c>
      <c r="J3027" s="173" t="s">
        <v>3387</v>
      </c>
      <c r="K3027" s="173" t="s">
        <v>3387</v>
      </c>
      <c r="L3027" s="173" t="s">
        <v>3387</v>
      </c>
      <c r="M3027" s="173" t="s">
        <v>3387</v>
      </c>
      <c r="N3027" s="1076">
        <v>11.6</v>
      </c>
      <c r="O3027" s="1077">
        <f t="shared" si="129"/>
        <v>1392</v>
      </c>
      <c r="P3027" s="763">
        <f t="shared" si="127"/>
        <v>1392</v>
      </c>
    </row>
    <row r="3028" spans="1:16" ht="15.75">
      <c r="A3028" s="1063">
        <v>49</v>
      </c>
      <c r="B3028" s="173"/>
      <c r="C3028" s="1082" t="s">
        <v>3449</v>
      </c>
      <c r="D3028" s="65"/>
      <c r="E3028" s="1075">
        <v>4000</v>
      </c>
      <c r="F3028" s="173" t="s">
        <v>3387</v>
      </c>
      <c r="G3028" s="173" t="s">
        <v>3387</v>
      </c>
      <c r="H3028" s="173" t="s">
        <v>3387</v>
      </c>
      <c r="I3028" s="173" t="s">
        <v>3387</v>
      </c>
      <c r="J3028" s="173" t="s">
        <v>3387</v>
      </c>
      <c r="K3028" s="173" t="s">
        <v>3387</v>
      </c>
      <c r="L3028" s="173" t="s">
        <v>3387</v>
      </c>
      <c r="M3028" s="173" t="s">
        <v>3387</v>
      </c>
      <c r="N3028" s="1076">
        <v>1</v>
      </c>
      <c r="O3028" s="1077">
        <f t="shared" si="129"/>
        <v>4000</v>
      </c>
      <c r="P3028" s="763">
        <f t="shared" si="127"/>
        <v>4000</v>
      </c>
    </row>
    <row r="3029" spans="1:16" ht="15.75">
      <c r="A3029" s="1063">
        <v>50</v>
      </c>
      <c r="B3029" s="173"/>
      <c r="C3029" s="1081" t="s">
        <v>3450</v>
      </c>
      <c r="D3029" s="65"/>
      <c r="E3029" s="1075">
        <v>2200</v>
      </c>
      <c r="F3029" s="173" t="s">
        <v>3387</v>
      </c>
      <c r="G3029" s="173" t="s">
        <v>3387</v>
      </c>
      <c r="H3029" s="173" t="s">
        <v>3387</v>
      </c>
      <c r="I3029" s="173" t="s">
        <v>3387</v>
      </c>
      <c r="J3029" s="173" t="s">
        <v>3387</v>
      </c>
      <c r="K3029" s="173" t="s">
        <v>3387</v>
      </c>
      <c r="L3029" s="173" t="s">
        <v>3387</v>
      </c>
      <c r="M3029" s="173" t="s">
        <v>3387</v>
      </c>
      <c r="N3029" s="1076">
        <v>6</v>
      </c>
      <c r="O3029" s="1077">
        <f t="shared" si="129"/>
        <v>13200</v>
      </c>
      <c r="P3029" s="763">
        <f t="shared" si="127"/>
        <v>13200</v>
      </c>
    </row>
    <row r="3030" spans="1:16" ht="15.75">
      <c r="A3030" s="1063">
        <v>51</v>
      </c>
      <c r="B3030" s="173"/>
      <c r="C3030" s="1079" t="s">
        <v>3451</v>
      </c>
      <c r="D3030" s="65" t="s">
        <v>152</v>
      </c>
      <c r="E3030" s="925">
        <v>2000</v>
      </c>
      <c r="F3030" s="146">
        <v>1</v>
      </c>
      <c r="G3030" s="763">
        <f>F3030*E3030</f>
        <v>2000</v>
      </c>
      <c r="H3030" s="173" t="s">
        <v>3387</v>
      </c>
      <c r="I3030" s="173" t="s">
        <v>3387</v>
      </c>
      <c r="J3030" s="173" t="s">
        <v>3387</v>
      </c>
      <c r="K3030" s="173" t="s">
        <v>3387</v>
      </c>
      <c r="L3030" s="173" t="s">
        <v>3387</v>
      </c>
      <c r="M3030" s="173" t="s">
        <v>3387</v>
      </c>
      <c r="N3030" s="173" t="s">
        <v>3387</v>
      </c>
      <c r="O3030" s="1083" t="s">
        <v>3387</v>
      </c>
      <c r="P3030" s="763">
        <f>G3030*F3030</f>
        <v>2000</v>
      </c>
    </row>
    <row r="3031" spans="1:16" ht="15.75">
      <c r="A3031" s="1063">
        <v>52</v>
      </c>
      <c r="B3031" s="173"/>
      <c r="C3031" s="961" t="s">
        <v>3452</v>
      </c>
      <c r="D3031" s="65"/>
      <c r="E3031" s="1075">
        <v>150</v>
      </c>
      <c r="F3031" s="173" t="s">
        <v>3387</v>
      </c>
      <c r="G3031" s="173" t="s">
        <v>3387</v>
      </c>
      <c r="H3031" s="173" t="s">
        <v>3387</v>
      </c>
      <c r="I3031" s="173" t="s">
        <v>3387</v>
      </c>
      <c r="J3031" s="173" t="s">
        <v>3387</v>
      </c>
      <c r="K3031" s="173" t="s">
        <v>3387</v>
      </c>
      <c r="L3031" s="173" t="s">
        <v>3387</v>
      </c>
      <c r="M3031" s="173" t="s">
        <v>3387</v>
      </c>
      <c r="N3031" s="1076">
        <v>11</v>
      </c>
      <c r="O3031" s="1077">
        <f t="shared" si="129"/>
        <v>1650</v>
      </c>
      <c r="P3031" s="763">
        <f t="shared" si="127"/>
        <v>1650</v>
      </c>
    </row>
    <row r="3032" spans="1:16" ht="15.75">
      <c r="A3032" s="1063">
        <v>53</v>
      </c>
      <c r="B3032" s="173"/>
      <c r="C3032" s="1079" t="s">
        <v>3453</v>
      </c>
      <c r="D3032" s="65" t="s">
        <v>504</v>
      </c>
      <c r="E3032" s="925">
        <v>15</v>
      </c>
      <c r="F3032" s="146">
        <v>330</v>
      </c>
      <c r="G3032" s="763">
        <f t="shared" ref="G3032" si="130">F3032*E3032</f>
        <v>4950</v>
      </c>
      <c r="H3032" s="173" t="s">
        <v>3387</v>
      </c>
      <c r="I3032" s="173" t="s">
        <v>3387</v>
      </c>
      <c r="J3032" s="173" t="s">
        <v>3387</v>
      </c>
      <c r="K3032" s="173" t="s">
        <v>3387</v>
      </c>
      <c r="L3032" s="173" t="s">
        <v>3387</v>
      </c>
      <c r="M3032" s="173" t="s">
        <v>3387</v>
      </c>
      <c r="N3032" s="173" t="s">
        <v>3387</v>
      </c>
      <c r="O3032" s="1083" t="s">
        <v>3387</v>
      </c>
      <c r="P3032" s="763">
        <f>F3032*E3032</f>
        <v>4950</v>
      </c>
    </row>
    <row r="3033" spans="1:16" ht="47.25">
      <c r="A3033" s="1063">
        <v>54</v>
      </c>
      <c r="B3033" s="173"/>
      <c r="C3033" s="1084" t="s">
        <v>3454</v>
      </c>
      <c r="D3033" s="65" t="s">
        <v>152</v>
      </c>
      <c r="E3033" s="925">
        <v>19116</v>
      </c>
      <c r="F3033" s="146">
        <v>3</v>
      </c>
      <c r="G3033" s="763">
        <f t="shared" si="124"/>
        <v>57348</v>
      </c>
      <c r="H3033" s="763" t="s">
        <v>3387</v>
      </c>
      <c r="I3033" s="763" t="s">
        <v>3387</v>
      </c>
      <c r="J3033" s="763" t="s">
        <v>3387</v>
      </c>
      <c r="K3033" s="763" t="s">
        <v>3387</v>
      </c>
      <c r="L3033" s="763" t="s">
        <v>3387</v>
      </c>
      <c r="M3033" s="763" t="s">
        <v>3387</v>
      </c>
      <c r="N3033" s="763" t="s">
        <v>3387</v>
      </c>
      <c r="O3033" s="1065" t="s">
        <v>3387</v>
      </c>
      <c r="P3033" s="763">
        <f>F3033*E3033</f>
        <v>57348</v>
      </c>
    </row>
    <row r="3034" spans="1:16" ht="47.25">
      <c r="A3034" s="1063">
        <v>55</v>
      </c>
      <c r="B3034" s="173"/>
      <c r="C3034" s="1085" t="s">
        <v>3455</v>
      </c>
      <c r="D3034" s="65" t="s">
        <v>152</v>
      </c>
      <c r="E3034" s="925">
        <v>19470</v>
      </c>
      <c r="F3034" s="146">
        <v>3</v>
      </c>
      <c r="G3034" s="763">
        <f t="shared" si="124"/>
        <v>58410</v>
      </c>
      <c r="H3034" s="763" t="s">
        <v>3387</v>
      </c>
      <c r="I3034" s="763" t="s">
        <v>3387</v>
      </c>
      <c r="J3034" s="763" t="s">
        <v>3387</v>
      </c>
      <c r="K3034" s="763" t="s">
        <v>3387</v>
      </c>
      <c r="L3034" s="763" t="s">
        <v>3387</v>
      </c>
      <c r="M3034" s="763" t="s">
        <v>3387</v>
      </c>
      <c r="N3034" s="763" t="s">
        <v>3387</v>
      </c>
      <c r="O3034" s="1065" t="s">
        <v>3387</v>
      </c>
      <c r="P3034" s="763">
        <f t="shared" ref="P3034:P3037" si="131">F3034*E3034</f>
        <v>58410</v>
      </c>
    </row>
    <row r="3035" spans="1:16" ht="47.25">
      <c r="A3035" s="1063">
        <v>56</v>
      </c>
      <c r="B3035" s="173"/>
      <c r="C3035" s="1086" t="s">
        <v>3456</v>
      </c>
      <c r="D3035" s="65" t="s">
        <v>152</v>
      </c>
      <c r="E3035" s="171">
        <v>1500</v>
      </c>
      <c r="F3035" s="173">
        <v>1</v>
      </c>
      <c r="G3035" s="763">
        <f>F3035*E3035</f>
        <v>1500</v>
      </c>
      <c r="H3035" s="763" t="s">
        <v>3387</v>
      </c>
      <c r="I3035" s="763" t="s">
        <v>3387</v>
      </c>
      <c r="J3035" s="763" t="s">
        <v>3387</v>
      </c>
      <c r="K3035" s="763" t="s">
        <v>3387</v>
      </c>
      <c r="L3035" s="763" t="s">
        <v>3387</v>
      </c>
      <c r="M3035" s="763" t="s">
        <v>3387</v>
      </c>
      <c r="N3035" s="763" t="s">
        <v>3387</v>
      </c>
      <c r="O3035" s="1065" t="s">
        <v>3387</v>
      </c>
      <c r="P3035" s="763">
        <f t="shared" si="131"/>
        <v>1500</v>
      </c>
    </row>
    <row r="3036" spans="1:16" ht="78.75">
      <c r="A3036" s="1063">
        <v>57</v>
      </c>
      <c r="B3036" s="173"/>
      <c r="C3036" s="1063" t="s">
        <v>3457</v>
      </c>
      <c r="D3036" s="65" t="s">
        <v>152</v>
      </c>
      <c r="E3036" s="925">
        <v>19057</v>
      </c>
      <c r="F3036" s="146">
        <v>2</v>
      </c>
      <c r="G3036" s="763">
        <f t="shared" si="124"/>
        <v>38114</v>
      </c>
      <c r="H3036" s="763" t="s">
        <v>3387</v>
      </c>
      <c r="I3036" s="763" t="s">
        <v>3387</v>
      </c>
      <c r="J3036" s="763" t="s">
        <v>3387</v>
      </c>
      <c r="K3036" s="763" t="s">
        <v>3387</v>
      </c>
      <c r="L3036" s="763" t="s">
        <v>3387</v>
      </c>
      <c r="M3036" s="763" t="s">
        <v>3387</v>
      </c>
      <c r="N3036" s="763" t="s">
        <v>3387</v>
      </c>
      <c r="O3036" s="1065" t="s">
        <v>3387</v>
      </c>
      <c r="P3036" s="763">
        <f t="shared" si="131"/>
        <v>38114</v>
      </c>
    </row>
    <row r="3037" spans="1:16" ht="90">
      <c r="A3037" s="1063">
        <v>58</v>
      </c>
      <c r="B3037" s="173"/>
      <c r="C3037" s="1087" t="s">
        <v>3458</v>
      </c>
      <c r="D3037" s="65" t="s">
        <v>152</v>
      </c>
      <c r="E3037" s="925">
        <v>19883</v>
      </c>
      <c r="F3037" s="146">
        <v>2</v>
      </c>
      <c r="G3037" s="763">
        <f t="shared" si="124"/>
        <v>39766</v>
      </c>
      <c r="H3037" s="763" t="s">
        <v>3387</v>
      </c>
      <c r="I3037" s="763" t="s">
        <v>3387</v>
      </c>
      <c r="J3037" s="763" t="s">
        <v>3387</v>
      </c>
      <c r="K3037" s="763" t="s">
        <v>3387</v>
      </c>
      <c r="L3037" s="763" t="s">
        <v>3387</v>
      </c>
      <c r="M3037" s="763" t="s">
        <v>3387</v>
      </c>
      <c r="N3037" s="763" t="s">
        <v>3387</v>
      </c>
      <c r="O3037" s="1065" t="s">
        <v>3387</v>
      </c>
      <c r="P3037" s="763">
        <f t="shared" si="131"/>
        <v>39766</v>
      </c>
    </row>
    <row r="3038" spans="1:16" ht="15.75">
      <c r="A3038" s="1063">
        <v>59</v>
      </c>
      <c r="B3038" s="173"/>
      <c r="C3038" s="96" t="s">
        <v>3459</v>
      </c>
      <c r="D3038" s="65" t="s">
        <v>20</v>
      </c>
      <c r="E3038" s="925">
        <v>1669.7</v>
      </c>
      <c r="F3038" s="146">
        <v>6</v>
      </c>
      <c r="G3038" s="763">
        <f>F3038*E3038</f>
        <v>10018.200000000001</v>
      </c>
      <c r="H3038" s="763" t="s">
        <v>3387</v>
      </c>
      <c r="I3038" s="763" t="s">
        <v>3387</v>
      </c>
      <c r="J3038" s="763" t="s">
        <v>3387</v>
      </c>
      <c r="K3038" s="763" t="s">
        <v>3387</v>
      </c>
      <c r="L3038" s="763" t="s">
        <v>3387</v>
      </c>
      <c r="M3038" s="763" t="s">
        <v>3387</v>
      </c>
      <c r="N3038" s="763" t="s">
        <v>3387</v>
      </c>
      <c r="O3038" s="1065" t="s">
        <v>3387</v>
      </c>
      <c r="P3038" s="763">
        <f>F3038*E3038</f>
        <v>10018.200000000001</v>
      </c>
    </row>
    <row r="3039" spans="1:16" ht="31.5">
      <c r="A3039" s="1063">
        <v>60</v>
      </c>
      <c r="B3039" s="173"/>
      <c r="C3039" s="96" t="s">
        <v>3460</v>
      </c>
      <c r="D3039" s="65" t="s">
        <v>152</v>
      </c>
      <c r="E3039" s="925">
        <v>58764</v>
      </c>
      <c r="F3039" s="146">
        <v>1</v>
      </c>
      <c r="G3039" s="763">
        <f t="shared" si="124"/>
        <v>58764</v>
      </c>
      <c r="H3039" s="763" t="s">
        <v>3387</v>
      </c>
      <c r="I3039" s="763" t="s">
        <v>3387</v>
      </c>
      <c r="J3039" s="763" t="s">
        <v>3387</v>
      </c>
      <c r="K3039" s="763" t="s">
        <v>3387</v>
      </c>
      <c r="L3039" s="763" t="s">
        <v>3387</v>
      </c>
      <c r="M3039" s="763" t="s">
        <v>3387</v>
      </c>
      <c r="N3039" s="763" t="s">
        <v>3387</v>
      </c>
      <c r="O3039" s="1065" t="s">
        <v>3387</v>
      </c>
      <c r="P3039" s="763">
        <f t="shared" ref="P3039:P3073" si="132">F3039*E3039</f>
        <v>58764</v>
      </c>
    </row>
    <row r="3040" spans="1:16" ht="31.5">
      <c r="A3040" s="1063">
        <v>61</v>
      </c>
      <c r="B3040" s="795"/>
      <c r="C3040" s="99" t="s">
        <v>3461</v>
      </c>
      <c r="D3040" s="65" t="s">
        <v>3462</v>
      </c>
      <c r="E3040" s="925">
        <v>11682</v>
      </c>
      <c r="F3040" s="95">
        <v>3</v>
      </c>
      <c r="G3040" s="763">
        <f t="shared" si="124"/>
        <v>35046</v>
      </c>
      <c r="H3040" s="763" t="s">
        <v>3387</v>
      </c>
      <c r="I3040" s="763" t="s">
        <v>3387</v>
      </c>
      <c r="J3040" s="763" t="s">
        <v>3387</v>
      </c>
      <c r="K3040" s="763" t="s">
        <v>3387</v>
      </c>
      <c r="L3040" s="763" t="s">
        <v>3387</v>
      </c>
      <c r="M3040" s="763" t="s">
        <v>3387</v>
      </c>
      <c r="N3040" s="763" t="s">
        <v>3387</v>
      </c>
      <c r="O3040" s="1065" t="s">
        <v>3387</v>
      </c>
      <c r="P3040" s="763">
        <f t="shared" si="132"/>
        <v>35046</v>
      </c>
    </row>
    <row r="3041" spans="1:16" ht="31.5">
      <c r="A3041" s="1063">
        <v>62</v>
      </c>
      <c r="B3041" s="795"/>
      <c r="C3041" s="1054" t="s">
        <v>3463</v>
      </c>
      <c r="D3041" s="65" t="s">
        <v>3462</v>
      </c>
      <c r="E3041" s="925">
        <v>6962</v>
      </c>
      <c r="F3041" s="95">
        <v>3</v>
      </c>
      <c r="G3041" s="763">
        <f t="shared" si="124"/>
        <v>20886</v>
      </c>
      <c r="H3041" s="763" t="s">
        <v>3387</v>
      </c>
      <c r="I3041" s="763" t="s">
        <v>3387</v>
      </c>
      <c r="J3041" s="763" t="s">
        <v>3387</v>
      </c>
      <c r="K3041" s="763" t="s">
        <v>3387</v>
      </c>
      <c r="L3041" s="763" t="s">
        <v>3387</v>
      </c>
      <c r="M3041" s="763" t="s">
        <v>3387</v>
      </c>
      <c r="N3041" s="763" t="s">
        <v>3387</v>
      </c>
      <c r="O3041" s="1065" t="s">
        <v>3387</v>
      </c>
      <c r="P3041" s="763">
        <f t="shared" si="132"/>
        <v>20886</v>
      </c>
    </row>
    <row r="3042" spans="1:16" ht="15.75">
      <c r="A3042" s="1063">
        <v>63</v>
      </c>
      <c r="B3042" s="795"/>
      <c r="C3042" s="99" t="s">
        <v>3464</v>
      </c>
      <c r="D3042" s="95" t="s">
        <v>272</v>
      </c>
      <c r="E3042" s="925">
        <v>3186</v>
      </c>
      <c r="F3042" s="95">
        <v>12</v>
      </c>
      <c r="G3042" s="763">
        <f t="shared" si="124"/>
        <v>38232</v>
      </c>
      <c r="H3042" s="763" t="s">
        <v>3387</v>
      </c>
      <c r="I3042" s="763" t="s">
        <v>3387</v>
      </c>
      <c r="J3042" s="763" t="s">
        <v>3387</v>
      </c>
      <c r="K3042" s="763" t="s">
        <v>3387</v>
      </c>
      <c r="L3042" s="763" t="s">
        <v>3387</v>
      </c>
      <c r="M3042" s="763" t="s">
        <v>3387</v>
      </c>
      <c r="N3042" s="763" t="s">
        <v>3387</v>
      </c>
      <c r="O3042" s="1065" t="s">
        <v>3387</v>
      </c>
      <c r="P3042" s="763">
        <f t="shared" si="132"/>
        <v>38232</v>
      </c>
    </row>
    <row r="3043" spans="1:16" ht="15.75">
      <c r="A3043" s="1063">
        <v>64</v>
      </c>
      <c r="B3043" s="795"/>
      <c r="C3043" s="99" t="s">
        <v>3465</v>
      </c>
      <c r="D3043" s="95" t="s">
        <v>272</v>
      </c>
      <c r="E3043" s="925">
        <v>1298</v>
      </c>
      <c r="F3043" s="95">
        <v>32</v>
      </c>
      <c r="G3043" s="763">
        <f t="shared" si="124"/>
        <v>41536</v>
      </c>
      <c r="H3043" s="763" t="s">
        <v>3387</v>
      </c>
      <c r="I3043" s="763" t="s">
        <v>3387</v>
      </c>
      <c r="J3043" s="763" t="s">
        <v>3387</v>
      </c>
      <c r="K3043" s="763" t="s">
        <v>3387</v>
      </c>
      <c r="L3043" s="763" t="s">
        <v>3387</v>
      </c>
      <c r="M3043" s="763" t="s">
        <v>3387</v>
      </c>
      <c r="N3043" s="763" t="s">
        <v>3387</v>
      </c>
      <c r="O3043" s="1065" t="s">
        <v>3387</v>
      </c>
      <c r="P3043" s="763">
        <f t="shared" si="132"/>
        <v>41536</v>
      </c>
    </row>
    <row r="3044" spans="1:16" ht="15.75">
      <c r="A3044" s="1063">
        <v>65</v>
      </c>
      <c r="B3044" s="795"/>
      <c r="C3044" s="99" t="s">
        <v>3466</v>
      </c>
      <c r="D3044" s="95" t="s">
        <v>272</v>
      </c>
      <c r="E3044" s="925">
        <v>2242</v>
      </c>
      <c r="F3044" s="95">
        <v>4</v>
      </c>
      <c r="G3044" s="763">
        <f t="shared" si="124"/>
        <v>8968</v>
      </c>
      <c r="H3044" s="763" t="s">
        <v>3387</v>
      </c>
      <c r="I3044" s="763" t="s">
        <v>3387</v>
      </c>
      <c r="J3044" s="763" t="s">
        <v>3387</v>
      </c>
      <c r="K3044" s="763" t="s">
        <v>3387</v>
      </c>
      <c r="L3044" s="763" t="s">
        <v>3387</v>
      </c>
      <c r="M3044" s="763" t="s">
        <v>3387</v>
      </c>
      <c r="N3044" s="763" t="s">
        <v>3387</v>
      </c>
      <c r="O3044" s="1065" t="s">
        <v>3387</v>
      </c>
      <c r="P3044" s="763">
        <f t="shared" si="132"/>
        <v>8968</v>
      </c>
    </row>
    <row r="3045" spans="1:16" ht="15.75">
      <c r="A3045" s="1063">
        <v>66</v>
      </c>
      <c r="B3045" s="173"/>
      <c r="C3045" s="99" t="s">
        <v>3467</v>
      </c>
      <c r="D3045" s="95" t="s">
        <v>272</v>
      </c>
      <c r="E3045" s="925">
        <v>1770</v>
      </c>
      <c r="F3045" s="95">
        <v>1</v>
      </c>
      <c r="G3045" s="763">
        <f t="shared" ref="G3045" si="133">F3045*E3045</f>
        <v>1770</v>
      </c>
      <c r="H3045" s="763" t="s">
        <v>3387</v>
      </c>
      <c r="I3045" s="763" t="s">
        <v>3387</v>
      </c>
      <c r="J3045" s="763" t="s">
        <v>3387</v>
      </c>
      <c r="K3045" s="763" t="s">
        <v>3387</v>
      </c>
      <c r="L3045" s="763" t="s">
        <v>3387</v>
      </c>
      <c r="M3045" s="763" t="s">
        <v>3387</v>
      </c>
      <c r="N3045" s="763" t="s">
        <v>3387</v>
      </c>
      <c r="O3045" s="1065" t="s">
        <v>3387</v>
      </c>
      <c r="P3045" s="763">
        <f t="shared" si="132"/>
        <v>1770</v>
      </c>
    </row>
    <row r="3046" spans="1:16" ht="15.75">
      <c r="A3046" s="1063">
        <v>67</v>
      </c>
      <c r="B3046" s="173"/>
      <c r="C3046" s="1069" t="s">
        <v>3468</v>
      </c>
      <c r="D3046" s="95" t="s">
        <v>1243</v>
      </c>
      <c r="E3046" s="925">
        <v>30</v>
      </c>
      <c r="F3046" s="95">
        <v>80</v>
      </c>
      <c r="G3046" s="763">
        <f>F3046*E3046</f>
        <v>2400</v>
      </c>
      <c r="H3046" s="763" t="s">
        <v>3387</v>
      </c>
      <c r="I3046" s="763" t="s">
        <v>3387</v>
      </c>
      <c r="J3046" s="763" t="s">
        <v>3387</v>
      </c>
      <c r="K3046" s="763" t="s">
        <v>3387</v>
      </c>
      <c r="L3046" s="763" t="s">
        <v>3387</v>
      </c>
      <c r="M3046" s="763" t="s">
        <v>3387</v>
      </c>
      <c r="N3046" s="763" t="s">
        <v>3387</v>
      </c>
      <c r="O3046" s="1065" t="s">
        <v>3387</v>
      </c>
      <c r="P3046" s="763">
        <f t="shared" si="132"/>
        <v>2400</v>
      </c>
    </row>
    <row r="3047" spans="1:16" ht="31.5">
      <c r="A3047" s="1063">
        <v>68</v>
      </c>
      <c r="B3047" s="173"/>
      <c r="C3047" s="96" t="s">
        <v>3469</v>
      </c>
      <c r="D3047" s="929" t="s">
        <v>152</v>
      </c>
      <c r="E3047" s="95">
        <v>10145.64</v>
      </c>
      <c r="F3047" s="95">
        <v>1</v>
      </c>
      <c r="G3047" s="1070">
        <f>F3047*E3047</f>
        <v>10145.64</v>
      </c>
      <c r="H3047" s="763" t="s">
        <v>3387</v>
      </c>
      <c r="I3047" s="763" t="s">
        <v>3387</v>
      </c>
      <c r="J3047" s="763" t="s">
        <v>3387</v>
      </c>
      <c r="K3047" s="763" t="s">
        <v>3387</v>
      </c>
      <c r="L3047" s="763" t="s">
        <v>3387</v>
      </c>
      <c r="M3047" s="763" t="s">
        <v>3387</v>
      </c>
      <c r="N3047" s="763" t="s">
        <v>3387</v>
      </c>
      <c r="O3047" s="1065" t="s">
        <v>3387</v>
      </c>
      <c r="P3047" s="763">
        <f t="shared" si="132"/>
        <v>10145.64</v>
      </c>
    </row>
    <row r="3048" spans="1:16" ht="31.5">
      <c r="A3048" s="1063">
        <v>69</v>
      </c>
      <c r="B3048" s="173"/>
      <c r="C3048" s="96" t="s">
        <v>3470</v>
      </c>
      <c r="D3048" s="929" t="s">
        <v>152</v>
      </c>
      <c r="E3048" s="95">
        <v>7430.46</v>
      </c>
      <c r="F3048" s="95">
        <v>1</v>
      </c>
      <c r="G3048" s="1070">
        <f>F3048*E3048</f>
        <v>7430.46</v>
      </c>
      <c r="H3048" s="763" t="s">
        <v>3387</v>
      </c>
      <c r="I3048" s="763" t="s">
        <v>3387</v>
      </c>
      <c r="J3048" s="763" t="s">
        <v>3387</v>
      </c>
      <c r="K3048" s="763" t="s">
        <v>3387</v>
      </c>
      <c r="L3048" s="763" t="s">
        <v>3387</v>
      </c>
      <c r="M3048" s="763" t="s">
        <v>3387</v>
      </c>
      <c r="N3048" s="763" t="s">
        <v>3387</v>
      </c>
      <c r="O3048" s="1065" t="s">
        <v>3387</v>
      </c>
      <c r="P3048" s="763">
        <f t="shared" si="132"/>
        <v>7430.46</v>
      </c>
    </row>
    <row r="3049" spans="1:16" ht="30">
      <c r="A3049" s="1063">
        <v>70</v>
      </c>
      <c r="B3049" s="173"/>
      <c r="C3049" s="1087" t="s">
        <v>3471</v>
      </c>
      <c r="D3049" s="929" t="s">
        <v>152</v>
      </c>
      <c r="E3049" s="95">
        <v>1168.2</v>
      </c>
      <c r="F3049" s="95">
        <v>2</v>
      </c>
      <c r="G3049" s="1088">
        <f t="shared" ref="G3049:G3073" si="134">F3049*E3049</f>
        <v>2336.4</v>
      </c>
      <c r="H3049" s="763" t="s">
        <v>3387</v>
      </c>
      <c r="I3049" s="763" t="s">
        <v>3387</v>
      </c>
      <c r="J3049" s="763" t="s">
        <v>3387</v>
      </c>
      <c r="K3049" s="763" t="s">
        <v>3387</v>
      </c>
      <c r="L3049" s="763" t="s">
        <v>3387</v>
      </c>
      <c r="M3049" s="763" t="s">
        <v>3387</v>
      </c>
      <c r="N3049" s="763" t="s">
        <v>3387</v>
      </c>
      <c r="O3049" s="1065" t="s">
        <v>3387</v>
      </c>
      <c r="P3049" s="763">
        <f t="shared" si="132"/>
        <v>2336.4</v>
      </c>
    </row>
    <row r="3050" spans="1:16" ht="30">
      <c r="A3050" s="1063">
        <v>71</v>
      </c>
      <c r="B3050" s="173"/>
      <c r="C3050" s="1089" t="s">
        <v>3472</v>
      </c>
      <c r="D3050" s="929" t="s">
        <v>152</v>
      </c>
      <c r="E3050" s="95">
        <v>1410.1</v>
      </c>
      <c r="F3050" s="95">
        <v>3</v>
      </c>
      <c r="G3050" s="763">
        <f t="shared" si="134"/>
        <v>4230.2999999999993</v>
      </c>
      <c r="H3050" s="763" t="s">
        <v>3387</v>
      </c>
      <c r="I3050" s="763" t="s">
        <v>3387</v>
      </c>
      <c r="J3050" s="763" t="s">
        <v>3387</v>
      </c>
      <c r="K3050" s="763" t="s">
        <v>3387</v>
      </c>
      <c r="L3050" s="763" t="s">
        <v>3387</v>
      </c>
      <c r="M3050" s="763" t="s">
        <v>3387</v>
      </c>
      <c r="N3050" s="763" t="s">
        <v>3387</v>
      </c>
      <c r="O3050" s="1065" t="s">
        <v>3387</v>
      </c>
      <c r="P3050" s="763">
        <f t="shared" si="132"/>
        <v>4230.2999999999993</v>
      </c>
    </row>
    <row r="3051" spans="1:16" ht="30">
      <c r="A3051" s="1063">
        <v>72</v>
      </c>
      <c r="B3051" s="173"/>
      <c r="C3051" s="1089" t="s">
        <v>3473</v>
      </c>
      <c r="D3051" s="929" t="s">
        <v>152</v>
      </c>
      <c r="E3051" s="95">
        <v>2342.3000000000002</v>
      </c>
      <c r="F3051" s="95">
        <v>1</v>
      </c>
      <c r="G3051" s="763">
        <f t="shared" si="134"/>
        <v>2342.3000000000002</v>
      </c>
      <c r="H3051" s="763" t="s">
        <v>3387</v>
      </c>
      <c r="I3051" s="763" t="s">
        <v>3387</v>
      </c>
      <c r="J3051" s="763" t="s">
        <v>3387</v>
      </c>
      <c r="K3051" s="763" t="s">
        <v>3387</v>
      </c>
      <c r="L3051" s="763" t="s">
        <v>3387</v>
      </c>
      <c r="M3051" s="763" t="s">
        <v>3387</v>
      </c>
      <c r="N3051" s="763" t="s">
        <v>3387</v>
      </c>
      <c r="O3051" s="1065" t="s">
        <v>3387</v>
      </c>
      <c r="P3051" s="763">
        <f t="shared" si="132"/>
        <v>2342.3000000000002</v>
      </c>
    </row>
    <row r="3052" spans="1:16" ht="30">
      <c r="A3052" s="1063">
        <v>73</v>
      </c>
      <c r="B3052" s="173"/>
      <c r="C3052" s="1089" t="s">
        <v>3474</v>
      </c>
      <c r="D3052" s="929" t="s">
        <v>152</v>
      </c>
      <c r="E3052" s="95">
        <v>1286.2</v>
      </c>
      <c r="F3052" s="95">
        <v>3</v>
      </c>
      <c r="G3052" s="763">
        <f t="shared" si="134"/>
        <v>3858.6000000000004</v>
      </c>
      <c r="H3052" s="763" t="s">
        <v>3387</v>
      </c>
      <c r="I3052" s="763" t="s">
        <v>3387</v>
      </c>
      <c r="J3052" s="763" t="s">
        <v>3387</v>
      </c>
      <c r="K3052" s="763" t="s">
        <v>3387</v>
      </c>
      <c r="L3052" s="763" t="s">
        <v>3387</v>
      </c>
      <c r="M3052" s="763" t="s">
        <v>3387</v>
      </c>
      <c r="N3052" s="763" t="s">
        <v>3387</v>
      </c>
      <c r="O3052" s="1065" t="s">
        <v>3387</v>
      </c>
      <c r="P3052" s="763">
        <f t="shared" si="132"/>
        <v>3858.6000000000004</v>
      </c>
    </row>
    <row r="3053" spans="1:16" ht="30">
      <c r="A3053" s="1063">
        <v>74</v>
      </c>
      <c r="B3053" s="173"/>
      <c r="C3053" s="1089" t="s">
        <v>3475</v>
      </c>
      <c r="D3053" s="929" t="s">
        <v>152</v>
      </c>
      <c r="E3053" s="95">
        <v>1410.1</v>
      </c>
      <c r="F3053" s="95">
        <v>3</v>
      </c>
      <c r="G3053" s="763">
        <f t="shared" si="134"/>
        <v>4230.2999999999993</v>
      </c>
      <c r="H3053" s="763" t="s">
        <v>3387</v>
      </c>
      <c r="I3053" s="763" t="s">
        <v>3387</v>
      </c>
      <c r="J3053" s="763" t="s">
        <v>3387</v>
      </c>
      <c r="K3053" s="763" t="s">
        <v>3387</v>
      </c>
      <c r="L3053" s="763" t="s">
        <v>3387</v>
      </c>
      <c r="M3053" s="763" t="s">
        <v>3387</v>
      </c>
      <c r="N3053" s="763" t="s">
        <v>3387</v>
      </c>
      <c r="O3053" s="1065" t="s">
        <v>3387</v>
      </c>
      <c r="P3053" s="763">
        <f t="shared" si="132"/>
        <v>4230.2999999999993</v>
      </c>
    </row>
    <row r="3054" spans="1:16" ht="30">
      <c r="A3054" s="1063">
        <v>75</v>
      </c>
      <c r="B3054" s="173"/>
      <c r="C3054" s="1089" t="s">
        <v>3476</v>
      </c>
      <c r="D3054" s="929" t="s">
        <v>152</v>
      </c>
      <c r="E3054" s="95">
        <v>1227.2</v>
      </c>
      <c r="F3054" s="95">
        <v>2</v>
      </c>
      <c r="G3054" s="763">
        <f t="shared" si="134"/>
        <v>2454.4</v>
      </c>
      <c r="H3054" s="763" t="s">
        <v>3387</v>
      </c>
      <c r="I3054" s="763" t="s">
        <v>3387</v>
      </c>
      <c r="J3054" s="763" t="s">
        <v>3387</v>
      </c>
      <c r="K3054" s="763" t="s">
        <v>3387</v>
      </c>
      <c r="L3054" s="763" t="s">
        <v>3387</v>
      </c>
      <c r="M3054" s="763" t="s">
        <v>3387</v>
      </c>
      <c r="N3054" s="763" t="s">
        <v>3387</v>
      </c>
      <c r="O3054" s="1065" t="s">
        <v>3387</v>
      </c>
      <c r="P3054" s="763">
        <f t="shared" si="132"/>
        <v>2454.4</v>
      </c>
    </row>
    <row r="3055" spans="1:16" ht="30">
      <c r="A3055" s="1063">
        <v>76</v>
      </c>
      <c r="B3055" s="173"/>
      <c r="C3055" s="1089" t="s">
        <v>3477</v>
      </c>
      <c r="D3055" s="929" t="s">
        <v>152</v>
      </c>
      <c r="E3055" s="95">
        <v>1410.1</v>
      </c>
      <c r="F3055" s="95">
        <v>5</v>
      </c>
      <c r="G3055" s="763">
        <f t="shared" si="134"/>
        <v>7050.5</v>
      </c>
      <c r="H3055" s="763" t="s">
        <v>3387</v>
      </c>
      <c r="I3055" s="763" t="s">
        <v>3387</v>
      </c>
      <c r="J3055" s="763" t="s">
        <v>3387</v>
      </c>
      <c r="K3055" s="763" t="s">
        <v>3387</v>
      </c>
      <c r="L3055" s="763" t="s">
        <v>3387</v>
      </c>
      <c r="M3055" s="763" t="s">
        <v>3387</v>
      </c>
      <c r="N3055" s="763" t="s">
        <v>3387</v>
      </c>
      <c r="O3055" s="1065" t="s">
        <v>3387</v>
      </c>
      <c r="P3055" s="763">
        <f t="shared" si="132"/>
        <v>7050.5</v>
      </c>
    </row>
    <row r="3056" spans="1:16" ht="30">
      <c r="A3056" s="1063">
        <v>77</v>
      </c>
      <c r="B3056" s="173"/>
      <c r="C3056" s="1089" t="s">
        <v>3478</v>
      </c>
      <c r="D3056" s="929" t="s">
        <v>152</v>
      </c>
      <c r="E3056" s="95">
        <v>1286.2</v>
      </c>
      <c r="F3056" s="95">
        <v>2</v>
      </c>
      <c r="G3056" s="763">
        <f t="shared" si="134"/>
        <v>2572.4</v>
      </c>
      <c r="H3056" s="763" t="s">
        <v>3387</v>
      </c>
      <c r="I3056" s="763" t="s">
        <v>3387</v>
      </c>
      <c r="J3056" s="763" t="s">
        <v>3387</v>
      </c>
      <c r="K3056" s="763" t="s">
        <v>3387</v>
      </c>
      <c r="L3056" s="763" t="s">
        <v>3387</v>
      </c>
      <c r="M3056" s="763" t="s">
        <v>3387</v>
      </c>
      <c r="N3056" s="763" t="s">
        <v>3387</v>
      </c>
      <c r="O3056" s="1065" t="s">
        <v>3387</v>
      </c>
      <c r="P3056" s="763">
        <f t="shared" si="132"/>
        <v>2572.4</v>
      </c>
    </row>
    <row r="3057" spans="1:16" ht="45">
      <c r="A3057" s="1063">
        <v>78</v>
      </c>
      <c r="B3057" s="173"/>
      <c r="C3057" s="1089" t="s">
        <v>3479</v>
      </c>
      <c r="D3057" s="929" t="s">
        <v>152</v>
      </c>
      <c r="E3057" s="95">
        <v>1174.0999999999999</v>
      </c>
      <c r="F3057" s="95">
        <v>4</v>
      </c>
      <c r="G3057" s="763">
        <f t="shared" si="134"/>
        <v>4696.3999999999996</v>
      </c>
      <c r="H3057" s="763" t="s">
        <v>3387</v>
      </c>
      <c r="I3057" s="763" t="s">
        <v>3387</v>
      </c>
      <c r="J3057" s="763" t="s">
        <v>3387</v>
      </c>
      <c r="K3057" s="763" t="s">
        <v>3387</v>
      </c>
      <c r="L3057" s="763" t="s">
        <v>3387</v>
      </c>
      <c r="M3057" s="763" t="s">
        <v>3387</v>
      </c>
      <c r="N3057" s="763" t="s">
        <v>3387</v>
      </c>
      <c r="O3057" s="1065" t="s">
        <v>3387</v>
      </c>
      <c r="P3057" s="763">
        <f t="shared" si="132"/>
        <v>4696.3999999999996</v>
      </c>
    </row>
    <row r="3058" spans="1:16" ht="30">
      <c r="A3058" s="1063">
        <v>79</v>
      </c>
      <c r="B3058" s="173"/>
      <c r="C3058" s="1089" t="s">
        <v>3480</v>
      </c>
      <c r="D3058" s="929" t="s">
        <v>152</v>
      </c>
      <c r="E3058" s="95">
        <v>4932.3999999999996</v>
      </c>
      <c r="F3058" s="95">
        <v>4</v>
      </c>
      <c r="G3058" s="95">
        <f>F3058*E3058</f>
        <v>19729.599999999999</v>
      </c>
      <c r="H3058" s="763" t="s">
        <v>3387</v>
      </c>
      <c r="I3058" s="763" t="s">
        <v>3387</v>
      </c>
      <c r="J3058" s="763" t="s">
        <v>3387</v>
      </c>
      <c r="K3058" s="763" t="s">
        <v>3387</v>
      </c>
      <c r="L3058" s="763" t="s">
        <v>3387</v>
      </c>
      <c r="M3058" s="763" t="s">
        <v>3387</v>
      </c>
      <c r="N3058" s="763" t="s">
        <v>3387</v>
      </c>
      <c r="O3058" s="1065" t="s">
        <v>3387</v>
      </c>
      <c r="P3058" s="763">
        <f t="shared" si="132"/>
        <v>19729.599999999999</v>
      </c>
    </row>
    <row r="3059" spans="1:16" ht="47.25">
      <c r="A3059" s="1063">
        <v>80</v>
      </c>
      <c r="B3059" s="173"/>
      <c r="C3059" s="1054" t="s">
        <v>3481</v>
      </c>
      <c r="D3059" s="95" t="s">
        <v>21</v>
      </c>
      <c r="E3059" s="171">
        <v>10207</v>
      </c>
      <c r="F3059" s="95">
        <v>8</v>
      </c>
      <c r="G3059" s="763">
        <f t="shared" si="134"/>
        <v>81656</v>
      </c>
      <c r="H3059" s="763" t="s">
        <v>3387</v>
      </c>
      <c r="I3059" s="763" t="s">
        <v>3387</v>
      </c>
      <c r="J3059" s="763" t="s">
        <v>3387</v>
      </c>
      <c r="K3059" s="763" t="s">
        <v>3387</v>
      </c>
      <c r="L3059" s="763" t="s">
        <v>3387</v>
      </c>
      <c r="M3059" s="763" t="s">
        <v>3387</v>
      </c>
      <c r="N3059" s="763" t="s">
        <v>3387</v>
      </c>
      <c r="O3059" s="1065" t="s">
        <v>3387</v>
      </c>
      <c r="P3059" s="763">
        <f t="shared" si="132"/>
        <v>81656</v>
      </c>
    </row>
    <row r="3060" spans="1:16" ht="15.75">
      <c r="A3060" s="1063">
        <v>81</v>
      </c>
      <c r="B3060" s="173"/>
      <c r="C3060" s="96" t="s">
        <v>3482</v>
      </c>
      <c r="D3060" s="95" t="s">
        <v>21</v>
      </c>
      <c r="E3060" s="171">
        <v>146.32</v>
      </c>
      <c r="F3060" s="95">
        <v>570</v>
      </c>
      <c r="G3060" s="763">
        <f t="shared" si="134"/>
        <v>83402.399999999994</v>
      </c>
      <c r="H3060" s="763" t="s">
        <v>3387</v>
      </c>
      <c r="I3060" s="763" t="s">
        <v>3387</v>
      </c>
      <c r="J3060" s="763" t="s">
        <v>3387</v>
      </c>
      <c r="K3060" s="763" t="s">
        <v>3387</v>
      </c>
      <c r="L3060" s="763" t="s">
        <v>3387</v>
      </c>
      <c r="M3060" s="763" t="s">
        <v>3387</v>
      </c>
      <c r="N3060" s="763" t="s">
        <v>3387</v>
      </c>
      <c r="O3060" s="1065" t="s">
        <v>3387</v>
      </c>
      <c r="P3060" s="763">
        <f t="shared" si="132"/>
        <v>83402.399999999994</v>
      </c>
    </row>
    <row r="3061" spans="1:16" ht="15.75">
      <c r="A3061" s="1063">
        <v>82</v>
      </c>
      <c r="B3061" s="173"/>
      <c r="C3061" s="96" t="s">
        <v>3483</v>
      </c>
      <c r="D3061" s="95" t="s">
        <v>21</v>
      </c>
      <c r="E3061" s="171">
        <v>116.82</v>
      </c>
      <c r="F3061" s="95">
        <v>500</v>
      </c>
      <c r="G3061" s="1070">
        <f t="shared" si="134"/>
        <v>58410</v>
      </c>
      <c r="H3061" s="763" t="s">
        <v>3387</v>
      </c>
      <c r="I3061" s="763" t="s">
        <v>3387</v>
      </c>
      <c r="J3061" s="763" t="s">
        <v>3387</v>
      </c>
      <c r="K3061" s="763" t="s">
        <v>3387</v>
      </c>
      <c r="L3061" s="763" t="s">
        <v>3387</v>
      </c>
      <c r="M3061" s="763" t="s">
        <v>3387</v>
      </c>
      <c r="N3061" s="763" t="s">
        <v>3387</v>
      </c>
      <c r="O3061" s="1065" t="s">
        <v>3387</v>
      </c>
      <c r="P3061" s="763">
        <f t="shared" si="132"/>
        <v>58410</v>
      </c>
    </row>
    <row r="3062" spans="1:16" ht="31.5">
      <c r="A3062" s="1063">
        <v>83</v>
      </c>
      <c r="B3062" s="173"/>
      <c r="C3062" s="96" t="s">
        <v>3484</v>
      </c>
      <c r="D3062" s="95" t="s">
        <v>152</v>
      </c>
      <c r="E3062" s="171">
        <v>5000</v>
      </c>
      <c r="F3062" s="95">
        <v>1</v>
      </c>
      <c r="G3062" s="1070">
        <f t="shared" si="134"/>
        <v>5000</v>
      </c>
      <c r="H3062" s="763" t="s">
        <v>3387</v>
      </c>
      <c r="I3062" s="763" t="s">
        <v>3387</v>
      </c>
      <c r="J3062" s="763" t="s">
        <v>3387</v>
      </c>
      <c r="K3062" s="763" t="s">
        <v>3387</v>
      </c>
      <c r="L3062" s="763" t="s">
        <v>3387</v>
      </c>
      <c r="M3062" s="763" t="s">
        <v>3387</v>
      </c>
      <c r="N3062" s="763" t="s">
        <v>3387</v>
      </c>
      <c r="O3062" s="1065" t="s">
        <v>3387</v>
      </c>
      <c r="P3062" s="763">
        <f t="shared" si="132"/>
        <v>5000</v>
      </c>
    </row>
    <row r="3063" spans="1:16" ht="15.75">
      <c r="A3063" s="1063">
        <v>84</v>
      </c>
      <c r="B3063" s="173"/>
      <c r="C3063" s="96" t="s">
        <v>3485</v>
      </c>
      <c r="D3063" s="95" t="s">
        <v>152</v>
      </c>
      <c r="E3063" s="171">
        <v>50</v>
      </c>
      <c r="F3063" s="95">
        <v>55</v>
      </c>
      <c r="G3063" s="1070">
        <f t="shared" si="134"/>
        <v>2750</v>
      </c>
      <c r="H3063" s="763" t="s">
        <v>3387</v>
      </c>
      <c r="I3063" s="763" t="s">
        <v>3387</v>
      </c>
      <c r="J3063" s="763" t="s">
        <v>3387</v>
      </c>
      <c r="K3063" s="763" t="s">
        <v>3387</v>
      </c>
      <c r="L3063" s="763" t="s">
        <v>3387</v>
      </c>
      <c r="M3063" s="763" t="s">
        <v>3387</v>
      </c>
      <c r="N3063" s="763" t="s">
        <v>3387</v>
      </c>
      <c r="O3063" s="1065" t="s">
        <v>3387</v>
      </c>
      <c r="P3063" s="763">
        <f t="shared" si="132"/>
        <v>2750</v>
      </c>
    </row>
    <row r="3064" spans="1:16" ht="15.75">
      <c r="A3064" s="1063">
        <v>85</v>
      </c>
      <c r="B3064" s="173"/>
      <c r="C3064" s="1090" t="s">
        <v>3486</v>
      </c>
      <c r="D3064" s="929" t="s">
        <v>152</v>
      </c>
      <c r="E3064" s="95">
        <v>128.62</v>
      </c>
      <c r="F3064" s="95">
        <v>25</v>
      </c>
      <c r="G3064" s="1070">
        <f t="shared" si="134"/>
        <v>3215.5</v>
      </c>
      <c r="H3064" s="763" t="s">
        <v>3387</v>
      </c>
      <c r="I3064" s="763" t="s">
        <v>3387</v>
      </c>
      <c r="J3064" s="763" t="s">
        <v>3387</v>
      </c>
      <c r="K3064" s="763" t="s">
        <v>3387</v>
      </c>
      <c r="L3064" s="763" t="s">
        <v>3387</v>
      </c>
      <c r="M3064" s="763" t="s">
        <v>3387</v>
      </c>
      <c r="N3064" s="763" t="s">
        <v>3387</v>
      </c>
      <c r="O3064" s="1065" t="s">
        <v>3387</v>
      </c>
      <c r="P3064" s="763">
        <f t="shared" si="132"/>
        <v>3215.5</v>
      </c>
    </row>
    <row r="3065" spans="1:16" ht="15.75">
      <c r="A3065" s="1063">
        <v>86</v>
      </c>
      <c r="B3065" s="173"/>
      <c r="C3065" s="99" t="s">
        <v>3487</v>
      </c>
      <c r="D3065" s="929" t="s">
        <v>152</v>
      </c>
      <c r="E3065" s="171">
        <v>300</v>
      </c>
      <c r="F3065" s="95">
        <v>18</v>
      </c>
      <c r="G3065" s="1070">
        <f t="shared" si="134"/>
        <v>5400</v>
      </c>
      <c r="H3065" s="763" t="s">
        <v>3387</v>
      </c>
      <c r="I3065" s="763" t="s">
        <v>3387</v>
      </c>
      <c r="J3065" s="763" t="s">
        <v>3387</v>
      </c>
      <c r="K3065" s="763" t="s">
        <v>3387</v>
      </c>
      <c r="L3065" s="763" t="s">
        <v>3387</v>
      </c>
      <c r="M3065" s="763" t="s">
        <v>3387</v>
      </c>
      <c r="N3065" s="763" t="s">
        <v>3387</v>
      </c>
      <c r="O3065" s="1065" t="s">
        <v>3387</v>
      </c>
      <c r="P3065" s="763">
        <f t="shared" si="132"/>
        <v>5400</v>
      </c>
    </row>
    <row r="3066" spans="1:16" ht="15.75">
      <c r="A3066" s="1063">
        <v>87</v>
      </c>
      <c r="B3066" s="173"/>
      <c r="C3066" s="1090" t="s">
        <v>3488</v>
      </c>
      <c r="D3066" s="929" t="s">
        <v>152</v>
      </c>
      <c r="E3066" s="171">
        <v>150</v>
      </c>
      <c r="F3066" s="95">
        <v>48</v>
      </c>
      <c r="G3066" s="1070">
        <f t="shared" si="134"/>
        <v>7200</v>
      </c>
      <c r="H3066" s="763" t="s">
        <v>3387</v>
      </c>
      <c r="I3066" s="763" t="s">
        <v>3387</v>
      </c>
      <c r="J3066" s="763" t="s">
        <v>3387</v>
      </c>
      <c r="K3066" s="763" t="s">
        <v>3387</v>
      </c>
      <c r="L3066" s="763" t="s">
        <v>3387</v>
      </c>
      <c r="M3066" s="763" t="s">
        <v>3387</v>
      </c>
      <c r="N3066" s="763" t="s">
        <v>3387</v>
      </c>
      <c r="O3066" s="1065" t="s">
        <v>3387</v>
      </c>
      <c r="P3066" s="763">
        <f t="shared" si="132"/>
        <v>7200</v>
      </c>
    </row>
    <row r="3067" spans="1:16" ht="15.75">
      <c r="A3067" s="1063">
        <v>88</v>
      </c>
      <c r="B3067" s="173"/>
      <c r="C3067" s="1090" t="s">
        <v>3489</v>
      </c>
      <c r="D3067" s="929" t="s">
        <v>152</v>
      </c>
      <c r="E3067" s="171">
        <v>180</v>
      </c>
      <c r="F3067" s="95">
        <v>12</v>
      </c>
      <c r="G3067" s="1070">
        <f t="shared" si="134"/>
        <v>2160</v>
      </c>
      <c r="H3067" s="763" t="s">
        <v>3387</v>
      </c>
      <c r="I3067" s="763" t="s">
        <v>3387</v>
      </c>
      <c r="J3067" s="763" t="s">
        <v>3387</v>
      </c>
      <c r="K3067" s="763" t="s">
        <v>3387</v>
      </c>
      <c r="L3067" s="763" t="s">
        <v>3387</v>
      </c>
      <c r="M3067" s="763" t="s">
        <v>3387</v>
      </c>
      <c r="N3067" s="763" t="s">
        <v>3387</v>
      </c>
      <c r="O3067" s="1065" t="s">
        <v>3387</v>
      </c>
      <c r="P3067" s="763">
        <f t="shared" si="132"/>
        <v>2160</v>
      </c>
    </row>
    <row r="3068" spans="1:16" ht="15.75">
      <c r="A3068" s="1063">
        <v>89</v>
      </c>
      <c r="B3068" s="173"/>
      <c r="C3068" s="1091" t="s">
        <v>3490</v>
      </c>
      <c r="D3068" s="929" t="s">
        <v>152</v>
      </c>
      <c r="E3068" s="171">
        <v>90</v>
      </c>
      <c r="F3068" s="95">
        <v>500</v>
      </c>
      <c r="G3068" s="1070">
        <f t="shared" si="134"/>
        <v>45000</v>
      </c>
      <c r="H3068" s="763" t="s">
        <v>3387</v>
      </c>
      <c r="I3068" s="763" t="s">
        <v>3387</v>
      </c>
      <c r="J3068" s="763" t="s">
        <v>3387</v>
      </c>
      <c r="K3068" s="763" t="s">
        <v>3387</v>
      </c>
      <c r="L3068" s="763" t="s">
        <v>3387</v>
      </c>
      <c r="M3068" s="763" t="s">
        <v>3387</v>
      </c>
      <c r="N3068" s="763" t="s">
        <v>3387</v>
      </c>
      <c r="O3068" s="1065" t="s">
        <v>3387</v>
      </c>
      <c r="P3068" s="763">
        <f t="shared" si="132"/>
        <v>45000</v>
      </c>
    </row>
    <row r="3069" spans="1:16" ht="15.75">
      <c r="A3069" s="1063">
        <v>90</v>
      </c>
      <c r="B3069" s="173"/>
      <c r="C3069" s="1064" t="s">
        <v>3491</v>
      </c>
      <c r="D3069" s="929" t="s">
        <v>152</v>
      </c>
      <c r="E3069" s="171">
        <v>160</v>
      </c>
      <c r="F3069" s="95">
        <v>4</v>
      </c>
      <c r="G3069" s="1070">
        <f t="shared" si="134"/>
        <v>640</v>
      </c>
      <c r="H3069" s="763" t="s">
        <v>3387</v>
      </c>
      <c r="I3069" s="763" t="s">
        <v>3387</v>
      </c>
      <c r="J3069" s="763" t="s">
        <v>3387</v>
      </c>
      <c r="K3069" s="763" t="s">
        <v>3387</v>
      </c>
      <c r="L3069" s="763" t="s">
        <v>3387</v>
      </c>
      <c r="M3069" s="763" t="s">
        <v>3387</v>
      </c>
      <c r="N3069" s="763" t="s">
        <v>3387</v>
      </c>
      <c r="O3069" s="1065" t="s">
        <v>3387</v>
      </c>
      <c r="P3069" s="763">
        <f t="shared" si="132"/>
        <v>640</v>
      </c>
    </row>
    <row r="3070" spans="1:16" ht="15.75">
      <c r="A3070" s="1063">
        <v>91</v>
      </c>
      <c r="B3070" s="173"/>
      <c r="C3070" s="99" t="s">
        <v>3492</v>
      </c>
      <c r="D3070" s="929" t="s">
        <v>15</v>
      </c>
      <c r="E3070" s="95">
        <v>73.16</v>
      </c>
      <c r="F3070" s="95">
        <v>836</v>
      </c>
      <c r="G3070" s="1070">
        <f>F3070*E3070</f>
        <v>61161.759999999995</v>
      </c>
      <c r="H3070" s="763" t="s">
        <v>3387</v>
      </c>
      <c r="I3070" s="763" t="s">
        <v>3387</v>
      </c>
      <c r="J3070" s="763" t="s">
        <v>3387</v>
      </c>
      <c r="K3070" s="763" t="s">
        <v>3387</v>
      </c>
      <c r="L3070" s="763" t="s">
        <v>3387</v>
      </c>
      <c r="M3070" s="763" t="s">
        <v>3387</v>
      </c>
      <c r="N3070" s="763" t="s">
        <v>3387</v>
      </c>
      <c r="O3070" s="1065" t="s">
        <v>3387</v>
      </c>
      <c r="P3070" s="763">
        <f>F3070*E3070</f>
        <v>61161.759999999995</v>
      </c>
    </row>
    <row r="3071" spans="1:16" ht="31.5">
      <c r="A3071" s="1063">
        <v>92</v>
      </c>
      <c r="B3071" s="173" t="s">
        <v>3493</v>
      </c>
      <c r="C3071" s="1092" t="s">
        <v>3494</v>
      </c>
      <c r="D3071" s="1093" t="s">
        <v>3389</v>
      </c>
      <c r="E3071" s="925">
        <v>300</v>
      </c>
      <c r="F3071" s="173">
        <v>584</v>
      </c>
      <c r="G3071" s="763">
        <f t="shared" si="134"/>
        <v>175200</v>
      </c>
      <c r="H3071" s="763" t="s">
        <v>3387</v>
      </c>
      <c r="I3071" s="763" t="s">
        <v>3387</v>
      </c>
      <c r="J3071" s="763" t="s">
        <v>3387</v>
      </c>
      <c r="K3071" s="763" t="s">
        <v>3387</v>
      </c>
      <c r="L3071" s="763" t="s">
        <v>3387</v>
      </c>
      <c r="M3071" s="763" t="s">
        <v>3387</v>
      </c>
      <c r="N3071" s="763" t="s">
        <v>3387</v>
      </c>
      <c r="O3071" s="1065" t="s">
        <v>3387</v>
      </c>
      <c r="P3071" s="763">
        <f t="shared" si="132"/>
        <v>175200</v>
      </c>
    </row>
    <row r="3072" spans="1:16" ht="15.75">
      <c r="A3072" s="1063">
        <v>93</v>
      </c>
      <c r="B3072" s="173"/>
      <c r="C3072" s="1092" t="s">
        <v>3495</v>
      </c>
      <c r="D3072" s="1060" t="s">
        <v>152</v>
      </c>
      <c r="E3072" s="1060">
        <v>2000</v>
      </c>
      <c r="F3072" s="173">
        <v>1</v>
      </c>
      <c r="G3072" s="763">
        <f t="shared" si="134"/>
        <v>2000</v>
      </c>
      <c r="H3072" s="763" t="s">
        <v>3387</v>
      </c>
      <c r="I3072" s="763" t="s">
        <v>3387</v>
      </c>
      <c r="J3072" s="763" t="s">
        <v>3387</v>
      </c>
      <c r="K3072" s="763" t="s">
        <v>3387</v>
      </c>
      <c r="L3072" s="763" t="s">
        <v>3387</v>
      </c>
      <c r="M3072" s="763" t="s">
        <v>3387</v>
      </c>
      <c r="N3072" s="763" t="s">
        <v>3387</v>
      </c>
      <c r="O3072" s="763" t="s">
        <v>3387</v>
      </c>
      <c r="P3072" s="763">
        <f t="shared" si="132"/>
        <v>2000</v>
      </c>
    </row>
    <row r="3073" spans="1:16" ht="15.75">
      <c r="A3073" s="1063">
        <v>94</v>
      </c>
      <c r="B3073" s="173"/>
      <c r="C3073" s="1092" t="s">
        <v>3496</v>
      </c>
      <c r="D3073" s="1060" t="s">
        <v>152</v>
      </c>
      <c r="E3073" s="1060">
        <v>3339.4</v>
      </c>
      <c r="F3073" s="173">
        <v>6</v>
      </c>
      <c r="G3073" s="763">
        <f t="shared" si="134"/>
        <v>20036.400000000001</v>
      </c>
      <c r="H3073" s="763" t="s">
        <v>3387</v>
      </c>
      <c r="I3073" s="763" t="s">
        <v>3387</v>
      </c>
      <c r="J3073" s="763" t="s">
        <v>3387</v>
      </c>
      <c r="K3073" s="763" t="s">
        <v>3387</v>
      </c>
      <c r="L3073" s="763" t="s">
        <v>3387</v>
      </c>
      <c r="M3073" s="763" t="s">
        <v>3387</v>
      </c>
      <c r="N3073" s="763" t="s">
        <v>3387</v>
      </c>
      <c r="O3073" s="763" t="s">
        <v>3387</v>
      </c>
      <c r="P3073" s="763">
        <f t="shared" si="132"/>
        <v>20036.400000000001</v>
      </c>
    </row>
    <row r="3074" spans="1:16" ht="15.75">
      <c r="A3074" s="173"/>
      <c r="B3074" s="173"/>
      <c r="C3074" s="1094"/>
      <c r="D3074" s="44"/>
      <c r="E3074" s="1076"/>
      <c r="F3074" s="173"/>
      <c r="G3074" s="1095">
        <f>SUM(G2980:G3073)</f>
        <v>2517107.5439499994</v>
      </c>
      <c r="H3074" s="763" t="s">
        <v>3387</v>
      </c>
      <c r="I3074" s="763" t="s">
        <v>3387</v>
      </c>
      <c r="J3074" s="763" t="s">
        <v>3387</v>
      </c>
      <c r="K3074" s="763" t="s">
        <v>3387</v>
      </c>
      <c r="L3074" s="763" t="s">
        <v>3387</v>
      </c>
      <c r="M3074" s="763" t="s">
        <v>3387</v>
      </c>
      <c r="N3074" s="763" t="s">
        <v>3387</v>
      </c>
      <c r="O3074" s="1077">
        <f>SUM(O3019:O3071)</f>
        <v>216942</v>
      </c>
      <c r="P3074" s="1095">
        <f>SUM(P2980:P3073)</f>
        <v>2734049.5439499984</v>
      </c>
    </row>
    <row r="3075" spans="1:16" ht="47.25">
      <c r="A3075" s="1187" t="s">
        <v>3497</v>
      </c>
      <c r="B3075" s="1187"/>
      <c r="C3075" s="1187"/>
      <c r="D3075" s="1187"/>
      <c r="E3075" s="763"/>
      <c r="F3075" s="763"/>
      <c r="G3075" s="763" t="s">
        <v>684</v>
      </c>
      <c r="H3075" s="1070"/>
      <c r="I3075" s="1096" t="s">
        <v>685</v>
      </c>
      <c r="J3075" s="1070"/>
      <c r="K3075" s="1097" t="s">
        <v>686</v>
      </c>
      <c r="L3075" s="1070"/>
      <c r="M3075" s="1096" t="s">
        <v>3498</v>
      </c>
      <c r="N3075" s="1070"/>
      <c r="O3075" s="1098" t="s">
        <v>688</v>
      </c>
      <c r="P3075" s="1096" t="s">
        <v>244</v>
      </c>
    </row>
    <row r="3076" spans="1:16" ht="15.75">
      <c r="A3076" s="1099"/>
      <c r="B3076" s="1099"/>
      <c r="C3076" s="1099"/>
      <c r="D3076" s="1099"/>
      <c r="E3076" s="1099"/>
      <c r="F3076" s="1099"/>
      <c r="G3076" s="1100">
        <f>G3074</f>
        <v>2517107.5439499994</v>
      </c>
      <c r="H3076" s="1099"/>
      <c r="I3076" s="1099"/>
      <c r="J3076" s="1099"/>
      <c r="K3076" s="1099"/>
      <c r="L3076" s="1099"/>
      <c r="M3076" s="1099"/>
      <c r="N3076" s="1099"/>
      <c r="O3076" s="1061">
        <f>O3074</f>
        <v>216942</v>
      </c>
      <c r="P3076" s="1061">
        <f>O3076+G3076</f>
        <v>2734049.5439499994</v>
      </c>
    </row>
    <row r="3077" spans="1:16" ht="15.75">
      <c r="A3077" s="1101"/>
      <c r="B3077" s="1101"/>
      <c r="C3077" s="1100"/>
      <c r="D3077" s="1101"/>
      <c r="E3077" s="1101"/>
      <c r="F3077" s="1101"/>
      <c r="G3077" s="1100"/>
      <c r="H3077" s="1101"/>
      <c r="I3077" s="1101"/>
      <c r="J3077" s="1101"/>
      <c r="K3077" s="1181" t="s">
        <v>690</v>
      </c>
      <c r="L3077" s="1181"/>
      <c r="M3077" s="1181"/>
      <c r="N3077" s="1181"/>
      <c r="O3077" s="1181" t="s">
        <v>693</v>
      </c>
      <c r="P3077" s="1181"/>
    </row>
    <row r="3078" spans="1:16" ht="15.75">
      <c r="A3078" s="1101"/>
      <c r="B3078" s="1101"/>
      <c r="C3078" s="1101"/>
      <c r="D3078" s="1101"/>
      <c r="E3078" s="1101"/>
      <c r="F3078" s="1101"/>
      <c r="G3078" s="1095"/>
      <c r="H3078" s="1101"/>
      <c r="I3078" s="1101"/>
      <c r="J3078" s="1101"/>
      <c r="K3078" s="1182"/>
      <c r="L3078" s="1182"/>
      <c r="M3078" s="1182"/>
      <c r="N3078" s="1182"/>
      <c r="O3078" s="1183"/>
      <c r="P3078" s="1183"/>
    </row>
    <row r="3079" spans="1:16" ht="15.75">
      <c r="A3079" s="1101"/>
      <c r="B3079" s="1101"/>
      <c r="C3079" s="1102"/>
      <c r="D3079" s="1101"/>
      <c r="E3079" s="1101"/>
      <c r="F3079" s="1101"/>
      <c r="G3079" s="1102"/>
      <c r="H3079" s="1101"/>
      <c r="I3079" s="1101"/>
      <c r="J3079" s="1101"/>
      <c r="K3079" s="1181" t="s">
        <v>692</v>
      </c>
      <c r="L3079" s="1181"/>
      <c r="M3079" s="1181"/>
      <c r="N3079" s="1181"/>
      <c r="O3079" s="1181" t="s">
        <v>693</v>
      </c>
      <c r="P3079" s="1181"/>
    </row>
    <row r="3080" spans="1:16" ht="15.75">
      <c r="A3080" s="1101"/>
      <c r="B3080" s="1101"/>
      <c r="C3080" s="1101"/>
      <c r="D3080" s="1101"/>
      <c r="E3080" s="1101"/>
      <c r="F3080" s="1101"/>
      <c r="G3080" s="1102"/>
      <c r="H3080" s="1101"/>
      <c r="I3080" s="1101"/>
      <c r="J3080" s="1102"/>
      <c r="K3080" s="1182"/>
      <c r="L3080" s="1182"/>
      <c r="M3080" s="1182"/>
      <c r="N3080" s="1182"/>
      <c r="O3080" s="1182"/>
      <c r="P3080" s="1182"/>
    </row>
    <row r="3081" spans="1:16" ht="15.75">
      <c r="A3081" s="1101"/>
      <c r="B3081" s="1101"/>
      <c r="C3081" s="1102"/>
      <c r="D3081" s="1101"/>
      <c r="E3081" s="1101"/>
      <c r="F3081" s="1101"/>
      <c r="G3081" s="1102"/>
      <c r="H3081" s="1101"/>
      <c r="I3081" s="1101"/>
      <c r="J3081" s="1101"/>
      <c r="K3081" s="1181" t="s">
        <v>694</v>
      </c>
      <c r="L3081" s="1181"/>
      <c r="M3081" s="1181"/>
      <c r="N3081" s="1181"/>
      <c r="O3081" s="1181" t="s">
        <v>693</v>
      </c>
      <c r="P3081" s="1181"/>
    </row>
    <row r="3082" spans="1:16" ht="15.75">
      <c r="A3082" s="1101"/>
      <c r="B3082" s="1101"/>
      <c r="C3082" s="1101"/>
      <c r="D3082" s="1101"/>
      <c r="E3082" s="1101"/>
      <c r="F3082" s="1101"/>
      <c r="G3082" s="1102"/>
      <c r="H3082" s="1101"/>
      <c r="I3082" s="1101"/>
      <c r="J3082" s="1101"/>
      <c r="K3082" s="1182"/>
      <c r="L3082" s="1182"/>
      <c r="M3082" s="1182"/>
      <c r="N3082" s="1182"/>
      <c r="O3082" s="1183"/>
      <c r="P3082" s="1183"/>
    </row>
    <row r="3083" spans="1:16" ht="15.75">
      <c r="A3083" s="34"/>
      <c r="B3083" s="34"/>
      <c r="C3083" s="34"/>
      <c r="D3083" s="34"/>
      <c r="E3083" s="34"/>
      <c r="F3083" s="34"/>
      <c r="G3083" s="34"/>
      <c r="H3083" s="34"/>
      <c r="I3083" s="34"/>
      <c r="J3083" s="34"/>
      <c r="K3083" s="34"/>
      <c r="L3083" s="34"/>
      <c r="M3083" s="34"/>
      <c r="N3083" s="34"/>
      <c r="O3083" s="1062"/>
      <c r="P3083" s="1062"/>
    </row>
    <row r="3084" spans="1:16" ht="15.75">
      <c r="A3084" s="34"/>
      <c r="B3084" s="34"/>
      <c r="C3084" s="34"/>
      <c r="D3084" s="34"/>
      <c r="E3084" s="34"/>
      <c r="F3084" s="34"/>
      <c r="G3084" s="34"/>
      <c r="H3084" s="34"/>
      <c r="I3084" s="34"/>
      <c r="J3084" s="34"/>
      <c r="K3084" s="34"/>
      <c r="L3084" s="34"/>
      <c r="M3084" s="34"/>
      <c r="N3084" s="34"/>
      <c r="O3084" s="34"/>
      <c r="P3084" s="34"/>
    </row>
    <row r="3085" spans="1:16" ht="15.75">
      <c r="A3085" s="34"/>
      <c r="B3085" s="34"/>
      <c r="C3085" s="34"/>
      <c r="D3085" s="34"/>
      <c r="E3085" s="34"/>
      <c r="F3085" s="34"/>
      <c r="G3085" s="34"/>
      <c r="H3085" s="34"/>
      <c r="I3085" s="34"/>
      <c r="J3085" s="34"/>
      <c r="K3085" s="34"/>
      <c r="L3085" s="34"/>
      <c r="M3085" s="34"/>
      <c r="N3085" s="34"/>
      <c r="O3085" s="34"/>
      <c r="P3085" s="34"/>
    </row>
    <row r="3086" spans="1:16">
      <c r="A3086" s="1176" t="s">
        <v>3499</v>
      </c>
      <c r="B3086" s="1176"/>
      <c r="C3086" s="1176"/>
      <c r="D3086" s="1103"/>
      <c r="E3086" s="1103"/>
      <c r="F3086" s="949"/>
      <c r="G3086" s="949"/>
      <c r="H3086" s="949"/>
      <c r="I3086" s="949"/>
      <c r="J3086" s="949"/>
      <c r="K3086" s="949"/>
      <c r="L3086" s="949"/>
      <c r="M3086" s="1176" t="s">
        <v>3500</v>
      </c>
      <c r="N3086" s="1176"/>
      <c r="O3086" s="1176"/>
      <c r="P3086" s="1176"/>
    </row>
    <row r="3087" spans="1:16">
      <c r="A3087" s="1176" t="s">
        <v>3501</v>
      </c>
      <c r="B3087" s="1176"/>
      <c r="C3087" s="1176"/>
      <c r="D3087" s="1103"/>
      <c r="E3087" s="1103"/>
      <c r="F3087" s="949"/>
      <c r="G3087" s="949"/>
      <c r="H3087" s="949"/>
      <c r="I3087" s="949"/>
      <c r="J3087" s="949"/>
      <c r="K3087" s="949"/>
      <c r="L3087" s="949"/>
      <c r="M3087" s="1021"/>
      <c r="N3087" s="1021"/>
      <c r="O3087" s="1021"/>
      <c r="P3087" s="1104"/>
    </row>
    <row r="3088" spans="1:16">
      <c r="A3088" s="1176" t="s">
        <v>3502</v>
      </c>
      <c r="B3088" s="1176"/>
      <c r="C3088" s="1176"/>
      <c r="D3088" s="1103"/>
      <c r="E3088" s="1103"/>
      <c r="F3088" s="949"/>
      <c r="G3088" s="949"/>
      <c r="H3088" s="949"/>
      <c r="I3088" s="1103"/>
      <c r="J3088" s="1103"/>
      <c r="K3088" s="1103"/>
      <c r="L3088" s="1103"/>
      <c r="M3088" s="1103"/>
      <c r="N3088" s="1103"/>
      <c r="O3088" s="1103"/>
      <c r="P3088" s="1103"/>
    </row>
    <row r="3089" spans="1:16">
      <c r="A3089" s="1177" t="s">
        <v>3503</v>
      </c>
      <c r="B3089" s="1178"/>
      <c r="C3089" s="1179"/>
      <c r="D3089" s="1103"/>
      <c r="E3089" s="1103"/>
      <c r="F3089" s="949"/>
      <c r="G3089" s="949"/>
      <c r="H3089" s="949"/>
      <c r="I3089" s="949"/>
      <c r="J3089" s="949"/>
      <c r="K3089" s="949"/>
      <c r="L3089" s="949"/>
      <c r="M3089" s="949"/>
      <c r="N3089" s="949"/>
      <c r="O3089" s="949"/>
      <c r="P3089" s="949"/>
    </row>
    <row r="3090" spans="1:16">
      <c r="A3090" s="1180" t="s">
        <v>455</v>
      </c>
      <c r="B3090" s="1175" t="s">
        <v>1</v>
      </c>
      <c r="C3090" s="1175" t="s">
        <v>3504</v>
      </c>
      <c r="D3090" s="1171" t="s">
        <v>3</v>
      </c>
      <c r="E3090" s="1173" t="s">
        <v>3505</v>
      </c>
      <c r="F3090" s="1175" t="s">
        <v>5</v>
      </c>
      <c r="G3090" s="1175"/>
      <c r="H3090" s="1167" t="s">
        <v>460</v>
      </c>
      <c r="I3090" s="1166"/>
      <c r="J3090" s="1167" t="s">
        <v>461</v>
      </c>
      <c r="K3090" s="1166"/>
      <c r="L3090" s="1166" t="s">
        <v>7</v>
      </c>
      <c r="M3090" s="1166"/>
      <c r="N3090" s="1167" t="s">
        <v>462</v>
      </c>
      <c r="O3090" s="1168"/>
      <c r="P3090" s="1169" t="s">
        <v>3506</v>
      </c>
    </row>
    <row r="3091" spans="1:16" ht="45">
      <c r="A3091" s="1175"/>
      <c r="B3091" s="1175"/>
      <c r="C3091" s="1175"/>
      <c r="D3091" s="1172"/>
      <c r="E3091" s="1174"/>
      <c r="F3091" s="148" t="s">
        <v>245</v>
      </c>
      <c r="G3091" s="315" t="s">
        <v>246</v>
      </c>
      <c r="H3091" s="148" t="s">
        <v>245</v>
      </c>
      <c r="I3091" s="315" t="s">
        <v>246</v>
      </c>
      <c r="J3091" s="148" t="s">
        <v>245</v>
      </c>
      <c r="K3091" s="315" t="s">
        <v>246</v>
      </c>
      <c r="L3091" s="148" t="s">
        <v>245</v>
      </c>
      <c r="M3091" s="315" t="s">
        <v>246</v>
      </c>
      <c r="N3091" s="148" t="s">
        <v>245</v>
      </c>
      <c r="O3091" s="315" t="s">
        <v>246</v>
      </c>
      <c r="P3091" s="1170"/>
    </row>
    <row r="3092" spans="1:16" ht="15.75">
      <c r="A3092" s="148">
        <v>1</v>
      </c>
      <c r="B3092" s="338" t="s">
        <v>2644</v>
      </c>
      <c r="C3092" s="1063" t="s">
        <v>3507</v>
      </c>
      <c r="D3092" s="1114" t="s">
        <v>152</v>
      </c>
      <c r="E3092" s="1115">
        <v>4867.5</v>
      </c>
      <c r="F3092" s="148">
        <v>5</v>
      </c>
      <c r="G3092" s="149">
        <f>E3092*F3092</f>
        <v>24337.5</v>
      </c>
      <c r="H3092" s="148">
        <v>0</v>
      </c>
      <c r="I3092" s="149">
        <v>0</v>
      </c>
      <c r="J3092" s="148">
        <v>0</v>
      </c>
      <c r="K3092" s="149">
        <v>0</v>
      </c>
      <c r="L3092" s="148">
        <v>0</v>
      </c>
      <c r="M3092" s="149">
        <v>0</v>
      </c>
      <c r="N3092" s="148">
        <v>0</v>
      </c>
      <c r="O3092" s="149">
        <v>0</v>
      </c>
      <c r="P3092" s="149">
        <f>O3092+M3092+K3092+I3092+G3092</f>
        <v>24337.5</v>
      </c>
    </row>
    <row r="3093" spans="1:16" ht="31.5">
      <c r="A3093" s="148">
        <v>2</v>
      </c>
      <c r="B3093" s="338" t="s">
        <v>2646</v>
      </c>
      <c r="C3093" s="1063" t="s">
        <v>3508</v>
      </c>
      <c r="D3093" s="1114" t="s">
        <v>683</v>
      </c>
      <c r="E3093" s="1115">
        <v>5605</v>
      </c>
      <c r="F3093" s="148">
        <v>4</v>
      </c>
      <c r="G3093" s="149">
        <f t="shared" ref="G3093:G3125" si="135">E3093*F3093</f>
        <v>22420</v>
      </c>
      <c r="H3093" s="148">
        <v>0</v>
      </c>
      <c r="I3093" s="149">
        <v>0</v>
      </c>
      <c r="J3093" s="148">
        <v>0</v>
      </c>
      <c r="K3093" s="149">
        <v>0</v>
      </c>
      <c r="L3093" s="148">
        <v>0</v>
      </c>
      <c r="M3093" s="149">
        <v>0</v>
      </c>
      <c r="N3093" s="148">
        <v>0</v>
      </c>
      <c r="O3093" s="149">
        <v>0</v>
      </c>
      <c r="P3093" s="149">
        <f t="shared" ref="P3093:P3129" si="136">O3093+M3093+K3093+I3093+G3093</f>
        <v>22420</v>
      </c>
    </row>
    <row r="3094" spans="1:16" ht="15.75">
      <c r="A3094" s="148">
        <v>3</v>
      </c>
      <c r="B3094" s="338" t="s">
        <v>3509</v>
      </c>
      <c r="C3094" s="1063" t="s">
        <v>3510</v>
      </c>
      <c r="D3094" s="1114" t="s">
        <v>3392</v>
      </c>
      <c r="E3094" s="1115">
        <v>1298</v>
      </c>
      <c r="F3094" s="148">
        <v>1</v>
      </c>
      <c r="G3094" s="149">
        <f t="shared" si="135"/>
        <v>1298</v>
      </c>
      <c r="H3094" s="148">
        <v>0</v>
      </c>
      <c r="I3094" s="149">
        <v>0</v>
      </c>
      <c r="J3094" s="148">
        <v>0</v>
      </c>
      <c r="K3094" s="149">
        <v>0</v>
      </c>
      <c r="L3094" s="148">
        <v>0</v>
      </c>
      <c r="M3094" s="149">
        <v>0</v>
      </c>
      <c r="N3094" s="148">
        <v>0</v>
      </c>
      <c r="O3094" s="149">
        <v>0</v>
      </c>
      <c r="P3094" s="149">
        <f t="shared" si="136"/>
        <v>1298</v>
      </c>
    </row>
    <row r="3095" spans="1:16" ht="15.75">
      <c r="A3095" s="148">
        <v>4</v>
      </c>
      <c r="B3095" s="338" t="s">
        <v>2651</v>
      </c>
      <c r="C3095" s="1063" t="s">
        <v>3511</v>
      </c>
      <c r="D3095" s="1114" t="s">
        <v>683</v>
      </c>
      <c r="E3095" s="1115">
        <v>531</v>
      </c>
      <c r="F3095" s="148">
        <v>2</v>
      </c>
      <c r="G3095" s="149">
        <f t="shared" si="135"/>
        <v>1062</v>
      </c>
      <c r="H3095" s="148">
        <v>0</v>
      </c>
      <c r="I3095" s="149">
        <v>0</v>
      </c>
      <c r="J3095" s="148">
        <v>0</v>
      </c>
      <c r="K3095" s="149">
        <v>0</v>
      </c>
      <c r="L3095" s="148">
        <v>0</v>
      </c>
      <c r="M3095" s="149">
        <v>0</v>
      </c>
      <c r="N3095" s="148">
        <v>0</v>
      </c>
      <c r="O3095" s="149">
        <v>0</v>
      </c>
      <c r="P3095" s="149">
        <f t="shared" si="136"/>
        <v>1062</v>
      </c>
    </row>
    <row r="3096" spans="1:16" ht="15.75">
      <c r="A3096" s="148">
        <v>5</v>
      </c>
      <c r="B3096" s="338" t="s">
        <v>2574</v>
      </c>
      <c r="C3096" s="1063" t="s">
        <v>3512</v>
      </c>
      <c r="D3096" s="321" t="s">
        <v>152</v>
      </c>
      <c r="E3096" s="324">
        <v>743.4</v>
      </c>
      <c r="F3096" s="148">
        <v>60</v>
      </c>
      <c r="G3096" s="149">
        <f t="shared" si="135"/>
        <v>44604</v>
      </c>
      <c r="H3096" s="148">
        <v>0</v>
      </c>
      <c r="I3096" s="149">
        <v>0</v>
      </c>
      <c r="J3096" s="148">
        <v>0</v>
      </c>
      <c r="K3096" s="149">
        <v>0</v>
      </c>
      <c r="L3096" s="148">
        <v>0</v>
      </c>
      <c r="M3096" s="149">
        <v>0</v>
      </c>
      <c r="N3096" s="148">
        <v>0</v>
      </c>
      <c r="O3096" s="149">
        <v>0</v>
      </c>
      <c r="P3096" s="149">
        <f t="shared" si="136"/>
        <v>44604</v>
      </c>
    </row>
    <row r="3097" spans="1:16" ht="15.75">
      <c r="A3097" s="148">
        <v>6</v>
      </c>
      <c r="B3097" s="338" t="s">
        <v>3513</v>
      </c>
      <c r="C3097" s="1063" t="s">
        <v>3514</v>
      </c>
      <c r="D3097" s="146" t="s">
        <v>21</v>
      </c>
      <c r="E3097" s="147">
        <v>737.5</v>
      </c>
      <c r="F3097" s="148">
        <v>45</v>
      </c>
      <c r="G3097" s="149">
        <f t="shared" si="135"/>
        <v>33187.5</v>
      </c>
      <c r="H3097" s="148">
        <v>0</v>
      </c>
      <c r="I3097" s="149">
        <v>0</v>
      </c>
      <c r="J3097" s="148">
        <v>0</v>
      </c>
      <c r="K3097" s="149">
        <v>0</v>
      </c>
      <c r="L3097" s="148">
        <v>0</v>
      </c>
      <c r="M3097" s="149">
        <v>0</v>
      </c>
      <c r="N3097" s="148">
        <v>0</v>
      </c>
      <c r="O3097" s="149">
        <v>0</v>
      </c>
      <c r="P3097" s="149">
        <f t="shared" si="136"/>
        <v>33187.5</v>
      </c>
    </row>
    <row r="3098" spans="1:16" ht="31.5">
      <c r="A3098" s="148">
        <v>7</v>
      </c>
      <c r="B3098" s="338" t="s">
        <v>3515</v>
      </c>
      <c r="C3098" s="1063" t="s">
        <v>3516</v>
      </c>
      <c r="D3098" s="146" t="s">
        <v>21</v>
      </c>
      <c r="E3098" s="147">
        <v>1416</v>
      </c>
      <c r="F3098" s="148">
        <v>3</v>
      </c>
      <c r="G3098" s="149">
        <f t="shared" si="135"/>
        <v>4248</v>
      </c>
      <c r="H3098" s="148">
        <v>0</v>
      </c>
      <c r="I3098" s="149">
        <v>0</v>
      </c>
      <c r="J3098" s="148">
        <v>0</v>
      </c>
      <c r="K3098" s="149">
        <v>0</v>
      </c>
      <c r="L3098" s="148">
        <v>0</v>
      </c>
      <c r="M3098" s="149">
        <v>0</v>
      </c>
      <c r="N3098" s="148">
        <v>0</v>
      </c>
      <c r="O3098" s="149">
        <v>0</v>
      </c>
      <c r="P3098" s="149">
        <f t="shared" si="136"/>
        <v>4248</v>
      </c>
    </row>
    <row r="3099" spans="1:16" ht="31.5">
      <c r="A3099" s="148">
        <v>8</v>
      </c>
      <c r="B3099" s="338" t="s">
        <v>3517</v>
      </c>
      <c r="C3099" s="1105" t="s">
        <v>3518</v>
      </c>
      <c r="D3099" s="146" t="s">
        <v>21</v>
      </c>
      <c r="E3099" s="147">
        <v>826</v>
      </c>
      <c r="F3099" s="148">
        <v>2</v>
      </c>
      <c r="G3099" s="149">
        <f t="shared" si="135"/>
        <v>1652</v>
      </c>
      <c r="H3099" s="148">
        <v>0</v>
      </c>
      <c r="I3099" s="149">
        <v>0</v>
      </c>
      <c r="J3099" s="148">
        <v>0</v>
      </c>
      <c r="K3099" s="149">
        <v>0</v>
      </c>
      <c r="L3099" s="148">
        <v>0</v>
      </c>
      <c r="M3099" s="149">
        <v>0</v>
      </c>
      <c r="N3099" s="148">
        <v>0</v>
      </c>
      <c r="O3099" s="149">
        <v>0</v>
      </c>
      <c r="P3099" s="149">
        <f t="shared" si="136"/>
        <v>1652</v>
      </c>
    </row>
    <row r="3100" spans="1:16" ht="15.75">
      <c r="A3100" s="148">
        <v>9</v>
      </c>
      <c r="B3100" s="173"/>
      <c r="C3100" s="155" t="s">
        <v>3519</v>
      </c>
      <c r="D3100" s="146" t="s">
        <v>21</v>
      </c>
      <c r="E3100" s="147">
        <v>0</v>
      </c>
      <c r="F3100" s="148">
        <v>1</v>
      </c>
      <c r="G3100" s="149">
        <f t="shared" si="135"/>
        <v>0</v>
      </c>
      <c r="H3100" s="148">
        <v>0</v>
      </c>
      <c r="I3100" s="149">
        <v>0</v>
      </c>
      <c r="J3100" s="148">
        <v>0</v>
      </c>
      <c r="K3100" s="149">
        <v>0</v>
      </c>
      <c r="L3100" s="148">
        <v>0</v>
      </c>
      <c r="M3100" s="149">
        <v>0</v>
      </c>
      <c r="N3100" s="148">
        <v>0</v>
      </c>
      <c r="O3100" s="149">
        <v>0</v>
      </c>
      <c r="P3100" s="149">
        <f t="shared" si="136"/>
        <v>0</v>
      </c>
    </row>
    <row r="3101" spans="1:16" ht="15.75">
      <c r="A3101" s="148">
        <v>10</v>
      </c>
      <c r="B3101" s="338" t="s">
        <v>26</v>
      </c>
      <c r="C3101" s="1072" t="s">
        <v>3520</v>
      </c>
      <c r="D3101" s="1068" t="s">
        <v>1702</v>
      </c>
      <c r="E3101" s="1116">
        <v>73.16</v>
      </c>
      <c r="F3101" s="148">
        <v>786</v>
      </c>
      <c r="G3101" s="149">
        <f t="shared" si="135"/>
        <v>57503.759999999995</v>
      </c>
      <c r="H3101" s="148">
        <v>0</v>
      </c>
      <c r="I3101" s="149">
        <v>0</v>
      </c>
      <c r="J3101" s="148">
        <v>0</v>
      </c>
      <c r="K3101" s="149">
        <v>0</v>
      </c>
      <c r="L3101" s="148">
        <v>0</v>
      </c>
      <c r="M3101" s="149">
        <v>0</v>
      </c>
      <c r="N3101" s="148">
        <v>0</v>
      </c>
      <c r="O3101" s="149">
        <v>0</v>
      </c>
      <c r="P3101" s="149">
        <f t="shared" si="136"/>
        <v>57503.759999999995</v>
      </c>
    </row>
    <row r="3102" spans="1:16" ht="15.75">
      <c r="A3102" s="148">
        <v>11</v>
      </c>
      <c r="B3102" s="338" t="s">
        <v>2743</v>
      </c>
      <c r="C3102" s="1106" t="s">
        <v>3521</v>
      </c>
      <c r="D3102" s="1068" t="s">
        <v>21</v>
      </c>
      <c r="E3102" s="1116">
        <v>50</v>
      </c>
      <c r="F3102" s="148">
        <v>14</v>
      </c>
      <c r="G3102" s="149">
        <f t="shared" si="135"/>
        <v>700</v>
      </c>
      <c r="H3102" s="148">
        <v>0</v>
      </c>
      <c r="I3102" s="149">
        <v>0</v>
      </c>
      <c r="J3102" s="148">
        <v>0</v>
      </c>
      <c r="K3102" s="149">
        <v>0</v>
      </c>
      <c r="L3102" s="148">
        <v>0</v>
      </c>
      <c r="M3102" s="149">
        <v>0</v>
      </c>
      <c r="N3102" s="148">
        <v>0</v>
      </c>
      <c r="O3102" s="149">
        <v>0</v>
      </c>
      <c r="P3102" s="149">
        <f t="shared" si="136"/>
        <v>700</v>
      </c>
    </row>
    <row r="3103" spans="1:16" ht="31.5">
      <c r="A3103" s="148">
        <v>12</v>
      </c>
      <c r="B3103" s="338" t="s">
        <v>3522</v>
      </c>
      <c r="C3103" s="1072" t="s">
        <v>3523</v>
      </c>
      <c r="D3103" s="1068" t="s">
        <v>21</v>
      </c>
      <c r="E3103" s="1116">
        <v>56522</v>
      </c>
      <c r="F3103" s="148">
        <v>2</v>
      </c>
      <c r="G3103" s="149">
        <f t="shared" si="135"/>
        <v>113044</v>
      </c>
      <c r="H3103" s="148">
        <v>0</v>
      </c>
      <c r="I3103" s="149">
        <v>0</v>
      </c>
      <c r="J3103" s="148">
        <v>0</v>
      </c>
      <c r="K3103" s="149">
        <v>0</v>
      </c>
      <c r="L3103" s="148">
        <v>0</v>
      </c>
      <c r="M3103" s="149">
        <v>0</v>
      </c>
      <c r="N3103" s="148">
        <v>0</v>
      </c>
      <c r="O3103" s="149">
        <v>0</v>
      </c>
      <c r="P3103" s="149">
        <f t="shared" si="136"/>
        <v>113044</v>
      </c>
    </row>
    <row r="3104" spans="1:16" ht="31.5">
      <c r="A3104" s="148">
        <v>13</v>
      </c>
      <c r="B3104" s="338" t="s">
        <v>3524</v>
      </c>
      <c r="C3104" s="1072" t="s">
        <v>3525</v>
      </c>
      <c r="D3104" s="146" t="s">
        <v>21</v>
      </c>
      <c r="E3104" s="147">
        <v>1416</v>
      </c>
      <c r="F3104" s="148">
        <v>3</v>
      </c>
      <c r="G3104" s="149">
        <f t="shared" si="135"/>
        <v>4248</v>
      </c>
      <c r="H3104" s="148">
        <v>0</v>
      </c>
      <c r="I3104" s="149">
        <v>0</v>
      </c>
      <c r="J3104" s="148">
        <v>0</v>
      </c>
      <c r="K3104" s="149">
        <v>0</v>
      </c>
      <c r="L3104" s="148">
        <v>0</v>
      </c>
      <c r="M3104" s="149">
        <v>0</v>
      </c>
      <c r="N3104" s="148">
        <v>0</v>
      </c>
      <c r="O3104" s="149">
        <v>0</v>
      </c>
      <c r="P3104" s="149">
        <f t="shared" si="136"/>
        <v>4248</v>
      </c>
    </row>
    <row r="3105" spans="1:16" ht="31.5">
      <c r="A3105" s="148">
        <v>14</v>
      </c>
      <c r="B3105" s="338" t="s">
        <v>3526</v>
      </c>
      <c r="C3105" s="1072" t="s">
        <v>3527</v>
      </c>
      <c r="D3105" s="146" t="s">
        <v>21</v>
      </c>
      <c r="E3105" s="147">
        <v>944</v>
      </c>
      <c r="F3105" s="148">
        <v>3</v>
      </c>
      <c r="G3105" s="149">
        <f t="shared" si="135"/>
        <v>2832</v>
      </c>
      <c r="H3105" s="148">
        <v>0</v>
      </c>
      <c r="I3105" s="149">
        <v>0</v>
      </c>
      <c r="J3105" s="148">
        <v>0</v>
      </c>
      <c r="K3105" s="149">
        <v>0</v>
      </c>
      <c r="L3105" s="148">
        <v>0</v>
      </c>
      <c r="M3105" s="149">
        <v>0</v>
      </c>
      <c r="N3105" s="148">
        <v>0</v>
      </c>
      <c r="O3105" s="149">
        <v>0</v>
      </c>
      <c r="P3105" s="149">
        <f t="shared" si="136"/>
        <v>2832</v>
      </c>
    </row>
    <row r="3106" spans="1:16" ht="31.5">
      <c r="A3106" s="148">
        <v>15</v>
      </c>
      <c r="B3106" s="338" t="s">
        <v>3528</v>
      </c>
      <c r="C3106" s="1072" t="s">
        <v>3529</v>
      </c>
      <c r="D3106" s="146" t="s">
        <v>21</v>
      </c>
      <c r="E3106" s="147">
        <v>944</v>
      </c>
      <c r="F3106" s="148">
        <v>1</v>
      </c>
      <c r="G3106" s="149">
        <f t="shared" si="135"/>
        <v>944</v>
      </c>
      <c r="H3106" s="148">
        <v>0</v>
      </c>
      <c r="I3106" s="149">
        <v>0</v>
      </c>
      <c r="J3106" s="148">
        <v>0</v>
      </c>
      <c r="K3106" s="149">
        <v>0</v>
      </c>
      <c r="L3106" s="148">
        <v>0</v>
      </c>
      <c r="M3106" s="149">
        <v>0</v>
      </c>
      <c r="N3106" s="148">
        <v>0</v>
      </c>
      <c r="O3106" s="149">
        <v>0</v>
      </c>
      <c r="P3106" s="149">
        <f t="shared" si="136"/>
        <v>944</v>
      </c>
    </row>
    <row r="3107" spans="1:16" ht="30">
      <c r="A3107" s="148">
        <v>16</v>
      </c>
      <c r="B3107" s="338" t="s">
        <v>1355</v>
      </c>
      <c r="C3107" s="1107" t="s">
        <v>3530</v>
      </c>
      <c r="D3107" s="146" t="s">
        <v>21</v>
      </c>
      <c r="E3107" s="147">
        <v>57600</v>
      </c>
      <c r="F3107" s="148">
        <v>1</v>
      </c>
      <c r="G3107" s="149">
        <f t="shared" si="135"/>
        <v>57600</v>
      </c>
      <c r="H3107" s="148">
        <v>0</v>
      </c>
      <c r="I3107" s="149">
        <v>0</v>
      </c>
      <c r="J3107" s="148">
        <v>0</v>
      </c>
      <c r="K3107" s="149">
        <v>0</v>
      </c>
      <c r="L3107" s="148">
        <v>0</v>
      </c>
      <c r="M3107" s="149">
        <v>0</v>
      </c>
      <c r="N3107" s="148">
        <v>0</v>
      </c>
      <c r="O3107" s="149">
        <v>0</v>
      </c>
      <c r="P3107" s="149">
        <f t="shared" si="136"/>
        <v>57600</v>
      </c>
    </row>
    <row r="3108" spans="1:16" ht="15.75">
      <c r="A3108" s="148">
        <v>17</v>
      </c>
      <c r="B3108" s="338" t="s">
        <v>3531</v>
      </c>
      <c r="C3108" s="1086" t="s">
        <v>3532</v>
      </c>
      <c r="D3108" s="1068" t="s">
        <v>21</v>
      </c>
      <c r="E3108" s="1116">
        <v>1180</v>
      </c>
      <c r="F3108" s="1117">
        <v>3</v>
      </c>
      <c r="G3108" s="149">
        <f t="shared" si="135"/>
        <v>3540</v>
      </c>
      <c r="H3108" s="148">
        <v>0</v>
      </c>
      <c r="I3108" s="149">
        <v>0</v>
      </c>
      <c r="J3108" s="148">
        <v>0</v>
      </c>
      <c r="K3108" s="149">
        <v>0</v>
      </c>
      <c r="L3108" s="148">
        <v>0</v>
      </c>
      <c r="M3108" s="149">
        <v>0</v>
      </c>
      <c r="N3108" s="148">
        <v>0</v>
      </c>
      <c r="O3108" s="149">
        <v>0</v>
      </c>
      <c r="P3108" s="149">
        <f t="shared" si="136"/>
        <v>3540</v>
      </c>
    </row>
    <row r="3109" spans="1:16" ht="15.75">
      <c r="A3109" s="148">
        <v>18</v>
      </c>
      <c r="B3109" s="338" t="s">
        <v>3533</v>
      </c>
      <c r="C3109" s="1086" t="s">
        <v>3534</v>
      </c>
      <c r="D3109" s="1068" t="s">
        <v>21</v>
      </c>
      <c r="E3109" s="1116">
        <v>8242.2999999999993</v>
      </c>
      <c r="F3109" s="1117">
        <v>1</v>
      </c>
      <c r="G3109" s="149">
        <f t="shared" si="135"/>
        <v>8242.2999999999993</v>
      </c>
      <c r="H3109" s="148">
        <v>0</v>
      </c>
      <c r="I3109" s="149">
        <v>0</v>
      </c>
      <c r="J3109" s="148">
        <v>0</v>
      </c>
      <c r="K3109" s="149">
        <v>0</v>
      </c>
      <c r="L3109" s="148">
        <v>0</v>
      </c>
      <c r="M3109" s="149">
        <v>0</v>
      </c>
      <c r="N3109" s="148">
        <v>0</v>
      </c>
      <c r="O3109" s="149">
        <v>0</v>
      </c>
      <c r="P3109" s="149">
        <f t="shared" si="136"/>
        <v>8242.2999999999993</v>
      </c>
    </row>
    <row r="3110" spans="1:16" ht="15.75">
      <c r="A3110" s="148">
        <v>19</v>
      </c>
      <c r="B3110" s="338" t="s">
        <v>3535</v>
      </c>
      <c r="C3110" s="1086" t="s">
        <v>3536</v>
      </c>
      <c r="D3110" s="1068" t="s">
        <v>21</v>
      </c>
      <c r="E3110" s="1116">
        <v>8460.6</v>
      </c>
      <c r="F3110" s="1117">
        <v>5</v>
      </c>
      <c r="G3110" s="149">
        <f t="shared" si="135"/>
        <v>42303</v>
      </c>
      <c r="H3110" s="148">
        <v>0</v>
      </c>
      <c r="I3110" s="149">
        <v>0</v>
      </c>
      <c r="J3110" s="148">
        <v>0</v>
      </c>
      <c r="K3110" s="149">
        <v>0</v>
      </c>
      <c r="L3110" s="148">
        <v>0</v>
      </c>
      <c r="M3110" s="149">
        <v>0</v>
      </c>
      <c r="N3110" s="148">
        <v>0</v>
      </c>
      <c r="O3110" s="149">
        <v>0</v>
      </c>
      <c r="P3110" s="149">
        <f t="shared" si="136"/>
        <v>42303</v>
      </c>
    </row>
    <row r="3111" spans="1:16" ht="15.75">
      <c r="A3111" s="148">
        <v>20</v>
      </c>
      <c r="B3111" s="338" t="s">
        <v>3537</v>
      </c>
      <c r="C3111" s="1086" t="s">
        <v>3538</v>
      </c>
      <c r="D3111" s="1068" t="s">
        <v>21</v>
      </c>
      <c r="E3111" s="1116">
        <v>3449.14</v>
      </c>
      <c r="F3111" s="1117">
        <v>5</v>
      </c>
      <c r="G3111" s="149">
        <f t="shared" si="135"/>
        <v>17245.7</v>
      </c>
      <c r="H3111" s="148">
        <v>0</v>
      </c>
      <c r="I3111" s="149">
        <v>0</v>
      </c>
      <c r="J3111" s="148">
        <v>0</v>
      </c>
      <c r="K3111" s="149">
        <v>0</v>
      </c>
      <c r="L3111" s="148">
        <v>0</v>
      </c>
      <c r="M3111" s="149">
        <v>0</v>
      </c>
      <c r="N3111" s="148">
        <v>0</v>
      </c>
      <c r="O3111" s="149">
        <v>0</v>
      </c>
      <c r="P3111" s="149">
        <f t="shared" si="136"/>
        <v>17245.7</v>
      </c>
    </row>
    <row r="3112" spans="1:16" ht="15.75">
      <c r="A3112" s="148">
        <v>21</v>
      </c>
      <c r="B3112" s="338" t="s">
        <v>1332</v>
      </c>
      <c r="C3112" s="1063" t="s">
        <v>3539</v>
      </c>
      <c r="D3112" s="1068" t="s">
        <v>21</v>
      </c>
      <c r="E3112" s="1116">
        <v>3481</v>
      </c>
      <c r="F3112" s="148">
        <v>14</v>
      </c>
      <c r="G3112" s="149">
        <f t="shared" si="135"/>
        <v>48734</v>
      </c>
      <c r="H3112" s="148">
        <v>0</v>
      </c>
      <c r="I3112" s="149">
        <v>0</v>
      </c>
      <c r="J3112" s="148">
        <v>0</v>
      </c>
      <c r="K3112" s="149">
        <v>0</v>
      </c>
      <c r="L3112" s="148">
        <v>0</v>
      </c>
      <c r="M3112" s="149">
        <v>0</v>
      </c>
      <c r="N3112" s="148">
        <v>0</v>
      </c>
      <c r="O3112" s="149">
        <v>0</v>
      </c>
      <c r="P3112" s="149">
        <f t="shared" si="136"/>
        <v>48734</v>
      </c>
    </row>
    <row r="3113" spans="1:16" ht="15.75">
      <c r="A3113" s="148">
        <v>22</v>
      </c>
      <c r="B3113" s="338" t="s">
        <v>3540</v>
      </c>
      <c r="C3113" s="1063" t="s">
        <v>3541</v>
      </c>
      <c r="D3113" s="146" t="s">
        <v>21</v>
      </c>
      <c r="E3113" s="147">
        <v>3858.6211764705881</v>
      </c>
      <c r="F3113" s="148">
        <v>11</v>
      </c>
      <c r="G3113" s="149">
        <f t="shared" si="135"/>
        <v>42444.832941176472</v>
      </c>
      <c r="H3113" s="148">
        <v>0</v>
      </c>
      <c r="I3113" s="149">
        <v>0</v>
      </c>
      <c r="J3113" s="148">
        <v>0</v>
      </c>
      <c r="K3113" s="149">
        <v>0</v>
      </c>
      <c r="L3113" s="148">
        <v>0</v>
      </c>
      <c r="M3113" s="149">
        <v>0</v>
      </c>
      <c r="N3113" s="148">
        <v>0</v>
      </c>
      <c r="O3113" s="149">
        <v>0</v>
      </c>
      <c r="P3113" s="149">
        <f t="shared" si="136"/>
        <v>42444.832941176472</v>
      </c>
    </row>
    <row r="3114" spans="1:16" ht="15.75">
      <c r="A3114" s="148">
        <v>23</v>
      </c>
      <c r="B3114" s="837" t="s">
        <v>2646</v>
      </c>
      <c r="C3114" s="1108" t="s">
        <v>3542</v>
      </c>
      <c r="D3114" s="146" t="s">
        <v>21</v>
      </c>
      <c r="E3114" s="147">
        <v>500</v>
      </c>
      <c r="F3114" s="148">
        <v>6</v>
      </c>
      <c r="G3114" s="149">
        <f t="shared" si="135"/>
        <v>3000</v>
      </c>
      <c r="H3114" s="148">
        <v>0</v>
      </c>
      <c r="I3114" s="149">
        <v>0</v>
      </c>
      <c r="J3114" s="148">
        <v>0</v>
      </c>
      <c r="K3114" s="149">
        <v>0</v>
      </c>
      <c r="L3114" s="148">
        <v>0</v>
      </c>
      <c r="M3114" s="149">
        <v>0</v>
      </c>
      <c r="N3114" s="148">
        <v>0</v>
      </c>
      <c r="O3114" s="149">
        <v>0</v>
      </c>
      <c r="P3114" s="149">
        <f t="shared" si="136"/>
        <v>3000</v>
      </c>
    </row>
    <row r="3115" spans="1:16" ht="47.25">
      <c r="A3115" s="148">
        <v>24</v>
      </c>
      <c r="B3115" s="338" t="s">
        <v>2667</v>
      </c>
      <c r="C3115" s="1056" t="s">
        <v>3543</v>
      </c>
      <c r="D3115" s="146" t="s">
        <v>21</v>
      </c>
      <c r="E3115" s="147">
        <v>10000</v>
      </c>
      <c r="F3115" s="148">
        <v>3</v>
      </c>
      <c r="G3115" s="149">
        <f t="shared" si="135"/>
        <v>30000</v>
      </c>
      <c r="H3115" s="148">
        <v>0</v>
      </c>
      <c r="I3115" s="149">
        <v>0</v>
      </c>
      <c r="J3115" s="148">
        <v>0</v>
      </c>
      <c r="K3115" s="149">
        <v>0</v>
      </c>
      <c r="L3115" s="148">
        <v>0</v>
      </c>
      <c r="M3115" s="149">
        <v>0</v>
      </c>
      <c r="N3115" s="148">
        <v>0</v>
      </c>
      <c r="O3115" s="149">
        <v>0</v>
      </c>
      <c r="P3115" s="149">
        <f t="shared" si="136"/>
        <v>30000</v>
      </c>
    </row>
    <row r="3116" spans="1:16" ht="31.5">
      <c r="A3116" s="148">
        <v>25</v>
      </c>
      <c r="B3116" s="173"/>
      <c r="C3116" s="1109" t="s">
        <v>3544</v>
      </c>
      <c r="D3116" s="146" t="s">
        <v>21</v>
      </c>
      <c r="E3116" s="147">
        <v>1000</v>
      </c>
      <c r="F3116" s="148">
        <v>6</v>
      </c>
      <c r="G3116" s="149">
        <f t="shared" si="135"/>
        <v>6000</v>
      </c>
      <c r="H3116" s="148">
        <v>0</v>
      </c>
      <c r="I3116" s="149">
        <v>0</v>
      </c>
      <c r="J3116" s="148">
        <v>0</v>
      </c>
      <c r="K3116" s="149">
        <v>0</v>
      </c>
      <c r="L3116" s="148">
        <v>0</v>
      </c>
      <c r="M3116" s="149">
        <v>0</v>
      </c>
      <c r="N3116" s="148">
        <v>0</v>
      </c>
      <c r="O3116" s="149">
        <v>0</v>
      </c>
      <c r="P3116" s="149">
        <f t="shared" si="136"/>
        <v>6000</v>
      </c>
    </row>
    <row r="3117" spans="1:16" ht="31.5">
      <c r="A3117" s="148">
        <v>26</v>
      </c>
      <c r="B3117" s="338" t="s">
        <v>1329</v>
      </c>
      <c r="C3117" s="1109" t="s">
        <v>3545</v>
      </c>
      <c r="D3117" s="146" t="s">
        <v>21</v>
      </c>
      <c r="E3117" s="147">
        <v>3339.3999999999996</v>
      </c>
      <c r="F3117" s="148">
        <v>4</v>
      </c>
      <c r="G3117" s="149">
        <f t="shared" si="135"/>
        <v>13357.599999999999</v>
      </c>
      <c r="H3117" s="148">
        <v>0</v>
      </c>
      <c r="I3117" s="149">
        <v>0</v>
      </c>
      <c r="J3117" s="148">
        <v>0</v>
      </c>
      <c r="K3117" s="149">
        <v>0</v>
      </c>
      <c r="L3117" s="148">
        <v>0</v>
      </c>
      <c r="M3117" s="149">
        <v>0</v>
      </c>
      <c r="N3117" s="148">
        <v>0</v>
      </c>
      <c r="O3117" s="149">
        <v>0</v>
      </c>
      <c r="P3117" s="149">
        <f t="shared" si="136"/>
        <v>13357.599999999999</v>
      </c>
    </row>
    <row r="3118" spans="1:16" ht="15.75">
      <c r="A3118" s="148">
        <v>27</v>
      </c>
      <c r="B3118" s="338" t="s">
        <v>554</v>
      </c>
      <c r="C3118" s="1118" t="s">
        <v>3546</v>
      </c>
      <c r="D3118" s="146" t="s">
        <v>21</v>
      </c>
      <c r="E3118" s="147">
        <v>1180</v>
      </c>
      <c r="F3118" s="148">
        <v>8</v>
      </c>
      <c r="G3118" s="149">
        <f t="shared" si="135"/>
        <v>9440</v>
      </c>
      <c r="H3118" s="148">
        <v>0</v>
      </c>
      <c r="I3118" s="149">
        <v>0</v>
      </c>
      <c r="J3118" s="148">
        <v>0</v>
      </c>
      <c r="K3118" s="149">
        <v>0</v>
      </c>
      <c r="L3118" s="148">
        <v>0</v>
      </c>
      <c r="M3118" s="149">
        <v>0</v>
      </c>
      <c r="N3118" s="148">
        <v>0</v>
      </c>
      <c r="O3118" s="149">
        <v>0</v>
      </c>
      <c r="P3118" s="149">
        <f t="shared" si="136"/>
        <v>9440</v>
      </c>
    </row>
    <row r="3119" spans="1:16" ht="15.75">
      <c r="A3119" s="148">
        <v>28</v>
      </c>
      <c r="B3119" s="338" t="s">
        <v>556</v>
      </c>
      <c r="C3119" s="1118" t="s">
        <v>3547</v>
      </c>
      <c r="D3119" s="146" t="s">
        <v>21</v>
      </c>
      <c r="E3119" s="147">
        <v>534.54</v>
      </c>
      <c r="F3119" s="148">
        <v>8</v>
      </c>
      <c r="G3119" s="149">
        <f t="shared" si="135"/>
        <v>4276.32</v>
      </c>
      <c r="H3119" s="148">
        <v>0</v>
      </c>
      <c r="I3119" s="149">
        <v>0</v>
      </c>
      <c r="J3119" s="148">
        <v>0</v>
      </c>
      <c r="K3119" s="149">
        <v>0</v>
      </c>
      <c r="L3119" s="148">
        <v>0</v>
      </c>
      <c r="M3119" s="149">
        <v>0</v>
      </c>
      <c r="N3119" s="148">
        <v>0</v>
      </c>
      <c r="O3119" s="149">
        <v>0</v>
      </c>
      <c r="P3119" s="149">
        <f t="shared" si="136"/>
        <v>4276.32</v>
      </c>
    </row>
    <row r="3120" spans="1:16" ht="15.75">
      <c r="A3120" s="148">
        <v>29</v>
      </c>
      <c r="B3120" s="338" t="s">
        <v>550</v>
      </c>
      <c r="C3120" s="1118" t="s">
        <v>3548</v>
      </c>
      <c r="D3120" s="146" t="s">
        <v>21</v>
      </c>
      <c r="E3120" s="147">
        <v>1180</v>
      </c>
      <c r="F3120" s="148">
        <v>10</v>
      </c>
      <c r="G3120" s="149">
        <f t="shared" si="135"/>
        <v>11800</v>
      </c>
      <c r="H3120" s="148">
        <v>0</v>
      </c>
      <c r="I3120" s="149">
        <v>0</v>
      </c>
      <c r="J3120" s="148">
        <v>0</v>
      </c>
      <c r="K3120" s="149">
        <v>0</v>
      </c>
      <c r="L3120" s="148">
        <v>0</v>
      </c>
      <c r="M3120" s="149">
        <v>0</v>
      </c>
      <c r="N3120" s="148">
        <v>0</v>
      </c>
      <c r="O3120" s="149">
        <v>0</v>
      </c>
      <c r="P3120" s="149">
        <f t="shared" si="136"/>
        <v>11800</v>
      </c>
    </row>
    <row r="3121" spans="1:16" ht="15.75">
      <c r="A3121" s="148">
        <v>30</v>
      </c>
      <c r="B3121" s="338" t="s">
        <v>2589</v>
      </c>
      <c r="C3121" s="1118" t="s">
        <v>3549</v>
      </c>
      <c r="D3121" s="146" t="s">
        <v>21</v>
      </c>
      <c r="E3121" s="147">
        <v>5345.4</v>
      </c>
      <c r="F3121" s="148">
        <v>8</v>
      </c>
      <c r="G3121" s="149">
        <f t="shared" si="135"/>
        <v>42763.199999999997</v>
      </c>
      <c r="H3121" s="148">
        <v>0</v>
      </c>
      <c r="I3121" s="149">
        <v>0</v>
      </c>
      <c r="J3121" s="148">
        <v>0</v>
      </c>
      <c r="K3121" s="149">
        <v>0</v>
      </c>
      <c r="L3121" s="148">
        <v>0</v>
      </c>
      <c r="M3121" s="149">
        <v>0</v>
      </c>
      <c r="N3121" s="148">
        <v>0</v>
      </c>
      <c r="O3121" s="149">
        <v>0</v>
      </c>
      <c r="P3121" s="149">
        <f t="shared" si="136"/>
        <v>42763.199999999997</v>
      </c>
    </row>
    <row r="3122" spans="1:16" ht="15.75">
      <c r="A3122" s="148">
        <v>31</v>
      </c>
      <c r="B3122" s="338" t="s">
        <v>3550</v>
      </c>
      <c r="C3122" s="1118" t="s">
        <v>3551</v>
      </c>
      <c r="D3122" s="146" t="s">
        <v>21</v>
      </c>
      <c r="E3122" s="147">
        <v>1888</v>
      </c>
      <c r="F3122" s="148">
        <v>6</v>
      </c>
      <c r="G3122" s="149">
        <f t="shared" si="135"/>
        <v>11328</v>
      </c>
      <c r="H3122" s="148">
        <v>0</v>
      </c>
      <c r="I3122" s="149">
        <v>0</v>
      </c>
      <c r="J3122" s="148">
        <v>0</v>
      </c>
      <c r="K3122" s="149">
        <v>0</v>
      </c>
      <c r="L3122" s="148">
        <v>0</v>
      </c>
      <c r="M3122" s="149">
        <v>0</v>
      </c>
      <c r="N3122" s="148">
        <v>0</v>
      </c>
      <c r="O3122" s="149">
        <v>0</v>
      </c>
      <c r="P3122" s="149">
        <f t="shared" si="136"/>
        <v>11328</v>
      </c>
    </row>
    <row r="3123" spans="1:16" ht="15.75">
      <c r="A3123" s="148">
        <v>32</v>
      </c>
      <c r="B3123" s="338" t="s">
        <v>3359</v>
      </c>
      <c r="C3123" s="1118" t="s">
        <v>3195</v>
      </c>
      <c r="D3123" s="146" t="s">
        <v>20</v>
      </c>
      <c r="E3123" s="147">
        <v>1014.8</v>
      </c>
      <c r="F3123" s="148">
        <v>6</v>
      </c>
      <c r="G3123" s="149">
        <f t="shared" si="135"/>
        <v>6088.7999999999993</v>
      </c>
      <c r="H3123" s="148">
        <v>0</v>
      </c>
      <c r="I3123" s="149">
        <v>0</v>
      </c>
      <c r="J3123" s="148">
        <v>0</v>
      </c>
      <c r="K3123" s="149">
        <v>0</v>
      </c>
      <c r="L3123" s="148">
        <v>0</v>
      </c>
      <c r="M3123" s="149">
        <v>0</v>
      </c>
      <c r="N3123" s="148">
        <v>0</v>
      </c>
      <c r="O3123" s="149">
        <v>0</v>
      </c>
      <c r="P3123" s="149">
        <f t="shared" si="136"/>
        <v>6088.7999999999993</v>
      </c>
    </row>
    <row r="3124" spans="1:16" ht="15.75">
      <c r="A3124" s="148">
        <v>33</v>
      </c>
      <c r="B3124" s="338" t="s">
        <v>3552</v>
      </c>
      <c r="C3124" s="1119" t="s">
        <v>3553</v>
      </c>
      <c r="D3124" s="146" t="s">
        <v>494</v>
      </c>
      <c r="E3124" s="147">
        <v>1416</v>
      </c>
      <c r="F3124" s="148">
        <v>6</v>
      </c>
      <c r="G3124" s="149">
        <f t="shared" si="135"/>
        <v>8496</v>
      </c>
      <c r="H3124" s="148">
        <v>0</v>
      </c>
      <c r="I3124" s="149">
        <v>0</v>
      </c>
      <c r="J3124" s="148">
        <v>0</v>
      </c>
      <c r="K3124" s="149">
        <v>0</v>
      </c>
      <c r="L3124" s="148">
        <v>0</v>
      </c>
      <c r="M3124" s="149">
        <v>0</v>
      </c>
      <c r="N3124" s="148">
        <v>0</v>
      </c>
      <c r="O3124" s="149">
        <v>0</v>
      </c>
      <c r="P3124" s="149">
        <f t="shared" si="136"/>
        <v>8496</v>
      </c>
    </row>
    <row r="3125" spans="1:16">
      <c r="A3125" s="148">
        <v>34</v>
      </c>
      <c r="B3125" s="338" t="s">
        <v>3554</v>
      </c>
      <c r="C3125" s="337" t="s">
        <v>3555</v>
      </c>
      <c r="D3125" s="338" t="s">
        <v>683</v>
      </c>
      <c r="E3125" s="322">
        <v>58528</v>
      </c>
      <c r="F3125" s="340">
        <v>2</v>
      </c>
      <c r="G3125" s="149">
        <f t="shared" si="135"/>
        <v>117056</v>
      </c>
      <c r="H3125" s="148">
        <v>0</v>
      </c>
      <c r="I3125" s="149">
        <v>0</v>
      </c>
      <c r="J3125" s="148">
        <v>0</v>
      </c>
      <c r="K3125" s="149">
        <v>0</v>
      </c>
      <c r="L3125" s="148">
        <v>0</v>
      </c>
      <c r="M3125" s="149">
        <v>0</v>
      </c>
      <c r="N3125" s="148">
        <v>0</v>
      </c>
      <c r="O3125" s="149">
        <v>0</v>
      </c>
      <c r="P3125" s="149">
        <f t="shared" si="136"/>
        <v>117056</v>
      </c>
    </row>
    <row r="3126" spans="1:16">
      <c r="A3126" s="148">
        <v>35</v>
      </c>
      <c r="B3126" s="338" t="s">
        <v>3556</v>
      </c>
      <c r="C3126" s="837" t="s">
        <v>3557</v>
      </c>
      <c r="D3126" s="321" t="s">
        <v>152</v>
      </c>
      <c r="E3126" s="324">
        <v>200</v>
      </c>
      <c r="F3126" s="148">
        <v>0</v>
      </c>
      <c r="G3126" s="149">
        <v>0</v>
      </c>
      <c r="H3126" s="148">
        <v>0</v>
      </c>
      <c r="I3126" s="149">
        <v>0</v>
      </c>
      <c r="J3126" s="148">
        <v>0</v>
      </c>
      <c r="K3126" s="149">
        <v>0</v>
      </c>
      <c r="L3126" s="148">
        <v>0</v>
      </c>
      <c r="M3126" s="149">
        <v>0</v>
      </c>
      <c r="N3126" s="148">
        <v>1</v>
      </c>
      <c r="O3126" s="148">
        <f>E3126*N3126</f>
        <v>200</v>
      </c>
      <c r="P3126" s="149">
        <f t="shared" si="136"/>
        <v>200</v>
      </c>
    </row>
    <row r="3127" spans="1:16">
      <c r="A3127" s="148">
        <v>36</v>
      </c>
      <c r="B3127" s="338" t="s">
        <v>24</v>
      </c>
      <c r="C3127" s="1120" t="s">
        <v>3558</v>
      </c>
      <c r="D3127" s="321" t="s">
        <v>152</v>
      </c>
      <c r="E3127" s="324">
        <v>1500</v>
      </c>
      <c r="F3127" s="148">
        <v>0</v>
      </c>
      <c r="G3127" s="149">
        <v>0</v>
      </c>
      <c r="H3127" s="148">
        <v>0</v>
      </c>
      <c r="I3127" s="149">
        <v>0</v>
      </c>
      <c r="J3127" s="148">
        <v>0</v>
      </c>
      <c r="K3127" s="149">
        <v>0</v>
      </c>
      <c r="L3127" s="148">
        <v>0</v>
      </c>
      <c r="M3127" s="149">
        <v>0</v>
      </c>
      <c r="N3127" s="148">
        <v>4</v>
      </c>
      <c r="O3127" s="148">
        <f t="shared" ref="O3127:O3129" si="137">E3127*N3127</f>
        <v>6000</v>
      </c>
      <c r="P3127" s="149">
        <f t="shared" si="136"/>
        <v>6000</v>
      </c>
    </row>
    <row r="3128" spans="1:16">
      <c r="A3128" s="148">
        <v>37</v>
      </c>
      <c r="B3128" s="338" t="s">
        <v>326</v>
      </c>
      <c r="C3128" s="1120" t="s">
        <v>3559</v>
      </c>
      <c r="D3128" s="321" t="s">
        <v>152</v>
      </c>
      <c r="E3128" s="324">
        <v>200</v>
      </c>
      <c r="F3128" s="148">
        <v>0</v>
      </c>
      <c r="G3128" s="149">
        <v>0</v>
      </c>
      <c r="H3128" s="148">
        <v>0</v>
      </c>
      <c r="I3128" s="149">
        <v>0</v>
      </c>
      <c r="J3128" s="148">
        <v>0</v>
      </c>
      <c r="K3128" s="149">
        <v>0</v>
      </c>
      <c r="L3128" s="148">
        <v>0</v>
      </c>
      <c r="M3128" s="149">
        <v>0</v>
      </c>
      <c r="N3128" s="148">
        <v>2</v>
      </c>
      <c r="O3128" s="148">
        <f t="shared" si="137"/>
        <v>400</v>
      </c>
      <c r="P3128" s="149">
        <f t="shared" si="136"/>
        <v>400</v>
      </c>
    </row>
    <row r="3129" spans="1:16">
      <c r="A3129" s="148">
        <v>38</v>
      </c>
      <c r="B3129" s="338" t="s">
        <v>3560</v>
      </c>
      <c r="C3129" s="1110" t="s">
        <v>3561</v>
      </c>
      <c r="D3129" s="321" t="s">
        <v>798</v>
      </c>
      <c r="E3129" s="324">
        <v>10</v>
      </c>
      <c r="F3129" s="148">
        <v>0</v>
      </c>
      <c r="G3129" s="149">
        <v>0</v>
      </c>
      <c r="H3129" s="148">
        <v>0</v>
      </c>
      <c r="I3129" s="149">
        <v>0</v>
      </c>
      <c r="J3129" s="148">
        <v>0</v>
      </c>
      <c r="K3129" s="149">
        <v>0</v>
      </c>
      <c r="L3129" s="148">
        <v>0</v>
      </c>
      <c r="M3129" s="149">
        <v>0</v>
      </c>
      <c r="N3129" s="148">
        <v>13515</v>
      </c>
      <c r="O3129" s="148">
        <f t="shared" si="137"/>
        <v>135150</v>
      </c>
      <c r="P3129" s="149">
        <f t="shared" si="136"/>
        <v>135150</v>
      </c>
    </row>
    <row r="3130" spans="1:16">
      <c r="A3130" s="148">
        <v>39</v>
      </c>
      <c r="B3130" s="338" t="s">
        <v>3562</v>
      </c>
      <c r="C3130" s="1121" t="s">
        <v>1698</v>
      </c>
      <c r="D3130" s="1114" t="s">
        <v>640</v>
      </c>
      <c r="E3130" s="1115">
        <v>1577.662</v>
      </c>
      <c r="F3130" s="1114">
        <v>8</v>
      </c>
      <c r="G3130" s="149">
        <f t="shared" ref="G3130:G3134" si="138">E3130*F3130</f>
        <v>12621.296</v>
      </c>
      <c r="H3130" s="148">
        <v>0</v>
      </c>
      <c r="I3130" s="149">
        <v>0</v>
      </c>
      <c r="J3130" s="148">
        <v>0</v>
      </c>
      <c r="K3130" s="149">
        <v>0</v>
      </c>
      <c r="L3130" s="148">
        <v>0</v>
      </c>
      <c r="M3130" s="149">
        <v>0</v>
      </c>
      <c r="N3130" s="149">
        <v>0</v>
      </c>
      <c r="O3130" s="149">
        <v>0</v>
      </c>
      <c r="P3130" s="149">
        <f t="shared" ref="P3130:P3131" si="139">E3130*F3130</f>
        <v>12621.296</v>
      </c>
    </row>
    <row r="3131" spans="1:16" ht="15.75">
      <c r="A3131" s="148">
        <v>41</v>
      </c>
      <c r="B3131" s="338"/>
      <c r="C3131" s="1111" t="s">
        <v>1152</v>
      </c>
      <c r="D3131" s="1114" t="s">
        <v>504</v>
      </c>
      <c r="E3131" s="1115">
        <v>5829.2</v>
      </c>
      <c r="F3131" s="1114">
        <v>47</v>
      </c>
      <c r="G3131" s="149">
        <f t="shared" si="138"/>
        <v>273972.39999999997</v>
      </c>
      <c r="H3131" s="148">
        <v>0</v>
      </c>
      <c r="I3131" s="149">
        <v>0</v>
      </c>
      <c r="J3131" s="148">
        <v>0</v>
      </c>
      <c r="K3131" s="149">
        <v>0</v>
      </c>
      <c r="L3131" s="148">
        <v>0</v>
      </c>
      <c r="M3131" s="149">
        <v>0</v>
      </c>
      <c r="N3131" s="149">
        <v>0</v>
      </c>
      <c r="O3131" s="149">
        <v>0</v>
      </c>
      <c r="P3131" s="149">
        <f t="shared" si="139"/>
        <v>273972.39999999997</v>
      </c>
    </row>
    <row r="3132" spans="1:16" ht="15.75">
      <c r="A3132" s="148">
        <v>42</v>
      </c>
      <c r="B3132" s="338"/>
      <c r="C3132" s="1111" t="s">
        <v>3563</v>
      </c>
      <c r="D3132" s="1114" t="s">
        <v>21</v>
      </c>
      <c r="E3132" s="1115">
        <v>5000</v>
      </c>
      <c r="F3132" s="1114">
        <v>0</v>
      </c>
      <c r="G3132" s="149">
        <f t="shared" si="138"/>
        <v>0</v>
      </c>
      <c r="H3132" s="148">
        <v>0</v>
      </c>
      <c r="I3132" s="149">
        <v>0</v>
      </c>
      <c r="J3132" s="148">
        <v>0</v>
      </c>
      <c r="K3132" s="149">
        <v>0</v>
      </c>
      <c r="L3132" s="148">
        <v>0</v>
      </c>
      <c r="M3132" s="149">
        <v>0</v>
      </c>
      <c r="N3132" s="1114">
        <v>1</v>
      </c>
      <c r="O3132" s="149">
        <f>E3132*N3132</f>
        <v>5000</v>
      </c>
      <c r="P3132" s="149">
        <f>O3132</f>
        <v>5000</v>
      </c>
    </row>
    <row r="3133" spans="1:16" ht="15.75">
      <c r="A3133" s="148">
        <v>43</v>
      </c>
      <c r="B3133" s="338"/>
      <c r="C3133" s="1111" t="s">
        <v>3564</v>
      </c>
      <c r="D3133" s="1114" t="s">
        <v>21</v>
      </c>
      <c r="E3133" s="1115">
        <v>5000</v>
      </c>
      <c r="F3133" s="1114">
        <v>0</v>
      </c>
      <c r="G3133" s="149">
        <f t="shared" si="138"/>
        <v>0</v>
      </c>
      <c r="H3133" s="148">
        <v>0</v>
      </c>
      <c r="I3133" s="149">
        <v>0</v>
      </c>
      <c r="J3133" s="148">
        <v>0</v>
      </c>
      <c r="K3133" s="149">
        <v>0</v>
      </c>
      <c r="L3133" s="148">
        <v>0</v>
      </c>
      <c r="M3133" s="149">
        <v>0</v>
      </c>
      <c r="N3133" s="1114">
        <v>1</v>
      </c>
      <c r="O3133" s="149">
        <f t="shared" ref="O3133:O3134" si="140">E3133*N3133</f>
        <v>5000</v>
      </c>
      <c r="P3133" s="149">
        <f t="shared" ref="P3133:P3134" si="141">O3133</f>
        <v>5000</v>
      </c>
    </row>
    <row r="3134" spans="1:16" ht="31.5">
      <c r="A3134" s="148">
        <v>44</v>
      </c>
      <c r="B3134" s="338"/>
      <c r="C3134" s="1112" t="s">
        <v>3565</v>
      </c>
      <c r="D3134" s="321" t="s">
        <v>21</v>
      </c>
      <c r="E3134" s="324">
        <v>50</v>
      </c>
      <c r="F3134" s="321">
        <v>0</v>
      </c>
      <c r="G3134" s="149">
        <f t="shared" si="138"/>
        <v>0</v>
      </c>
      <c r="H3134" s="148">
        <v>0</v>
      </c>
      <c r="I3134" s="149">
        <v>0</v>
      </c>
      <c r="J3134" s="148">
        <v>0</v>
      </c>
      <c r="K3134" s="149">
        <v>0</v>
      </c>
      <c r="L3134" s="148">
        <v>0</v>
      </c>
      <c r="M3134" s="149">
        <v>0</v>
      </c>
      <c r="N3134" s="321">
        <v>55</v>
      </c>
      <c r="O3134" s="149">
        <f t="shared" si="140"/>
        <v>2750</v>
      </c>
      <c r="P3134" s="149">
        <f t="shared" si="141"/>
        <v>2750</v>
      </c>
    </row>
    <row r="3135" spans="1:16" ht="31.5">
      <c r="A3135" s="148">
        <v>45</v>
      </c>
      <c r="B3135" s="338"/>
      <c r="C3135" s="1112" t="s">
        <v>3566</v>
      </c>
      <c r="D3135" s="321" t="s">
        <v>272</v>
      </c>
      <c r="E3135" s="324">
        <v>166380</v>
      </c>
      <c r="F3135" s="321">
        <v>6</v>
      </c>
      <c r="G3135" s="149">
        <f>E3135*F3135</f>
        <v>998280</v>
      </c>
      <c r="H3135" s="148">
        <v>0</v>
      </c>
      <c r="I3135" s="149">
        <v>0</v>
      </c>
      <c r="J3135" s="148">
        <v>0</v>
      </c>
      <c r="K3135" s="149">
        <v>0</v>
      </c>
      <c r="L3135" s="148">
        <v>0</v>
      </c>
      <c r="M3135" s="149">
        <v>0</v>
      </c>
      <c r="N3135" s="149">
        <v>0</v>
      </c>
      <c r="O3135" s="149">
        <v>0</v>
      </c>
      <c r="P3135" s="149">
        <f>G3135</f>
        <v>998280</v>
      </c>
    </row>
    <row r="3136" spans="1:16" ht="15.75">
      <c r="A3136" s="949"/>
      <c r="B3136" s="949"/>
      <c r="C3136" s="99"/>
      <c r="D3136" s="949"/>
      <c r="E3136" s="1017"/>
      <c r="F3136" s="949"/>
      <c r="G3136" s="1017">
        <f>SUM(G3092:G3135)</f>
        <v>2080670.2089411763</v>
      </c>
      <c r="H3136" s="369">
        <f>SUM(H3092:H3129)</f>
        <v>0</v>
      </c>
      <c r="I3136" s="149">
        <v>0</v>
      </c>
      <c r="J3136" s="148">
        <v>0</v>
      </c>
      <c r="K3136" s="149">
        <v>0</v>
      </c>
      <c r="L3136" s="148">
        <v>0</v>
      </c>
      <c r="M3136" s="149">
        <v>0</v>
      </c>
      <c r="N3136" s="1114"/>
      <c r="O3136" s="1122">
        <f>SUM(O3126:O3135)</f>
        <v>154500</v>
      </c>
      <c r="P3136" s="1123">
        <f>SUM(P3092:P3135)</f>
        <v>2235170.2089411765</v>
      </c>
    </row>
    <row r="3137" spans="1:16" ht="15.75">
      <c r="A3137" s="311"/>
      <c r="B3137" s="311"/>
      <c r="C3137" s="1113"/>
      <c r="D3137" s="311"/>
      <c r="E3137" s="311"/>
      <c r="F3137" s="311"/>
      <c r="G3137" s="311"/>
      <c r="H3137" s="311"/>
      <c r="I3137" s="311"/>
      <c r="J3137" s="311"/>
      <c r="K3137" s="311"/>
      <c r="L3137" s="311"/>
      <c r="M3137" s="313"/>
      <c r="N3137" s="313"/>
      <c r="O3137" s="313"/>
      <c r="P3137" s="1124"/>
    </row>
    <row r="3138" spans="1:16">
      <c r="A3138" s="311"/>
      <c r="B3138" s="311"/>
      <c r="C3138" s="311"/>
      <c r="D3138" s="311"/>
      <c r="E3138" s="311"/>
      <c r="F3138" s="311"/>
      <c r="G3138" s="311"/>
      <c r="H3138" s="311"/>
      <c r="I3138" s="1165" t="s">
        <v>690</v>
      </c>
      <c r="J3138" s="1165"/>
      <c r="K3138" s="1165"/>
      <c r="L3138" s="1165"/>
      <c r="M3138" s="1165"/>
      <c r="N3138" s="311" t="s">
        <v>3567</v>
      </c>
      <c r="O3138" s="311"/>
      <c r="P3138" s="311"/>
    </row>
    <row r="3139" spans="1:16">
      <c r="A3139" s="311"/>
      <c r="B3139" s="311"/>
      <c r="C3139" s="311"/>
      <c r="D3139" s="311"/>
      <c r="E3139" s="311"/>
      <c r="F3139" s="311"/>
      <c r="G3139" s="311"/>
      <c r="H3139" s="311"/>
      <c r="I3139" s="311"/>
      <c r="J3139" s="311"/>
      <c r="K3139" s="311"/>
      <c r="L3139" s="311"/>
      <c r="M3139" s="311"/>
      <c r="N3139" s="311"/>
      <c r="O3139" s="311"/>
      <c r="P3139" s="311"/>
    </row>
    <row r="3140" spans="1:16">
      <c r="A3140" s="311"/>
      <c r="B3140" s="311"/>
      <c r="C3140" s="311"/>
      <c r="D3140" s="311"/>
      <c r="E3140" s="311"/>
      <c r="F3140" s="311"/>
      <c r="G3140" s="311"/>
      <c r="H3140" s="311"/>
      <c r="I3140" s="1165" t="s">
        <v>692</v>
      </c>
      <c r="J3140" s="1165"/>
      <c r="K3140" s="1165"/>
      <c r="L3140" s="1165"/>
      <c r="M3140" s="1165"/>
      <c r="N3140" s="311" t="s">
        <v>3567</v>
      </c>
      <c r="O3140" s="311"/>
      <c r="P3140" s="311"/>
    </row>
    <row r="3141" spans="1:16">
      <c r="A3141" s="311"/>
      <c r="B3141" s="311"/>
      <c r="C3141" s="311"/>
      <c r="D3141" s="311"/>
      <c r="E3141" s="311"/>
      <c r="F3141" s="311"/>
      <c r="G3141" s="311"/>
      <c r="H3141" s="311"/>
      <c r="I3141" s="311"/>
      <c r="J3141" s="311"/>
      <c r="K3141" s="311"/>
      <c r="L3141" s="311"/>
      <c r="M3141" s="311"/>
      <c r="N3141" s="311"/>
      <c r="O3141" s="311"/>
      <c r="P3141" s="311"/>
    </row>
    <row r="3142" spans="1:16">
      <c r="A3142" s="311"/>
      <c r="B3142" s="311"/>
      <c r="C3142" s="311"/>
      <c r="D3142" s="311"/>
      <c r="E3142" s="311"/>
      <c r="F3142" s="311"/>
      <c r="G3142" s="311"/>
      <c r="H3142" s="311"/>
      <c r="I3142" s="1165" t="s">
        <v>694</v>
      </c>
      <c r="J3142" s="1165"/>
      <c r="K3142" s="1165"/>
      <c r="L3142" s="1165"/>
      <c r="M3142" s="1165"/>
      <c r="N3142" s="311" t="s">
        <v>3567</v>
      </c>
      <c r="O3142" s="311"/>
      <c r="P3142" s="311"/>
    </row>
    <row r="3146" spans="1:16" ht="15.75">
      <c r="A3146" s="1158" t="s">
        <v>3568</v>
      </c>
      <c r="B3146" s="1158"/>
      <c r="C3146" s="1158"/>
      <c r="D3146" s="1158"/>
      <c r="E3146" s="1158"/>
      <c r="F3146" s="1158"/>
      <c r="G3146" s="1158"/>
      <c r="H3146" s="1158"/>
      <c r="I3146" s="1158"/>
      <c r="J3146" s="1158"/>
      <c r="K3146" s="1158"/>
      <c r="L3146" s="1158"/>
      <c r="M3146" s="1158"/>
      <c r="N3146" s="1158"/>
      <c r="O3146" s="1158"/>
    </row>
    <row r="3147" spans="1:16" ht="15.75">
      <c r="A3147" s="1149" t="s">
        <v>2327</v>
      </c>
      <c r="B3147" s="1150"/>
      <c r="C3147" s="1139" t="s">
        <v>2328</v>
      </c>
      <c r="D3147" s="34"/>
      <c r="E3147" s="34"/>
      <c r="F3147" s="34"/>
      <c r="G3147" s="34"/>
      <c r="H3147" s="34"/>
      <c r="I3147" s="34"/>
      <c r="J3147" s="34"/>
      <c r="K3147" s="34"/>
      <c r="L3147" s="34"/>
      <c r="M3147" s="34"/>
      <c r="N3147" s="1140"/>
      <c r="O3147" s="34"/>
    </row>
    <row r="3148" spans="1:16" ht="15.75">
      <c r="A3148" s="1149" t="s">
        <v>2330</v>
      </c>
      <c r="B3148" s="1150"/>
      <c r="C3148" s="1002" t="s">
        <v>3569</v>
      </c>
      <c r="D3148" s="34"/>
      <c r="E3148" s="34"/>
      <c r="F3148" s="34"/>
      <c r="G3148" s="34"/>
      <c r="H3148" s="34"/>
      <c r="I3148" s="34"/>
      <c r="J3148" s="34"/>
      <c r="K3148" s="34"/>
      <c r="L3148" s="34"/>
      <c r="M3148" s="34"/>
      <c r="N3148" s="1140"/>
      <c r="O3148" s="34"/>
    </row>
    <row r="3149" spans="1:16" ht="15.75">
      <c r="A3149" s="1149" t="s">
        <v>3570</v>
      </c>
      <c r="B3149" s="1150"/>
      <c r="C3149" s="1002" t="s">
        <v>3571</v>
      </c>
      <c r="D3149" s="34"/>
      <c r="E3149" s="34"/>
      <c r="F3149" s="34"/>
      <c r="G3149" s="34"/>
      <c r="H3149" s="34"/>
      <c r="I3149" s="34"/>
      <c r="J3149" s="34"/>
      <c r="K3149" s="34"/>
      <c r="L3149" s="34"/>
      <c r="M3149" s="34"/>
      <c r="N3149" s="1140"/>
      <c r="O3149" s="34"/>
    </row>
    <row r="3150" spans="1:16" ht="15.75">
      <c r="A3150" s="1149" t="s">
        <v>3665</v>
      </c>
      <c r="B3150" s="1150"/>
      <c r="C3150" s="1150"/>
      <c r="D3150" s="1150"/>
      <c r="E3150" s="1150"/>
      <c r="F3150" s="34"/>
      <c r="G3150" s="34"/>
      <c r="H3150" s="34"/>
      <c r="I3150" s="34"/>
      <c r="J3150" s="34"/>
      <c r="K3150" s="34"/>
      <c r="L3150" s="34"/>
      <c r="M3150" s="34"/>
      <c r="N3150" s="34"/>
      <c r="O3150" s="34"/>
    </row>
    <row r="3151" spans="1:16" ht="15.75">
      <c r="A3151" s="1151" t="s">
        <v>787</v>
      </c>
      <c r="B3151" s="1151"/>
      <c r="C3151" s="1141">
        <v>45778</v>
      </c>
      <c r="D3151" s="36"/>
      <c r="E3151" s="36"/>
      <c r="F3151" s="36"/>
      <c r="G3151" s="36"/>
      <c r="H3151" s="36"/>
      <c r="I3151" s="36"/>
      <c r="J3151" s="36"/>
      <c r="K3151" s="36"/>
      <c r="L3151" s="36"/>
      <c r="M3151" s="36"/>
      <c r="N3151" s="36"/>
      <c r="O3151" s="36"/>
    </row>
    <row r="3152" spans="1:16" ht="15.75">
      <c r="A3152" s="1152" t="s">
        <v>240</v>
      </c>
      <c r="B3152" s="1152" t="s">
        <v>241</v>
      </c>
      <c r="C3152" s="1152" t="s">
        <v>242</v>
      </c>
      <c r="D3152" s="1152" t="s">
        <v>3</v>
      </c>
      <c r="E3152" s="1152" t="s">
        <v>243</v>
      </c>
      <c r="F3152" s="1148" t="s">
        <v>5</v>
      </c>
      <c r="G3152" s="1148"/>
      <c r="H3152" s="1148" t="s">
        <v>6</v>
      </c>
      <c r="I3152" s="1148"/>
      <c r="J3152" s="1142" t="s">
        <v>8</v>
      </c>
      <c r="K3152" s="1144"/>
      <c r="L3152" s="1142" t="s">
        <v>7</v>
      </c>
      <c r="M3152" s="1144"/>
      <c r="N3152" s="1142" t="s">
        <v>9</v>
      </c>
      <c r="O3152" s="1144"/>
    </row>
    <row r="3153" spans="1:15" ht="47.25">
      <c r="A3153" s="1153"/>
      <c r="B3153" s="1153"/>
      <c r="C3153" s="1153"/>
      <c r="D3153" s="1153"/>
      <c r="E3153" s="1153"/>
      <c r="F3153" s="65" t="s">
        <v>245</v>
      </c>
      <c r="G3153" s="65" t="s">
        <v>246</v>
      </c>
      <c r="H3153" s="65" t="s">
        <v>245</v>
      </c>
      <c r="I3153" s="65" t="s">
        <v>246</v>
      </c>
      <c r="J3153" s="65" t="s">
        <v>245</v>
      </c>
      <c r="K3153" s="65" t="s">
        <v>246</v>
      </c>
      <c r="L3153" s="65" t="s">
        <v>245</v>
      </c>
      <c r="M3153" s="65" t="s">
        <v>246</v>
      </c>
      <c r="N3153" s="65" t="s">
        <v>245</v>
      </c>
      <c r="O3153" s="65" t="s">
        <v>246</v>
      </c>
    </row>
    <row r="3154" spans="1:15" ht="15.75">
      <c r="A3154" s="1142" t="s">
        <v>3572</v>
      </c>
      <c r="B3154" s="1143"/>
      <c r="C3154" s="1143"/>
      <c r="D3154" s="1143"/>
      <c r="E3154" s="1143"/>
      <c r="F3154" s="1143"/>
      <c r="G3154" s="1143"/>
      <c r="H3154" s="1143"/>
      <c r="I3154" s="1143"/>
      <c r="J3154" s="1143"/>
      <c r="K3154" s="1143"/>
      <c r="L3154" s="1143"/>
      <c r="M3154" s="1143"/>
      <c r="N3154" s="1143"/>
      <c r="O3154" s="1144"/>
    </row>
    <row r="3155" spans="1:15" ht="31.5">
      <c r="A3155" s="95">
        <v>1</v>
      </c>
      <c r="B3155" s="1125" t="s">
        <v>3573</v>
      </c>
      <c r="C3155" s="1056" t="s">
        <v>3574</v>
      </c>
      <c r="D3155" s="164" t="s">
        <v>21</v>
      </c>
      <c r="E3155" s="767">
        <v>139498</v>
      </c>
      <c r="F3155" s="164"/>
      <c r="G3155" s="164"/>
      <c r="H3155" s="95">
        <v>1</v>
      </c>
      <c r="I3155" s="171">
        <v>139498</v>
      </c>
      <c r="J3155" s="171"/>
      <c r="K3155" s="171"/>
      <c r="L3155" s="95">
        <v>1</v>
      </c>
      <c r="M3155" s="171">
        <v>139498</v>
      </c>
      <c r="N3155" s="171"/>
      <c r="O3155" s="171"/>
    </row>
    <row r="3156" spans="1:15" ht="31.5">
      <c r="A3156" s="95">
        <v>2</v>
      </c>
      <c r="B3156" s="1125"/>
      <c r="C3156" s="99" t="s">
        <v>3575</v>
      </c>
      <c r="D3156" s="164" t="s">
        <v>21</v>
      </c>
      <c r="E3156" s="767">
        <v>335500</v>
      </c>
      <c r="F3156" s="164"/>
      <c r="G3156" s="164"/>
      <c r="H3156" s="95">
        <v>1</v>
      </c>
      <c r="I3156" s="171">
        <v>335500</v>
      </c>
      <c r="J3156" s="171"/>
      <c r="K3156" s="171"/>
      <c r="L3156" s="171"/>
      <c r="M3156" s="171"/>
      <c r="N3156" s="171"/>
      <c r="O3156" s="171"/>
    </row>
    <row r="3157" spans="1:15" ht="15.75">
      <c r="A3157" s="95">
        <v>3</v>
      </c>
      <c r="B3157" s="1069"/>
      <c r="C3157" s="99" t="s">
        <v>3576</v>
      </c>
      <c r="D3157" s="164" t="s">
        <v>21</v>
      </c>
      <c r="E3157" s="767">
        <v>11357</v>
      </c>
      <c r="F3157" s="164"/>
      <c r="G3157" s="164"/>
      <c r="H3157" s="95">
        <v>5</v>
      </c>
      <c r="I3157" s="171">
        <v>56785</v>
      </c>
      <c r="J3157" s="171"/>
      <c r="K3157" s="171"/>
      <c r="L3157" s="171"/>
      <c r="M3157" s="171"/>
      <c r="N3157" s="171"/>
      <c r="O3157" s="171"/>
    </row>
    <row r="3158" spans="1:15" ht="15.75">
      <c r="A3158" s="95">
        <v>4</v>
      </c>
      <c r="B3158" s="1125"/>
      <c r="C3158" s="99" t="s">
        <v>3577</v>
      </c>
      <c r="D3158" s="164" t="s">
        <v>21</v>
      </c>
      <c r="E3158" s="767">
        <v>3800</v>
      </c>
      <c r="F3158" s="95">
        <v>1</v>
      </c>
      <c r="G3158" s="767">
        <v>3800</v>
      </c>
      <c r="H3158" s="171"/>
      <c r="I3158" s="171"/>
      <c r="J3158" s="171"/>
      <c r="K3158" s="171"/>
      <c r="L3158" s="171"/>
      <c r="M3158" s="171"/>
      <c r="N3158" s="171"/>
      <c r="O3158" s="171"/>
    </row>
    <row r="3159" spans="1:15" ht="15.75">
      <c r="A3159" s="95">
        <v>5</v>
      </c>
      <c r="B3159" s="1125"/>
      <c r="C3159" s="99" t="s">
        <v>3577</v>
      </c>
      <c r="D3159" s="164" t="s">
        <v>21</v>
      </c>
      <c r="E3159" s="767">
        <v>3000</v>
      </c>
      <c r="F3159" s="164"/>
      <c r="G3159" s="164"/>
      <c r="H3159" s="171"/>
      <c r="I3159" s="171"/>
      <c r="J3159" s="171"/>
      <c r="K3159" s="171"/>
      <c r="L3159" s="171"/>
      <c r="M3159" s="171"/>
      <c r="N3159" s="95">
        <v>1</v>
      </c>
      <c r="O3159" s="171">
        <v>3000</v>
      </c>
    </row>
    <row r="3160" spans="1:15" ht="15.75">
      <c r="A3160" s="1126">
        <v>6</v>
      </c>
      <c r="B3160" s="1111"/>
      <c r="C3160" s="99" t="s">
        <v>3578</v>
      </c>
      <c r="D3160" s="164" t="s">
        <v>21</v>
      </c>
      <c r="E3160" s="767">
        <v>20</v>
      </c>
      <c r="F3160" s="1127"/>
      <c r="G3160" s="1127"/>
      <c r="H3160" s="1129"/>
      <c r="I3160" s="1129"/>
      <c r="J3160" s="1129"/>
      <c r="K3160" s="1129"/>
      <c r="L3160" s="1129"/>
      <c r="M3160" s="1129"/>
      <c r="N3160" s="1128">
        <v>14</v>
      </c>
      <c r="O3160" s="1129">
        <v>280</v>
      </c>
    </row>
    <row r="3161" spans="1:15" ht="31.5">
      <c r="A3161" s="1126">
        <v>7</v>
      </c>
      <c r="B3161" s="1111"/>
      <c r="C3161" s="99" t="s">
        <v>3579</v>
      </c>
      <c r="D3161" s="164" t="s">
        <v>21</v>
      </c>
      <c r="E3161" s="767">
        <v>1000</v>
      </c>
      <c r="F3161" s="1127"/>
      <c r="G3161" s="1127"/>
      <c r="H3161" s="1129"/>
      <c r="I3161" s="1129"/>
      <c r="J3161" s="1129"/>
      <c r="K3161" s="1129"/>
      <c r="L3161" s="1129"/>
      <c r="M3161" s="1129"/>
      <c r="N3161" s="1128">
        <v>1</v>
      </c>
      <c r="O3161" s="1129">
        <v>1000</v>
      </c>
    </row>
    <row r="3162" spans="1:15" ht="15.75">
      <c r="A3162" s="1126">
        <v>8</v>
      </c>
      <c r="B3162" s="1111"/>
      <c r="C3162" s="99" t="s">
        <v>3580</v>
      </c>
      <c r="D3162" s="164" t="s">
        <v>21</v>
      </c>
      <c r="E3162" s="767">
        <v>750</v>
      </c>
      <c r="F3162" s="1127"/>
      <c r="G3162" s="1127"/>
      <c r="H3162" s="1129"/>
      <c r="I3162" s="1129"/>
      <c r="J3162" s="1129"/>
      <c r="K3162" s="1129"/>
      <c r="L3162" s="1129"/>
      <c r="M3162" s="1129"/>
      <c r="N3162" s="1128">
        <v>1</v>
      </c>
      <c r="O3162" s="1129">
        <v>750</v>
      </c>
    </row>
    <row r="3163" spans="1:15" ht="15.75">
      <c r="A3163" s="1126">
        <v>9</v>
      </c>
      <c r="B3163" s="1111" t="s">
        <v>3581</v>
      </c>
      <c r="C3163" s="99" t="s">
        <v>3582</v>
      </c>
      <c r="D3163" s="164" t="s">
        <v>21</v>
      </c>
      <c r="E3163" s="767">
        <v>5237.54</v>
      </c>
      <c r="F3163" s="1128">
        <v>1</v>
      </c>
      <c r="G3163" s="1127">
        <f t="shared" ref="G3163:G3171" si="142">E3163*F3163</f>
        <v>5237.54</v>
      </c>
      <c r="H3163" s="1129"/>
      <c r="I3163" s="1129"/>
      <c r="J3163" s="1129"/>
      <c r="K3163" s="1129"/>
      <c r="L3163" s="1129"/>
      <c r="M3163" s="1129"/>
      <c r="N3163" s="1129"/>
      <c r="O3163" s="1129"/>
    </row>
    <row r="3164" spans="1:15" ht="31.5">
      <c r="A3164" s="1126">
        <v>10</v>
      </c>
      <c r="B3164" s="1111"/>
      <c r="C3164" s="99" t="s">
        <v>3583</v>
      </c>
      <c r="D3164" s="164" t="s">
        <v>21</v>
      </c>
      <c r="E3164" s="767">
        <v>8595.5400000000009</v>
      </c>
      <c r="F3164" s="1128">
        <v>13</v>
      </c>
      <c r="G3164" s="1127">
        <f>E3164*F3164</f>
        <v>111742.02000000002</v>
      </c>
      <c r="H3164" s="1129"/>
      <c r="I3164" s="1129"/>
      <c r="J3164" s="1129"/>
      <c r="K3164" s="1129"/>
      <c r="L3164" s="1129"/>
      <c r="M3164" s="1129"/>
      <c r="N3164" s="1129"/>
      <c r="O3164" s="1129"/>
    </row>
    <row r="3165" spans="1:15" ht="15.75">
      <c r="A3165" s="1126">
        <v>11</v>
      </c>
      <c r="B3165" s="1111"/>
      <c r="C3165" s="99" t="s">
        <v>3584</v>
      </c>
      <c r="D3165" s="164" t="s">
        <v>21</v>
      </c>
      <c r="E3165" s="767">
        <v>70</v>
      </c>
      <c r="F3165" s="1128">
        <v>30</v>
      </c>
      <c r="G3165" s="1127">
        <f t="shared" si="142"/>
        <v>2100</v>
      </c>
      <c r="H3165" s="1129"/>
      <c r="I3165" s="1129"/>
      <c r="J3165" s="1129"/>
      <c r="K3165" s="1129"/>
      <c r="L3165" s="1129"/>
      <c r="M3165" s="1129"/>
      <c r="N3165" s="1129"/>
      <c r="O3165" s="1129"/>
    </row>
    <row r="3166" spans="1:15" ht="15.75">
      <c r="A3166" s="1126">
        <v>12</v>
      </c>
      <c r="B3166" s="1111"/>
      <c r="C3166" s="99" t="s">
        <v>3585</v>
      </c>
      <c r="D3166" s="164" t="s">
        <v>21</v>
      </c>
      <c r="E3166" s="767">
        <v>50</v>
      </c>
      <c r="F3166" s="1128">
        <v>18</v>
      </c>
      <c r="G3166" s="1127">
        <f t="shared" si="142"/>
        <v>900</v>
      </c>
      <c r="H3166" s="1129"/>
      <c r="I3166" s="1129"/>
      <c r="J3166" s="1129"/>
      <c r="K3166" s="1129"/>
      <c r="L3166" s="1129"/>
      <c r="M3166" s="1129"/>
      <c r="N3166" s="1129"/>
      <c r="O3166" s="1129"/>
    </row>
    <row r="3167" spans="1:15" ht="15.75">
      <c r="A3167" s="95">
        <v>13</v>
      </c>
      <c r="B3167" s="1125"/>
      <c r="C3167" s="96" t="s">
        <v>3586</v>
      </c>
      <c r="D3167" s="164" t="s">
        <v>21</v>
      </c>
      <c r="E3167" s="97">
        <v>731.6</v>
      </c>
      <c r="F3167" s="91"/>
      <c r="G3167" s="1127">
        <f t="shared" si="142"/>
        <v>0</v>
      </c>
      <c r="H3167" s="1130"/>
      <c r="I3167" s="1130"/>
      <c r="J3167" s="1130"/>
      <c r="K3167" s="1130"/>
      <c r="L3167" s="1130"/>
      <c r="M3167" s="1130"/>
      <c r="N3167" s="1131">
        <v>1</v>
      </c>
      <c r="O3167" s="1130">
        <f>E3167*N3167</f>
        <v>731.6</v>
      </c>
    </row>
    <row r="3168" spans="1:15" ht="31.5">
      <c r="A3168" s="95">
        <v>23</v>
      </c>
      <c r="B3168" s="1125"/>
      <c r="C3168" s="1069" t="s">
        <v>3587</v>
      </c>
      <c r="D3168" s="164" t="s">
        <v>21</v>
      </c>
      <c r="E3168" s="1132">
        <v>257594</v>
      </c>
      <c r="F3168" s="1131">
        <v>1</v>
      </c>
      <c r="G3168" s="1133">
        <f t="shared" si="142"/>
        <v>257594</v>
      </c>
      <c r="H3168" s="1130"/>
      <c r="I3168" s="1130"/>
      <c r="J3168" s="1130"/>
      <c r="K3168" s="1130"/>
      <c r="L3168" s="1130"/>
      <c r="M3168" s="1130"/>
      <c r="N3168" s="1131"/>
      <c r="O3168" s="1130"/>
    </row>
    <row r="3169" spans="1:15" ht="15.75">
      <c r="A3169" s="95">
        <v>24</v>
      </c>
      <c r="B3169" s="1125"/>
      <c r="C3169" s="1134" t="s">
        <v>3588</v>
      </c>
      <c r="D3169" s="164" t="s">
        <v>21</v>
      </c>
      <c r="E3169" s="1132">
        <v>17281.099999999999</v>
      </c>
      <c r="F3169" s="1131">
        <v>13</v>
      </c>
      <c r="G3169" s="1133">
        <f t="shared" si="142"/>
        <v>224654.3</v>
      </c>
      <c r="H3169" s="1130"/>
      <c r="I3169" s="1130"/>
      <c r="J3169" s="1130"/>
      <c r="K3169" s="1130"/>
      <c r="L3169" s="1130"/>
      <c r="M3169" s="1130"/>
      <c r="N3169" s="1131"/>
      <c r="O3169" s="1130"/>
    </row>
    <row r="3170" spans="1:15" ht="15.75">
      <c r="A3170" s="95">
        <v>25</v>
      </c>
      <c r="B3170" s="1125"/>
      <c r="C3170" s="96" t="s">
        <v>3589</v>
      </c>
      <c r="D3170" s="164" t="s">
        <v>21</v>
      </c>
      <c r="E3170" s="97">
        <v>23.422999999999998</v>
      </c>
      <c r="F3170" s="1131">
        <v>452</v>
      </c>
      <c r="G3170" s="1127">
        <f t="shared" si="142"/>
        <v>10587.196</v>
      </c>
      <c r="H3170" s="1130"/>
      <c r="I3170" s="1130"/>
      <c r="J3170" s="1130"/>
      <c r="K3170" s="1130"/>
      <c r="L3170" s="1130"/>
      <c r="M3170" s="1130"/>
      <c r="N3170" s="1131"/>
      <c r="O3170" s="1130"/>
    </row>
    <row r="3171" spans="1:15" ht="15.75">
      <c r="A3171" s="1126">
        <v>26</v>
      </c>
      <c r="B3171" s="1111" t="s">
        <v>3590</v>
      </c>
      <c r="C3171" s="99" t="s">
        <v>3591</v>
      </c>
      <c r="D3171" s="164" t="s">
        <v>21</v>
      </c>
      <c r="E3171" s="1135">
        <v>30.09</v>
      </c>
      <c r="F3171" s="1128">
        <v>971</v>
      </c>
      <c r="G3171" s="1127">
        <f t="shared" si="142"/>
        <v>29217.39</v>
      </c>
      <c r="H3171" s="1129"/>
      <c r="I3171" s="1129"/>
      <c r="J3171" s="1129"/>
      <c r="K3171" s="1129"/>
      <c r="L3171" s="1129"/>
      <c r="M3171" s="1129"/>
      <c r="N3171" s="1129"/>
      <c r="O3171" s="1129"/>
    </row>
    <row r="3172" spans="1:15" ht="15.75">
      <c r="A3172" s="1145" t="s">
        <v>3497</v>
      </c>
      <c r="B3172" s="1146"/>
      <c r="C3172" s="1146"/>
      <c r="D3172" s="1147"/>
      <c r="E3172" s="97"/>
      <c r="F3172" s="97"/>
      <c r="G3172" s="1137">
        <f>SUM(G3155:G3171)</f>
        <v>645832.44600000011</v>
      </c>
      <c r="H3172" s="925"/>
      <c r="I3172" s="1137">
        <f>SUM(I3155:I3170)</f>
        <v>531783</v>
      </c>
      <c r="J3172" s="925"/>
      <c r="K3172" s="1136"/>
      <c r="L3172" s="925"/>
      <c r="M3172" s="1137">
        <f>SUM(M3155:M3170)</f>
        <v>139498</v>
      </c>
      <c r="N3172" s="925"/>
      <c r="O3172" s="1137">
        <f>SUM(O3155:O3170)</f>
        <v>5761.6</v>
      </c>
    </row>
    <row r="3173" spans="1:15" ht="15.75">
      <c r="A3173" s="34"/>
      <c r="B3173" s="34"/>
      <c r="C3173" s="34"/>
      <c r="D3173" s="34"/>
      <c r="E3173" s="34"/>
      <c r="F3173" s="34"/>
      <c r="G3173" s="34"/>
      <c r="H3173" s="34"/>
      <c r="I3173" s="34"/>
      <c r="J3173" s="34"/>
      <c r="K3173" s="34"/>
      <c r="L3173" s="34"/>
      <c r="M3173" s="34"/>
      <c r="N3173" s="34"/>
      <c r="O3173" s="34"/>
    </row>
    <row r="3174" spans="1:15" ht="15.75">
      <c r="A3174" s="34"/>
      <c r="B3174" s="34"/>
      <c r="C3174" s="34"/>
      <c r="D3174" s="34"/>
      <c r="E3174" s="34"/>
      <c r="F3174" s="34"/>
      <c r="G3174" s="34"/>
      <c r="H3174" s="34"/>
      <c r="I3174" s="34"/>
      <c r="J3174" s="34"/>
      <c r="K3174" s="34"/>
      <c r="L3174" s="34"/>
      <c r="M3174" s="34"/>
      <c r="N3174" s="34"/>
      <c r="O3174" s="34"/>
    </row>
    <row r="3175" spans="1:15" ht="15.75">
      <c r="A3175" s="34"/>
      <c r="B3175" s="34"/>
      <c r="C3175" s="34"/>
      <c r="D3175" s="34"/>
      <c r="E3175" s="34"/>
      <c r="F3175" s="34"/>
      <c r="G3175" s="34"/>
      <c r="H3175" s="34"/>
      <c r="I3175" s="34"/>
      <c r="J3175" s="34"/>
      <c r="K3175" s="34"/>
      <c r="L3175" s="34"/>
      <c r="M3175" s="34"/>
      <c r="N3175" s="34"/>
      <c r="O3175" s="34"/>
    </row>
    <row r="3176" spans="1:15" ht="15.75">
      <c r="A3176" s="34"/>
      <c r="B3176" s="34"/>
      <c r="C3176" s="34"/>
      <c r="D3176" s="34"/>
      <c r="E3176" s="34"/>
      <c r="F3176" s="34"/>
      <c r="G3176" s="34"/>
      <c r="H3176" s="34"/>
      <c r="I3176" s="34"/>
      <c r="J3176" s="34"/>
      <c r="K3176" s="34"/>
      <c r="L3176" s="34"/>
      <c r="M3176" s="34"/>
      <c r="N3176" s="34"/>
      <c r="O3176" s="34"/>
    </row>
    <row r="3177" spans="1:15" ht="15.75">
      <c r="A3177" s="34"/>
      <c r="B3177" s="1157" t="s">
        <v>3592</v>
      </c>
      <c r="C3177" s="1157"/>
      <c r="D3177" s="1157"/>
      <c r="E3177" s="1157"/>
      <c r="F3177" s="1157"/>
      <c r="G3177" s="1157"/>
      <c r="H3177" s="1157"/>
      <c r="I3177" s="1157"/>
      <c r="J3177" s="1157"/>
      <c r="K3177" s="1157"/>
      <c r="L3177" s="1157"/>
      <c r="M3177" s="1157"/>
      <c r="N3177" s="34"/>
      <c r="O3177" s="34"/>
    </row>
    <row r="3178" spans="1:15" ht="15.75">
      <c r="A3178" s="34"/>
      <c r="B3178" s="34"/>
      <c r="C3178" s="34"/>
      <c r="D3178" s="34"/>
      <c r="E3178" s="34"/>
      <c r="F3178" s="34"/>
      <c r="G3178" s="34"/>
      <c r="H3178" s="34"/>
      <c r="I3178" s="34"/>
      <c r="J3178" s="34"/>
      <c r="K3178" s="34"/>
      <c r="L3178" s="34"/>
      <c r="M3178" s="34"/>
      <c r="N3178" s="34"/>
      <c r="O3178" s="34"/>
    </row>
    <row r="3179" spans="1:15" ht="15.75">
      <c r="A3179" s="34"/>
      <c r="B3179" s="34"/>
      <c r="C3179" s="34"/>
      <c r="D3179" s="34"/>
      <c r="E3179" s="34"/>
      <c r="F3179" s="34"/>
      <c r="G3179" s="34"/>
      <c r="H3179" s="34"/>
      <c r="I3179" s="34"/>
      <c r="J3179" s="34"/>
      <c r="K3179" s="34"/>
      <c r="L3179" s="34"/>
      <c r="M3179" s="34"/>
      <c r="N3179" s="34"/>
      <c r="O3179" s="34"/>
    </row>
    <row r="3180" spans="1:15" ht="15.75">
      <c r="A3180" s="34"/>
      <c r="B3180" s="34"/>
      <c r="C3180" s="34"/>
      <c r="D3180" s="34"/>
      <c r="E3180" s="34"/>
      <c r="F3180" s="34"/>
      <c r="G3180" s="34"/>
      <c r="H3180" s="34"/>
      <c r="I3180" s="34"/>
      <c r="J3180" s="34"/>
      <c r="K3180" s="34"/>
      <c r="L3180" s="34"/>
      <c r="M3180" s="34"/>
      <c r="N3180" s="34"/>
      <c r="O3180" s="34"/>
    </row>
    <row r="3181" spans="1:15" ht="15.75">
      <c r="A3181" s="34"/>
      <c r="B3181" s="34"/>
      <c r="C3181" s="34"/>
      <c r="D3181" s="34"/>
      <c r="E3181" s="34"/>
      <c r="F3181" s="34"/>
      <c r="G3181" s="34"/>
      <c r="H3181" s="34"/>
      <c r="I3181" s="34"/>
      <c r="J3181" s="34"/>
      <c r="K3181" s="34"/>
      <c r="L3181" s="34"/>
      <c r="M3181" s="34"/>
      <c r="N3181" s="34"/>
      <c r="O3181" s="34"/>
    </row>
    <row r="3182" spans="1:15" ht="15.75">
      <c r="A3182" s="34"/>
      <c r="B3182" s="34"/>
      <c r="C3182" s="34"/>
      <c r="D3182" s="34"/>
      <c r="E3182" s="34"/>
      <c r="F3182" s="34"/>
      <c r="G3182" s="34"/>
      <c r="H3182" s="34"/>
      <c r="I3182" s="34"/>
      <c r="J3182" s="34"/>
      <c r="K3182" s="34"/>
      <c r="L3182" s="34"/>
      <c r="M3182" s="34"/>
      <c r="N3182" s="34"/>
      <c r="O3182" s="34"/>
    </row>
    <row r="3183" spans="1:15" ht="15.75">
      <c r="A3183" s="34"/>
      <c r="B3183" s="34"/>
      <c r="C3183" s="34" t="s">
        <v>3593</v>
      </c>
      <c r="D3183" s="34"/>
      <c r="E3183" s="34"/>
      <c r="F3183" s="34"/>
      <c r="G3183" s="34" t="s">
        <v>3594</v>
      </c>
      <c r="H3183" s="34"/>
      <c r="I3183" s="34"/>
      <c r="J3183" s="34"/>
      <c r="K3183" s="34"/>
      <c r="L3183" s="34"/>
      <c r="M3183" s="34" t="s">
        <v>3595</v>
      </c>
      <c r="N3183" s="34"/>
      <c r="O3183" s="34"/>
    </row>
    <row r="3184" spans="1:15" ht="15.75">
      <c r="A3184" s="34"/>
      <c r="B3184" s="34"/>
      <c r="C3184" s="34"/>
      <c r="D3184" s="34"/>
      <c r="E3184" s="34"/>
      <c r="F3184" s="34"/>
      <c r="G3184" s="34"/>
      <c r="H3184" s="34"/>
      <c r="I3184" s="34"/>
      <c r="J3184" s="34"/>
      <c r="K3184" s="34"/>
      <c r="L3184" s="34"/>
      <c r="M3184" s="34"/>
      <c r="N3184" s="34"/>
      <c r="O3184" s="34"/>
    </row>
    <row r="3185" spans="1:15" ht="15.75">
      <c r="A3185" s="1158" t="s">
        <v>3596</v>
      </c>
      <c r="B3185" s="1158"/>
      <c r="C3185" s="1158"/>
      <c r="D3185" s="1158"/>
      <c r="E3185" s="1158"/>
      <c r="F3185" s="1158"/>
      <c r="G3185" s="1158"/>
      <c r="H3185" s="1158"/>
      <c r="I3185" s="1158"/>
      <c r="J3185" s="1158"/>
      <c r="K3185" s="1158"/>
      <c r="L3185" s="1158"/>
      <c r="M3185" s="1158"/>
      <c r="N3185" s="1158"/>
      <c r="O3185" s="1158"/>
    </row>
    <row r="3186" spans="1:15" ht="15.75">
      <c r="A3186" s="1152" t="s">
        <v>240</v>
      </c>
      <c r="B3186" s="1152" t="s">
        <v>241</v>
      </c>
      <c r="C3186" s="1152" t="s">
        <v>242</v>
      </c>
      <c r="D3186" s="1152" t="s">
        <v>3</v>
      </c>
      <c r="E3186" s="1152" t="s">
        <v>243</v>
      </c>
      <c r="F3186" s="1148" t="s">
        <v>5</v>
      </c>
      <c r="G3186" s="1148"/>
      <c r="H3186" s="1148" t="s">
        <v>6</v>
      </c>
      <c r="I3186" s="1148"/>
      <c r="J3186" s="1142" t="s">
        <v>8</v>
      </c>
      <c r="K3186" s="1144"/>
      <c r="L3186" s="1142" t="s">
        <v>7</v>
      </c>
      <c r="M3186" s="1144"/>
      <c r="N3186" s="1142" t="s">
        <v>9</v>
      </c>
      <c r="O3186" s="1144"/>
    </row>
    <row r="3187" spans="1:15" ht="47.25">
      <c r="A3187" s="1153"/>
      <c r="B3187" s="1153"/>
      <c r="C3187" s="1153"/>
      <c r="D3187" s="1153"/>
      <c r="E3187" s="1153"/>
      <c r="F3187" s="65" t="s">
        <v>245</v>
      </c>
      <c r="G3187" s="65" t="s">
        <v>246</v>
      </c>
      <c r="H3187" s="65" t="s">
        <v>245</v>
      </c>
      <c r="I3187" s="65" t="s">
        <v>246</v>
      </c>
      <c r="J3187" s="65" t="s">
        <v>245</v>
      </c>
      <c r="K3187" s="65" t="s">
        <v>246</v>
      </c>
      <c r="L3187" s="65" t="s">
        <v>245</v>
      </c>
      <c r="M3187" s="65" t="s">
        <v>246</v>
      </c>
      <c r="N3187" s="65" t="s">
        <v>245</v>
      </c>
      <c r="O3187" s="65" t="s">
        <v>246</v>
      </c>
    </row>
    <row r="3188" spans="1:15" ht="15.75">
      <c r="A3188" s="795">
        <v>1</v>
      </c>
      <c r="B3188" s="795" t="s">
        <v>3597</v>
      </c>
      <c r="C3188" s="96" t="s">
        <v>3598</v>
      </c>
      <c r="D3188" s="1099" t="s">
        <v>21</v>
      </c>
      <c r="E3188" s="1137">
        <v>1950</v>
      </c>
      <c r="F3188" s="795">
        <v>1</v>
      </c>
      <c r="G3188" s="1137">
        <v>1950</v>
      </c>
      <c r="H3188" s="795"/>
      <c r="I3188" s="1137"/>
      <c r="J3188" s="795"/>
      <c r="K3188" s="1137"/>
      <c r="L3188" s="795"/>
      <c r="M3188" s="1137"/>
      <c r="N3188" s="795"/>
      <c r="O3188" s="1137"/>
    </row>
    <row r="3189" spans="1:15" ht="15.75">
      <c r="A3189" s="795">
        <v>2</v>
      </c>
      <c r="B3189" s="795" t="s">
        <v>3599</v>
      </c>
      <c r="C3189" s="96" t="s">
        <v>3600</v>
      </c>
      <c r="D3189" s="1099" t="s">
        <v>21</v>
      </c>
      <c r="E3189" s="1137">
        <v>575</v>
      </c>
      <c r="F3189" s="795"/>
      <c r="G3189" s="1137"/>
      <c r="H3189" s="795"/>
      <c r="I3189" s="1137"/>
      <c r="J3189" s="795"/>
      <c r="K3189" s="1137"/>
      <c r="L3189" s="795"/>
      <c r="M3189" s="1137"/>
      <c r="N3189" s="795">
        <v>4</v>
      </c>
      <c r="O3189" s="1137">
        <f>E3189*N3189</f>
        <v>2300</v>
      </c>
    </row>
    <row r="3190" spans="1:15" ht="31.5">
      <c r="A3190" s="795">
        <v>3</v>
      </c>
      <c r="B3190" s="795" t="s">
        <v>3601</v>
      </c>
      <c r="C3190" s="96" t="s">
        <v>3602</v>
      </c>
      <c r="D3190" s="1099" t="s">
        <v>21</v>
      </c>
      <c r="E3190" s="1137">
        <v>3800</v>
      </c>
      <c r="F3190" s="795"/>
      <c r="G3190" s="1137"/>
      <c r="H3190" s="795">
        <v>1</v>
      </c>
      <c r="I3190" s="1137">
        <v>3800</v>
      </c>
      <c r="J3190" s="795"/>
      <c r="K3190" s="1137"/>
      <c r="L3190" s="795"/>
      <c r="M3190" s="1137"/>
      <c r="N3190" s="795"/>
      <c r="O3190" s="1137"/>
    </row>
    <row r="3191" spans="1:15" ht="15.75">
      <c r="A3191" s="795">
        <v>4</v>
      </c>
      <c r="B3191" s="795" t="s">
        <v>3601</v>
      </c>
      <c r="C3191" s="96" t="s">
        <v>3603</v>
      </c>
      <c r="D3191" s="1099" t="s">
        <v>21</v>
      </c>
      <c r="E3191" s="1137">
        <v>6100</v>
      </c>
      <c r="F3191" s="795"/>
      <c r="G3191" s="1137"/>
      <c r="H3191" s="795">
        <v>1</v>
      </c>
      <c r="I3191" s="1137">
        <v>6100</v>
      </c>
      <c r="J3191" s="795"/>
      <c r="K3191" s="1137"/>
      <c r="L3191" s="795"/>
      <c r="M3191" s="1137"/>
      <c r="N3191" s="795"/>
      <c r="O3191" s="1137"/>
    </row>
    <row r="3192" spans="1:15" ht="15.75">
      <c r="A3192" s="795">
        <v>5</v>
      </c>
      <c r="B3192" s="795"/>
      <c r="C3192" s="96" t="s">
        <v>3604</v>
      </c>
      <c r="D3192" s="1099" t="s">
        <v>21</v>
      </c>
      <c r="E3192" s="1137">
        <v>4500</v>
      </c>
      <c r="F3192" s="795"/>
      <c r="G3192" s="1137"/>
      <c r="H3192" s="795">
        <v>1</v>
      </c>
      <c r="I3192" s="1137">
        <v>4500</v>
      </c>
      <c r="J3192" s="795"/>
      <c r="K3192" s="1137"/>
      <c r="L3192" s="795"/>
      <c r="M3192" s="1137"/>
      <c r="N3192" s="795"/>
      <c r="O3192" s="1137"/>
    </row>
    <row r="3193" spans="1:15" ht="15.75">
      <c r="A3193" s="795">
        <v>6</v>
      </c>
      <c r="B3193" s="795" t="s">
        <v>3605</v>
      </c>
      <c r="C3193" s="96" t="s">
        <v>3606</v>
      </c>
      <c r="D3193" s="1099" t="s">
        <v>21</v>
      </c>
      <c r="E3193" s="1137">
        <v>29650</v>
      </c>
      <c r="F3193" s="795"/>
      <c r="G3193" s="1137"/>
      <c r="H3193" s="795">
        <v>1</v>
      </c>
      <c r="I3193" s="1137">
        <v>29650</v>
      </c>
      <c r="J3193" s="795"/>
      <c r="K3193" s="1137"/>
      <c r="L3193" s="795"/>
      <c r="M3193" s="1137"/>
      <c r="N3193" s="795"/>
      <c r="O3193" s="1137"/>
    </row>
    <row r="3194" spans="1:15" ht="31.5">
      <c r="A3194" s="795">
        <v>7</v>
      </c>
      <c r="B3194" s="795" t="s">
        <v>3607</v>
      </c>
      <c r="C3194" s="96" t="s">
        <v>3608</v>
      </c>
      <c r="D3194" s="1099" t="s">
        <v>21</v>
      </c>
      <c r="E3194" s="1137">
        <v>6325</v>
      </c>
      <c r="F3194" s="795"/>
      <c r="G3194" s="1137"/>
      <c r="H3194" s="795">
        <v>1</v>
      </c>
      <c r="I3194" s="1137">
        <v>6325</v>
      </c>
      <c r="J3194" s="795"/>
      <c r="K3194" s="1137"/>
      <c r="L3194" s="795"/>
      <c r="M3194" s="1137"/>
      <c r="N3194" s="795"/>
      <c r="O3194" s="1137"/>
    </row>
    <row r="3195" spans="1:15" ht="15.75">
      <c r="A3195" s="795">
        <v>8</v>
      </c>
      <c r="B3195" s="795" t="s">
        <v>3609</v>
      </c>
      <c r="C3195" s="96" t="s">
        <v>3610</v>
      </c>
      <c r="D3195" s="1099" t="s">
        <v>21</v>
      </c>
      <c r="E3195" s="1137">
        <v>1785</v>
      </c>
      <c r="F3195" s="795"/>
      <c r="G3195" s="1137"/>
      <c r="H3195" s="795">
        <v>1</v>
      </c>
      <c r="I3195" s="1137">
        <v>1785</v>
      </c>
      <c r="J3195" s="795"/>
      <c r="K3195" s="1137"/>
      <c r="L3195" s="795"/>
      <c r="M3195" s="1137"/>
      <c r="N3195" s="795"/>
      <c r="O3195" s="1137"/>
    </row>
    <row r="3196" spans="1:15" ht="15.75">
      <c r="A3196" s="795">
        <v>9</v>
      </c>
      <c r="B3196" s="795" t="s">
        <v>3611</v>
      </c>
      <c r="C3196" s="96" t="s">
        <v>3612</v>
      </c>
      <c r="D3196" s="1099" t="s">
        <v>21</v>
      </c>
      <c r="E3196" s="1137">
        <v>1487</v>
      </c>
      <c r="F3196" s="795"/>
      <c r="G3196" s="1137"/>
      <c r="H3196" s="795">
        <v>1</v>
      </c>
      <c r="I3196" s="1137">
        <f>E3196*H3196</f>
        <v>1487</v>
      </c>
      <c r="J3196" s="795"/>
      <c r="K3196" s="1137"/>
      <c r="L3196" s="795"/>
      <c r="M3196" s="1137"/>
      <c r="N3196" s="795"/>
      <c r="O3196" s="1137"/>
    </row>
    <row r="3197" spans="1:15" ht="15.75">
      <c r="A3197" s="795">
        <v>10</v>
      </c>
      <c r="B3197" s="795" t="s">
        <v>3613</v>
      </c>
      <c r="C3197" s="96" t="s">
        <v>3614</v>
      </c>
      <c r="D3197" s="1099" t="s">
        <v>21</v>
      </c>
      <c r="E3197" s="1137">
        <v>410</v>
      </c>
      <c r="F3197" s="795"/>
      <c r="G3197" s="1137"/>
      <c r="H3197" s="795">
        <v>1</v>
      </c>
      <c r="I3197" s="1137">
        <f t="shared" ref="I3197:I3201" si="143">E3197*H3197</f>
        <v>410</v>
      </c>
      <c r="J3197" s="795"/>
      <c r="K3197" s="1137"/>
      <c r="L3197" s="795"/>
      <c r="M3197" s="1137"/>
      <c r="N3197" s="795"/>
      <c r="O3197" s="1137"/>
    </row>
    <row r="3198" spans="1:15" ht="15.75">
      <c r="A3198" s="1159">
        <v>11</v>
      </c>
      <c r="B3198" s="1161" t="s">
        <v>3615</v>
      </c>
      <c r="C3198" s="1152" t="s">
        <v>3616</v>
      </c>
      <c r="D3198" s="1099" t="s">
        <v>21</v>
      </c>
      <c r="E3198" s="1137">
        <v>5850</v>
      </c>
      <c r="F3198" s="795"/>
      <c r="G3198" s="1137"/>
      <c r="H3198" s="795">
        <v>1</v>
      </c>
      <c r="I3198" s="1137">
        <f t="shared" si="143"/>
        <v>5850</v>
      </c>
      <c r="J3198" s="795"/>
      <c r="K3198" s="1137"/>
      <c r="L3198" s="795"/>
      <c r="M3198" s="1137"/>
      <c r="N3198" s="795"/>
      <c r="O3198" s="1137"/>
    </row>
    <row r="3199" spans="1:15" ht="15.75">
      <c r="A3199" s="1160"/>
      <c r="B3199" s="1162"/>
      <c r="C3199" s="1153"/>
      <c r="D3199" s="1099" t="s">
        <v>21</v>
      </c>
      <c r="E3199" s="1137">
        <v>4220.76</v>
      </c>
      <c r="F3199" s="795"/>
      <c r="G3199" s="1137"/>
      <c r="H3199" s="795">
        <v>1</v>
      </c>
      <c r="I3199" s="1137">
        <f t="shared" si="143"/>
        <v>4220.76</v>
      </c>
      <c r="J3199" s="795"/>
      <c r="K3199" s="1137"/>
      <c r="L3199" s="795"/>
      <c r="M3199" s="1137"/>
      <c r="N3199" s="795"/>
      <c r="O3199" s="1137"/>
    </row>
    <row r="3200" spans="1:15" ht="15.75">
      <c r="A3200" s="795">
        <v>12</v>
      </c>
      <c r="B3200" s="795" t="s">
        <v>3617</v>
      </c>
      <c r="C3200" s="96" t="s">
        <v>3618</v>
      </c>
      <c r="D3200" s="1099" t="s">
        <v>21</v>
      </c>
      <c r="E3200" s="1137">
        <v>7885</v>
      </c>
      <c r="F3200" s="795"/>
      <c r="G3200" s="1137"/>
      <c r="H3200" s="795">
        <v>1</v>
      </c>
      <c r="I3200" s="1137">
        <f t="shared" si="143"/>
        <v>7885</v>
      </c>
      <c r="J3200" s="795"/>
      <c r="K3200" s="1137"/>
      <c r="L3200" s="795"/>
      <c r="M3200" s="1137"/>
      <c r="N3200" s="795"/>
      <c r="O3200" s="1137"/>
    </row>
    <row r="3201" spans="1:15" ht="15.75">
      <c r="A3201" s="795">
        <v>13</v>
      </c>
      <c r="B3201" s="795" t="s">
        <v>3619</v>
      </c>
      <c r="C3201" s="96" t="s">
        <v>3620</v>
      </c>
      <c r="D3201" s="1099" t="s">
        <v>21</v>
      </c>
      <c r="E3201" s="1137">
        <v>2000</v>
      </c>
      <c r="F3201" s="795"/>
      <c r="G3201" s="1137"/>
      <c r="H3201" s="795">
        <v>1</v>
      </c>
      <c r="I3201" s="1137">
        <f t="shared" si="143"/>
        <v>2000</v>
      </c>
      <c r="J3201" s="795"/>
      <c r="K3201" s="1137"/>
      <c r="L3201" s="795"/>
      <c r="M3201" s="1137"/>
      <c r="N3201" s="795"/>
      <c r="O3201" s="1137"/>
    </row>
    <row r="3202" spans="1:15" ht="47.25">
      <c r="A3202" s="795">
        <v>14</v>
      </c>
      <c r="B3202" s="795" t="s">
        <v>3621</v>
      </c>
      <c r="C3202" s="96" t="s">
        <v>3622</v>
      </c>
      <c r="D3202" s="1099" t="s">
        <v>21</v>
      </c>
      <c r="E3202" s="1137">
        <v>150</v>
      </c>
      <c r="F3202" s="795">
        <v>2</v>
      </c>
      <c r="G3202" s="1137">
        <f>E3202*F3202</f>
        <v>300</v>
      </c>
      <c r="H3202" s="795"/>
      <c r="I3202" s="1137"/>
      <c r="J3202" s="795"/>
      <c r="K3202" s="1137"/>
      <c r="L3202" s="795"/>
      <c r="M3202" s="1137"/>
      <c r="N3202" s="795"/>
      <c r="O3202" s="1137"/>
    </row>
    <row r="3203" spans="1:15" ht="31.5">
      <c r="A3203" s="795">
        <v>15</v>
      </c>
      <c r="B3203" s="795" t="s">
        <v>3623</v>
      </c>
      <c r="C3203" s="96" t="s">
        <v>3624</v>
      </c>
      <c r="D3203" s="1099" t="s">
        <v>21</v>
      </c>
      <c r="E3203" s="1137">
        <v>1</v>
      </c>
      <c r="F3203" s="795">
        <v>1</v>
      </c>
      <c r="G3203" s="1137">
        <f>E3203*F3203</f>
        <v>1</v>
      </c>
      <c r="H3203" s="795"/>
      <c r="I3203" s="1137"/>
      <c r="J3203" s="795"/>
      <c r="K3203" s="1137"/>
      <c r="L3203" s="795"/>
      <c r="M3203" s="1137"/>
      <c r="N3203" s="795"/>
      <c r="O3203" s="1137"/>
    </row>
    <row r="3204" spans="1:15" ht="15.75">
      <c r="A3204" s="795">
        <v>16</v>
      </c>
      <c r="B3204" s="795" t="s">
        <v>3296</v>
      </c>
      <c r="C3204" s="96" t="s">
        <v>3625</v>
      </c>
      <c r="D3204" s="1099" t="s">
        <v>21</v>
      </c>
      <c r="E3204" s="1137">
        <v>89000</v>
      </c>
      <c r="F3204" s="795"/>
      <c r="G3204" s="1137"/>
      <c r="H3204" s="795">
        <v>1</v>
      </c>
      <c r="I3204" s="1137">
        <f t="shared" ref="I3204:I3224" si="144">E3204*H3204</f>
        <v>89000</v>
      </c>
      <c r="J3204" s="795"/>
      <c r="K3204" s="1137"/>
      <c r="L3204" s="795"/>
      <c r="M3204" s="1137"/>
      <c r="N3204" s="795"/>
      <c r="O3204" s="1137"/>
    </row>
    <row r="3205" spans="1:15" ht="31.5">
      <c r="A3205" s="795">
        <v>17</v>
      </c>
      <c r="B3205" s="795"/>
      <c r="C3205" s="96" t="s">
        <v>3626</v>
      </c>
      <c r="D3205" s="1099" t="s">
        <v>21</v>
      </c>
      <c r="E3205" s="1137">
        <v>370000</v>
      </c>
      <c r="F3205" s="795"/>
      <c r="G3205" s="1137"/>
      <c r="H3205" s="795">
        <v>1</v>
      </c>
      <c r="I3205" s="1137">
        <f t="shared" si="144"/>
        <v>370000</v>
      </c>
      <c r="J3205" s="795"/>
      <c r="K3205" s="1137"/>
      <c r="L3205" s="795"/>
      <c r="M3205" s="1137"/>
      <c r="N3205" s="795"/>
      <c r="O3205" s="1137"/>
    </row>
    <row r="3206" spans="1:15" ht="15.75">
      <c r="A3206" s="795">
        <v>18</v>
      </c>
      <c r="B3206" s="795" t="s">
        <v>3627</v>
      </c>
      <c r="C3206" s="96" t="s">
        <v>3628</v>
      </c>
      <c r="D3206" s="1099" t="s">
        <v>21</v>
      </c>
      <c r="E3206" s="1137">
        <v>171000</v>
      </c>
      <c r="F3206" s="795"/>
      <c r="G3206" s="1137"/>
      <c r="H3206" s="795">
        <v>1</v>
      </c>
      <c r="I3206" s="1137">
        <f t="shared" si="144"/>
        <v>171000</v>
      </c>
      <c r="J3206" s="795"/>
      <c r="K3206" s="1137"/>
      <c r="L3206" s="795"/>
      <c r="M3206" s="1137"/>
      <c r="N3206" s="795"/>
      <c r="O3206" s="1137"/>
    </row>
    <row r="3207" spans="1:15" ht="15.75">
      <c r="A3207" s="1159">
        <v>19</v>
      </c>
      <c r="B3207" s="1159" t="s">
        <v>3629</v>
      </c>
      <c r="C3207" s="1152" t="s">
        <v>3630</v>
      </c>
      <c r="D3207" s="1154" t="s">
        <v>21</v>
      </c>
      <c r="E3207" s="1137">
        <v>6500</v>
      </c>
      <c r="F3207" s="795"/>
      <c r="G3207" s="1137"/>
      <c r="H3207" s="795">
        <v>4</v>
      </c>
      <c r="I3207" s="1137">
        <f t="shared" si="144"/>
        <v>26000</v>
      </c>
      <c r="J3207" s="795"/>
      <c r="K3207" s="1137"/>
      <c r="L3207" s="795"/>
      <c r="M3207" s="1137"/>
      <c r="N3207" s="795"/>
      <c r="O3207" s="1137"/>
    </row>
    <row r="3208" spans="1:15" ht="15.75">
      <c r="A3208" s="1163"/>
      <c r="B3208" s="1163"/>
      <c r="C3208" s="1164"/>
      <c r="D3208" s="1155"/>
      <c r="E3208" s="1137">
        <v>19578.75</v>
      </c>
      <c r="F3208" s="795"/>
      <c r="G3208" s="1137"/>
      <c r="H3208" s="795">
        <v>1</v>
      </c>
      <c r="I3208" s="1137">
        <f t="shared" si="144"/>
        <v>19578.75</v>
      </c>
      <c r="J3208" s="795"/>
      <c r="K3208" s="1137"/>
      <c r="L3208" s="795"/>
      <c r="M3208" s="1137"/>
      <c r="N3208" s="795"/>
      <c r="O3208" s="1137"/>
    </row>
    <row r="3209" spans="1:15" ht="15.75">
      <c r="A3209" s="1160"/>
      <c r="B3209" s="1160"/>
      <c r="C3209" s="1153"/>
      <c r="D3209" s="1156"/>
      <c r="E3209" s="1137">
        <v>5719.28</v>
      </c>
      <c r="F3209" s="795"/>
      <c r="G3209" s="1137"/>
      <c r="H3209" s="795">
        <v>1</v>
      </c>
      <c r="I3209" s="1137">
        <f t="shared" si="144"/>
        <v>5719.28</v>
      </c>
      <c r="J3209" s="795"/>
      <c r="K3209" s="1137"/>
      <c r="L3209" s="795"/>
      <c r="M3209" s="1137"/>
      <c r="N3209" s="795"/>
      <c r="O3209" s="1137"/>
    </row>
    <row r="3210" spans="1:15" ht="31.5">
      <c r="A3210" s="795">
        <v>20</v>
      </c>
      <c r="B3210" s="795"/>
      <c r="C3210" s="96" t="s">
        <v>3631</v>
      </c>
      <c r="D3210" s="1099" t="s">
        <v>21</v>
      </c>
      <c r="E3210" s="1137">
        <v>63000</v>
      </c>
      <c r="F3210" s="795"/>
      <c r="G3210" s="1137"/>
      <c r="H3210" s="795">
        <v>1</v>
      </c>
      <c r="I3210" s="1137">
        <f t="shared" si="144"/>
        <v>63000</v>
      </c>
      <c r="J3210" s="795"/>
      <c r="K3210" s="1137"/>
      <c r="L3210" s="795"/>
      <c r="M3210" s="1137"/>
      <c r="N3210" s="795"/>
      <c r="O3210" s="1137"/>
    </row>
    <row r="3211" spans="1:15" ht="15.75">
      <c r="A3211" s="795">
        <v>21</v>
      </c>
      <c r="B3211" s="795" t="s">
        <v>3053</v>
      </c>
      <c r="C3211" s="96" t="s">
        <v>2147</v>
      </c>
      <c r="D3211" s="1099" t="s">
        <v>21</v>
      </c>
      <c r="E3211" s="1137">
        <v>5200</v>
      </c>
      <c r="F3211" s="795"/>
      <c r="G3211" s="1137"/>
      <c r="H3211" s="795">
        <v>7</v>
      </c>
      <c r="I3211" s="1137">
        <f t="shared" si="144"/>
        <v>36400</v>
      </c>
      <c r="J3211" s="795"/>
      <c r="K3211" s="1137"/>
      <c r="L3211" s="795"/>
      <c r="M3211" s="1137"/>
      <c r="N3211" s="795"/>
      <c r="O3211" s="1137"/>
    </row>
    <row r="3212" spans="1:15" ht="15.75">
      <c r="A3212" s="795">
        <v>22</v>
      </c>
      <c r="B3212" s="795" t="s">
        <v>3632</v>
      </c>
      <c r="C3212" s="96" t="s">
        <v>3633</v>
      </c>
      <c r="D3212" s="1099" t="s">
        <v>21</v>
      </c>
      <c r="E3212" s="1137">
        <v>15950</v>
      </c>
      <c r="F3212" s="795"/>
      <c r="G3212" s="1137"/>
      <c r="H3212" s="795"/>
      <c r="I3212" s="1137"/>
      <c r="J3212" s="795"/>
      <c r="K3212" s="1137"/>
      <c r="L3212" s="795">
        <v>1</v>
      </c>
      <c r="M3212" s="1137">
        <f>E3212*L3212</f>
        <v>15950</v>
      </c>
      <c r="N3212" s="795"/>
      <c r="O3212" s="1137"/>
    </row>
    <row r="3213" spans="1:15" ht="15.75">
      <c r="A3213" s="795">
        <v>23</v>
      </c>
      <c r="B3213" s="795" t="s">
        <v>3634</v>
      </c>
      <c r="C3213" s="96" t="s">
        <v>3635</v>
      </c>
      <c r="D3213" s="1099" t="s">
        <v>21</v>
      </c>
      <c r="E3213" s="1137">
        <v>37265</v>
      </c>
      <c r="F3213" s="795"/>
      <c r="G3213" s="1137"/>
      <c r="H3213" s="795">
        <v>1</v>
      </c>
      <c r="I3213" s="1137">
        <f t="shared" si="144"/>
        <v>37265</v>
      </c>
      <c r="J3213" s="795"/>
      <c r="K3213" s="1137"/>
      <c r="L3213" s="795"/>
      <c r="M3213" s="1137"/>
      <c r="N3213" s="795"/>
      <c r="O3213" s="1137"/>
    </row>
    <row r="3214" spans="1:15" ht="15.75">
      <c r="A3214" s="795">
        <v>24</v>
      </c>
      <c r="B3214" s="795" t="s">
        <v>3636</v>
      </c>
      <c r="C3214" s="96" t="s">
        <v>3637</v>
      </c>
      <c r="D3214" s="1099" t="s">
        <v>21</v>
      </c>
      <c r="E3214" s="1137">
        <v>9708</v>
      </c>
      <c r="F3214" s="795"/>
      <c r="G3214" s="1137"/>
      <c r="H3214" s="795">
        <v>1</v>
      </c>
      <c r="I3214" s="1137">
        <f t="shared" si="144"/>
        <v>9708</v>
      </c>
      <c r="J3214" s="795"/>
      <c r="K3214" s="1137"/>
      <c r="L3214" s="795"/>
      <c r="M3214" s="1137"/>
      <c r="N3214" s="795"/>
      <c r="O3214" s="1137"/>
    </row>
    <row r="3215" spans="1:15" ht="15.75">
      <c r="A3215" s="795">
        <v>25</v>
      </c>
      <c r="B3215" s="795" t="s">
        <v>3638</v>
      </c>
      <c r="C3215" s="96" t="s">
        <v>3639</v>
      </c>
      <c r="D3215" s="1099" t="s">
        <v>21</v>
      </c>
      <c r="E3215" s="1137">
        <v>28215</v>
      </c>
      <c r="F3215" s="795"/>
      <c r="G3215" s="1137"/>
      <c r="H3215" s="795">
        <v>1</v>
      </c>
      <c r="I3215" s="1137">
        <f t="shared" si="144"/>
        <v>28215</v>
      </c>
      <c r="J3215" s="795"/>
      <c r="K3215" s="1137"/>
      <c r="L3215" s="795"/>
      <c r="M3215" s="1137"/>
      <c r="N3215" s="795"/>
      <c r="O3215" s="1137"/>
    </row>
    <row r="3216" spans="1:15" ht="15.75">
      <c r="A3216" s="795">
        <v>26</v>
      </c>
      <c r="B3216" s="795" t="s">
        <v>3640</v>
      </c>
      <c r="C3216" s="96" t="s">
        <v>3641</v>
      </c>
      <c r="D3216" s="1099" t="s">
        <v>21</v>
      </c>
      <c r="E3216" s="1137">
        <v>12803.34</v>
      </c>
      <c r="F3216" s="795"/>
      <c r="G3216" s="1137"/>
      <c r="H3216" s="795">
        <v>1</v>
      </c>
      <c r="I3216" s="1137">
        <f t="shared" si="144"/>
        <v>12803.34</v>
      </c>
      <c r="J3216" s="795"/>
      <c r="K3216" s="1137"/>
      <c r="L3216" s="795"/>
      <c r="M3216" s="1137"/>
      <c r="N3216" s="795"/>
      <c r="O3216" s="1137"/>
    </row>
    <row r="3217" spans="1:15" ht="15.75">
      <c r="A3217" s="795">
        <v>27</v>
      </c>
      <c r="B3217" s="795" t="s">
        <v>3642</v>
      </c>
      <c r="C3217" s="96" t="s">
        <v>3643</v>
      </c>
      <c r="D3217" s="1099" t="s">
        <v>21</v>
      </c>
      <c r="E3217" s="1137">
        <v>627</v>
      </c>
      <c r="F3217" s="795"/>
      <c r="G3217" s="1137"/>
      <c r="H3217" s="795">
        <v>1</v>
      </c>
      <c r="I3217" s="1137">
        <f t="shared" si="144"/>
        <v>627</v>
      </c>
      <c r="J3217" s="795"/>
      <c r="K3217" s="1137"/>
      <c r="L3217" s="795"/>
      <c r="M3217" s="1137"/>
      <c r="N3217" s="795"/>
      <c r="O3217" s="1137"/>
    </row>
    <row r="3218" spans="1:15" ht="15.75">
      <c r="A3218" s="795">
        <v>28</v>
      </c>
      <c r="B3218" s="795" t="s">
        <v>3644</v>
      </c>
      <c r="C3218" s="96" t="s">
        <v>3645</v>
      </c>
      <c r="D3218" s="1099" t="s">
        <v>21</v>
      </c>
      <c r="E3218" s="1137">
        <v>104.5</v>
      </c>
      <c r="F3218" s="795"/>
      <c r="G3218" s="1137"/>
      <c r="H3218" s="795">
        <v>1</v>
      </c>
      <c r="I3218" s="1137">
        <f t="shared" si="144"/>
        <v>104.5</v>
      </c>
      <c r="J3218" s="795"/>
      <c r="K3218" s="1137"/>
      <c r="L3218" s="795"/>
      <c r="M3218" s="1137"/>
      <c r="N3218" s="795"/>
      <c r="O3218" s="1137"/>
    </row>
    <row r="3219" spans="1:15" ht="15.75">
      <c r="A3219" s="795">
        <v>29</v>
      </c>
      <c r="B3219" s="795" t="s">
        <v>3646</v>
      </c>
      <c r="C3219" s="96" t="s">
        <v>3647</v>
      </c>
      <c r="D3219" s="1099" t="s">
        <v>21</v>
      </c>
      <c r="E3219" s="1137">
        <v>209</v>
      </c>
      <c r="F3219" s="795"/>
      <c r="G3219" s="1137"/>
      <c r="H3219" s="795">
        <v>1</v>
      </c>
      <c r="I3219" s="1137">
        <f t="shared" si="144"/>
        <v>209</v>
      </c>
      <c r="J3219" s="795"/>
      <c r="K3219" s="1137"/>
      <c r="L3219" s="795"/>
      <c r="M3219" s="1137"/>
      <c r="N3219" s="795"/>
      <c r="O3219" s="1137"/>
    </row>
    <row r="3220" spans="1:15" ht="31.5">
      <c r="A3220" s="795">
        <v>30</v>
      </c>
      <c r="B3220" s="795" t="s">
        <v>3648</v>
      </c>
      <c r="C3220" s="96" t="s">
        <v>3649</v>
      </c>
      <c r="D3220" s="1099" t="s">
        <v>21</v>
      </c>
      <c r="E3220" s="1137">
        <v>10395</v>
      </c>
      <c r="F3220" s="795"/>
      <c r="G3220" s="1137"/>
      <c r="H3220" s="795">
        <v>1</v>
      </c>
      <c r="I3220" s="1137">
        <f t="shared" si="144"/>
        <v>10395</v>
      </c>
      <c r="J3220" s="795"/>
      <c r="K3220" s="1137"/>
      <c r="L3220" s="795"/>
      <c r="M3220" s="1137"/>
      <c r="N3220" s="795"/>
      <c r="O3220" s="1137"/>
    </row>
    <row r="3221" spans="1:15" ht="31.5">
      <c r="A3221" s="795">
        <v>31</v>
      </c>
      <c r="B3221" s="795" t="s">
        <v>3650</v>
      </c>
      <c r="C3221" s="96" t="s">
        <v>3651</v>
      </c>
      <c r="D3221" s="1099" t="s">
        <v>21</v>
      </c>
      <c r="E3221" s="1137">
        <v>37497.370000000003</v>
      </c>
      <c r="F3221" s="795"/>
      <c r="G3221" s="1137"/>
      <c r="H3221" s="795"/>
      <c r="I3221" s="1137"/>
      <c r="J3221" s="795"/>
      <c r="K3221" s="1137"/>
      <c r="L3221" s="795">
        <v>1</v>
      </c>
      <c r="M3221" s="1137">
        <f>E3221*L3221</f>
        <v>37497.370000000003</v>
      </c>
      <c r="N3221" s="795"/>
      <c r="O3221" s="1137"/>
    </row>
    <row r="3222" spans="1:15" ht="15.75">
      <c r="A3222" s="795">
        <v>32</v>
      </c>
      <c r="B3222" s="795" t="s">
        <v>3652</v>
      </c>
      <c r="C3222" s="96" t="s">
        <v>3653</v>
      </c>
      <c r="D3222" s="1099" t="s">
        <v>21</v>
      </c>
      <c r="E3222" s="1137">
        <v>7500</v>
      </c>
      <c r="F3222" s="795"/>
      <c r="G3222" s="1137"/>
      <c r="H3222" s="795">
        <v>1</v>
      </c>
      <c r="I3222" s="1137">
        <f t="shared" si="144"/>
        <v>7500</v>
      </c>
      <c r="J3222" s="795"/>
      <c r="K3222" s="1137"/>
      <c r="L3222" s="795"/>
      <c r="M3222" s="1137"/>
      <c r="N3222" s="795"/>
      <c r="O3222" s="1137"/>
    </row>
    <row r="3223" spans="1:15" ht="31.5">
      <c r="A3223" s="795">
        <v>33</v>
      </c>
      <c r="B3223" s="795"/>
      <c r="C3223" s="96" t="s">
        <v>3654</v>
      </c>
      <c r="D3223" s="1099" t="s">
        <v>21</v>
      </c>
      <c r="E3223" s="1137">
        <v>570580.30000000005</v>
      </c>
      <c r="F3223" s="795">
        <v>1</v>
      </c>
      <c r="G3223" s="1137">
        <v>570580.30000000005</v>
      </c>
      <c r="H3223" s="795"/>
      <c r="I3223" s="1137"/>
      <c r="J3223" s="795"/>
      <c r="K3223" s="1137"/>
      <c r="L3223" s="795"/>
      <c r="M3223" s="1137"/>
      <c r="N3223" s="795"/>
      <c r="O3223" s="1137"/>
    </row>
    <row r="3224" spans="1:15" ht="15.75">
      <c r="A3224" s="795">
        <v>34</v>
      </c>
      <c r="B3224" s="795" t="s">
        <v>3289</v>
      </c>
      <c r="C3224" s="96" t="s">
        <v>3655</v>
      </c>
      <c r="D3224" s="1099" t="s">
        <v>21</v>
      </c>
      <c r="E3224" s="1137">
        <v>1</v>
      </c>
      <c r="F3224" s="795"/>
      <c r="G3224" s="1137"/>
      <c r="H3224" s="795">
        <v>1</v>
      </c>
      <c r="I3224" s="1137">
        <f t="shared" si="144"/>
        <v>1</v>
      </c>
      <c r="J3224" s="795"/>
      <c r="K3224" s="1137"/>
      <c r="L3224" s="795"/>
      <c r="M3224" s="1137"/>
      <c r="N3224" s="795"/>
      <c r="O3224" s="1137"/>
    </row>
    <row r="3225" spans="1:15" ht="15.75">
      <c r="A3225" s="795">
        <v>35</v>
      </c>
      <c r="B3225" s="795" t="s">
        <v>3656</v>
      </c>
      <c r="C3225" s="96" t="s">
        <v>3657</v>
      </c>
      <c r="D3225" s="1099" t="s">
        <v>21</v>
      </c>
      <c r="E3225" s="1137">
        <v>81184</v>
      </c>
      <c r="F3225" s="795">
        <v>5</v>
      </c>
      <c r="G3225" s="1137">
        <v>405920</v>
      </c>
      <c r="H3225" s="795"/>
      <c r="I3225" s="1137"/>
      <c r="J3225" s="795"/>
      <c r="K3225" s="1137"/>
      <c r="L3225" s="795"/>
      <c r="M3225" s="1137"/>
      <c r="N3225" s="795"/>
      <c r="O3225" s="1137"/>
    </row>
    <row r="3226" spans="1:15" ht="15.75">
      <c r="A3226" s="795">
        <v>36</v>
      </c>
      <c r="B3226" s="795"/>
      <c r="C3226" s="1134" t="s">
        <v>3658</v>
      </c>
      <c r="D3226" s="1099" t="s">
        <v>21</v>
      </c>
      <c r="E3226" s="1137">
        <v>152633</v>
      </c>
      <c r="F3226" s="795">
        <v>1</v>
      </c>
      <c r="G3226" s="1137">
        <f>E3226*F3226</f>
        <v>152633</v>
      </c>
      <c r="H3226" s="795"/>
      <c r="I3226" s="1137"/>
      <c r="J3226" s="795"/>
      <c r="K3226" s="1137"/>
      <c r="L3226" s="795"/>
      <c r="M3226" s="1137"/>
      <c r="N3226" s="795"/>
      <c r="O3226" s="1137"/>
    </row>
    <row r="3227" spans="1:15" ht="15.75">
      <c r="A3227" s="795">
        <v>37</v>
      </c>
      <c r="B3227" s="795"/>
      <c r="C3227" s="1134" t="s">
        <v>3659</v>
      </c>
      <c r="D3227" s="1099" t="s">
        <v>21</v>
      </c>
      <c r="E3227" s="1137">
        <v>53656.37</v>
      </c>
      <c r="F3227" s="795">
        <v>1</v>
      </c>
      <c r="G3227" s="1137">
        <f t="shared" ref="G3227:G3228" si="145">E3227*F3227</f>
        <v>53656.37</v>
      </c>
      <c r="H3227" s="795"/>
      <c r="I3227" s="1137"/>
      <c r="J3227" s="795"/>
      <c r="K3227" s="1137"/>
      <c r="L3227" s="795"/>
      <c r="M3227" s="1137"/>
      <c r="N3227" s="795"/>
      <c r="O3227" s="1137"/>
    </row>
    <row r="3228" spans="1:15" ht="15.75">
      <c r="A3228" s="795">
        <v>38</v>
      </c>
      <c r="B3228" s="795"/>
      <c r="C3228" s="1134" t="s">
        <v>3660</v>
      </c>
      <c r="D3228" s="1099" t="s">
        <v>21</v>
      </c>
      <c r="E3228" s="1137">
        <v>28530.63</v>
      </c>
      <c r="F3228" s="795">
        <v>1</v>
      </c>
      <c r="G3228" s="1137">
        <f t="shared" si="145"/>
        <v>28530.63</v>
      </c>
      <c r="H3228" s="795"/>
      <c r="I3228" s="1137"/>
      <c r="J3228" s="795"/>
      <c r="K3228" s="1137"/>
      <c r="L3228" s="795"/>
      <c r="M3228" s="1137"/>
      <c r="N3228" s="795"/>
      <c r="O3228" s="1137"/>
    </row>
    <row r="3229" spans="1:15" ht="15.75">
      <c r="A3229" s="1145" t="s">
        <v>3497</v>
      </c>
      <c r="B3229" s="1146"/>
      <c r="C3229" s="1146"/>
      <c r="D3229" s="1147"/>
      <c r="E3229" s="795"/>
      <c r="F3229" s="795"/>
      <c r="G3229" s="1137">
        <f>SUM(G3188:G3228)</f>
        <v>1213571.3</v>
      </c>
      <c r="H3229" s="1137"/>
      <c r="I3229" s="1137">
        <f t="shared" ref="I3229:O3229" si="146">SUM(I3188:I3228)</f>
        <v>961538.63</v>
      </c>
      <c r="J3229" s="1137"/>
      <c r="K3229" s="1137">
        <f t="shared" si="146"/>
        <v>0</v>
      </c>
      <c r="L3229" s="1137"/>
      <c r="M3229" s="1137">
        <f t="shared" si="146"/>
        <v>53447.37</v>
      </c>
      <c r="N3229" s="1137"/>
      <c r="O3229" s="1137">
        <f t="shared" si="146"/>
        <v>2300</v>
      </c>
    </row>
    <row r="3230" spans="1:15" ht="15.75">
      <c r="A3230" s="795"/>
      <c r="B3230" s="795"/>
      <c r="C3230" s="795"/>
      <c r="D3230" s="795"/>
      <c r="E3230" s="795"/>
      <c r="F3230" s="795"/>
      <c r="G3230" s="795"/>
      <c r="H3230" s="795"/>
      <c r="I3230" s="795"/>
      <c r="J3230" s="795"/>
      <c r="K3230" s="795"/>
      <c r="L3230" s="795"/>
      <c r="M3230" s="795"/>
      <c r="N3230" s="795"/>
      <c r="O3230" s="795"/>
    </row>
    <row r="3231" spans="1:15" ht="15.75">
      <c r="A3231" s="34"/>
      <c r="B3231" s="34"/>
      <c r="C3231" s="34"/>
      <c r="D3231" s="34"/>
      <c r="E3231" s="34"/>
      <c r="F3231" s="34"/>
      <c r="G3231" s="34"/>
      <c r="H3231" s="34"/>
      <c r="I3231" s="34"/>
      <c r="J3231" s="34"/>
      <c r="K3231" s="34"/>
      <c r="L3231" s="34"/>
      <c r="M3231" s="34"/>
      <c r="N3231" s="34"/>
      <c r="O3231" s="34"/>
    </row>
    <row r="3232" spans="1:15" ht="15.75">
      <c r="A3232" s="34"/>
      <c r="B3232" s="34"/>
      <c r="C3232" s="34"/>
      <c r="D3232" s="34"/>
      <c r="E3232" s="34"/>
      <c r="F3232" s="34"/>
      <c r="G3232" s="34"/>
      <c r="H3232" s="34"/>
      <c r="I3232" s="34"/>
      <c r="J3232" s="34"/>
      <c r="K3232" s="34"/>
      <c r="L3232" s="34"/>
      <c r="M3232" s="34"/>
      <c r="N3232" s="34"/>
      <c r="O3232" s="34"/>
    </row>
    <row r="3233" spans="1:15" ht="15.75">
      <c r="A3233" s="34"/>
      <c r="B3233" s="34"/>
      <c r="C3233" s="34"/>
      <c r="D3233" s="34"/>
      <c r="E3233" s="34"/>
      <c r="F3233" s="34"/>
      <c r="G3233" s="34"/>
      <c r="H3233" s="34"/>
      <c r="I3233" s="34"/>
      <c r="J3233" s="34"/>
      <c r="K3233" s="34"/>
      <c r="L3233" s="34"/>
      <c r="M3233" s="34"/>
      <c r="N3233" s="34"/>
      <c r="O3233" s="34"/>
    </row>
    <row r="3234" spans="1:15" ht="15.75">
      <c r="A3234" s="34"/>
      <c r="B3234" s="1157" t="s">
        <v>3592</v>
      </c>
      <c r="C3234" s="1157"/>
      <c r="D3234" s="1157"/>
      <c r="E3234" s="1157"/>
      <c r="F3234" s="1157"/>
      <c r="G3234" s="1157"/>
      <c r="H3234" s="1157"/>
      <c r="I3234" s="1157"/>
      <c r="J3234" s="1157"/>
      <c r="K3234" s="1157"/>
      <c r="L3234" s="1157"/>
      <c r="M3234" s="1157"/>
      <c r="N3234" s="34"/>
      <c r="O3234" s="34"/>
    </row>
    <row r="3235" spans="1:15" ht="15.75">
      <c r="A3235" s="34"/>
      <c r="B3235" s="34"/>
      <c r="C3235" s="34"/>
      <c r="D3235" s="34"/>
      <c r="E3235" s="34"/>
      <c r="F3235" s="34"/>
      <c r="G3235" s="34"/>
      <c r="H3235" s="34"/>
      <c r="I3235" s="34"/>
      <c r="J3235" s="34"/>
      <c r="K3235" s="34"/>
      <c r="L3235" s="34"/>
      <c r="M3235" s="34"/>
      <c r="N3235" s="34"/>
      <c r="O3235" s="34"/>
    </row>
    <row r="3236" spans="1:15" ht="15.75">
      <c r="A3236" s="34"/>
      <c r="B3236" s="34"/>
      <c r="C3236" s="34"/>
      <c r="D3236" s="34"/>
      <c r="E3236" s="34"/>
      <c r="F3236" s="34"/>
      <c r="G3236" s="34"/>
      <c r="H3236" s="34"/>
      <c r="I3236" s="34"/>
      <c r="J3236" s="34"/>
      <c r="K3236" s="34"/>
      <c r="L3236" s="34"/>
      <c r="M3236" s="34"/>
      <c r="N3236" s="34"/>
      <c r="O3236" s="34"/>
    </row>
    <row r="3237" spans="1:15" ht="15.75">
      <c r="A3237" s="34"/>
      <c r="B3237" s="34"/>
      <c r="C3237" s="34"/>
      <c r="D3237" s="34"/>
      <c r="E3237" s="34"/>
      <c r="F3237" s="34"/>
      <c r="G3237" s="34"/>
      <c r="H3237" s="34"/>
      <c r="I3237" s="34"/>
      <c r="J3237" s="34"/>
      <c r="K3237" s="34"/>
      <c r="L3237" s="34"/>
      <c r="M3237" s="34"/>
      <c r="N3237" s="34"/>
      <c r="O3237" s="34"/>
    </row>
    <row r="3238" spans="1:15" ht="15.75">
      <c r="A3238" s="34"/>
      <c r="B3238" s="34"/>
      <c r="C3238" s="34"/>
      <c r="D3238" s="34"/>
      <c r="E3238" s="34"/>
      <c r="F3238" s="34"/>
      <c r="G3238" s="34"/>
      <c r="H3238" s="34"/>
      <c r="I3238" s="34"/>
      <c r="J3238" s="34"/>
      <c r="K3238" s="34"/>
      <c r="L3238" s="34"/>
      <c r="M3238" s="34"/>
      <c r="N3238" s="34"/>
      <c r="O3238" s="34"/>
    </row>
    <row r="3239" spans="1:15" ht="15.75">
      <c r="A3239" s="34"/>
      <c r="B3239" s="34"/>
      <c r="C3239" s="34"/>
      <c r="D3239" s="34"/>
      <c r="E3239" s="34"/>
      <c r="F3239" s="34"/>
      <c r="G3239" s="34"/>
      <c r="H3239" s="34"/>
      <c r="I3239" s="34"/>
      <c r="J3239" s="34"/>
      <c r="K3239" s="34"/>
      <c r="L3239" s="34"/>
      <c r="M3239" s="34"/>
      <c r="N3239" s="34"/>
      <c r="O3239" s="34"/>
    </row>
    <row r="3240" spans="1:15" ht="15.75">
      <c r="A3240" s="34"/>
      <c r="B3240" s="34"/>
      <c r="C3240" s="34"/>
      <c r="D3240" s="34"/>
      <c r="E3240" s="34"/>
      <c r="F3240" s="34"/>
      <c r="G3240" s="34"/>
      <c r="H3240" s="34"/>
      <c r="I3240" s="34"/>
      <c r="J3240" s="34"/>
      <c r="K3240" s="34"/>
      <c r="L3240" s="34"/>
      <c r="M3240" s="34"/>
      <c r="N3240" s="34"/>
      <c r="O3240" s="34"/>
    </row>
    <row r="3241" spans="1:15" ht="15.75">
      <c r="A3241" s="34"/>
      <c r="B3241" s="34"/>
      <c r="C3241" s="34" t="s">
        <v>3593</v>
      </c>
      <c r="D3241" s="34"/>
      <c r="E3241" s="34"/>
      <c r="F3241" s="34"/>
      <c r="G3241" s="34" t="s">
        <v>3594</v>
      </c>
      <c r="H3241" s="34"/>
      <c r="I3241" s="34"/>
      <c r="J3241" s="34"/>
      <c r="K3241" s="34"/>
      <c r="L3241" s="34"/>
      <c r="M3241" s="34" t="s">
        <v>3595</v>
      </c>
      <c r="N3241" s="34"/>
      <c r="O3241" s="34"/>
    </row>
    <row r="3242" spans="1:15" ht="15.75">
      <c r="A3242" s="34"/>
      <c r="B3242" s="34"/>
      <c r="C3242" s="34"/>
      <c r="D3242" s="34"/>
      <c r="E3242" s="34"/>
      <c r="F3242" s="34"/>
      <c r="G3242" s="34"/>
      <c r="H3242" s="34"/>
      <c r="I3242" s="34"/>
      <c r="J3242" s="34"/>
      <c r="K3242" s="34"/>
      <c r="L3242" s="34"/>
      <c r="M3242" s="34"/>
      <c r="N3242" s="34"/>
      <c r="O3242" s="34"/>
    </row>
    <row r="3243" spans="1:15" ht="15.75">
      <c r="A3243" s="34"/>
      <c r="B3243" s="34"/>
      <c r="C3243" s="34"/>
      <c r="D3243" s="34"/>
      <c r="E3243" s="34"/>
      <c r="F3243" s="34"/>
      <c r="G3243" s="34"/>
      <c r="H3243" s="34"/>
      <c r="I3243" s="34"/>
      <c r="J3243" s="34"/>
      <c r="K3243" s="34"/>
      <c r="L3243" s="34"/>
      <c r="M3243" s="34"/>
      <c r="N3243" s="34"/>
      <c r="O3243" s="34"/>
    </row>
    <row r="3244" spans="1:15" ht="15.75">
      <c r="A3244" s="34"/>
      <c r="B3244" s="34"/>
      <c r="C3244" s="34"/>
      <c r="D3244" s="34"/>
      <c r="E3244" s="34"/>
      <c r="F3244" s="34"/>
      <c r="G3244" s="34"/>
      <c r="H3244" s="34"/>
      <c r="I3244" s="34"/>
      <c r="J3244" s="34"/>
      <c r="K3244" s="34"/>
      <c r="L3244" s="34"/>
      <c r="M3244" s="34"/>
      <c r="N3244" s="34"/>
      <c r="O3244" s="34"/>
    </row>
    <row r="3245" spans="1:15" ht="15.75">
      <c r="A3245" s="34"/>
      <c r="B3245" s="34"/>
      <c r="C3245" s="34"/>
      <c r="D3245" s="34"/>
      <c r="E3245" s="34"/>
      <c r="F3245" s="34"/>
      <c r="G3245" s="34"/>
      <c r="H3245" s="34"/>
      <c r="I3245" s="34"/>
      <c r="J3245" s="34"/>
      <c r="K3245" s="34"/>
      <c r="L3245" s="34"/>
      <c r="M3245" s="34"/>
      <c r="N3245" s="34"/>
      <c r="O3245" s="34"/>
    </row>
    <row r="3246" spans="1:15" ht="15.75">
      <c r="A3246" s="1158" t="s">
        <v>3568</v>
      </c>
      <c r="B3246" s="1158"/>
      <c r="C3246" s="1158"/>
      <c r="D3246" s="1158"/>
      <c r="E3246" s="1158"/>
      <c r="F3246" s="1158"/>
      <c r="G3246" s="1158"/>
      <c r="H3246" s="1158"/>
      <c r="I3246" s="1158"/>
      <c r="J3246" s="1158"/>
      <c r="K3246" s="1158"/>
      <c r="L3246" s="1158"/>
      <c r="M3246" s="1158"/>
      <c r="N3246" s="1158"/>
      <c r="O3246" s="1158"/>
    </row>
    <row r="3247" spans="1:15" ht="15.75">
      <c r="A3247" s="1149" t="s">
        <v>2327</v>
      </c>
      <c r="B3247" s="1150"/>
      <c r="C3247" s="1139" t="s">
        <v>2328</v>
      </c>
      <c r="D3247" s="34"/>
      <c r="E3247" s="34"/>
      <c r="F3247" s="34"/>
      <c r="G3247" s="34"/>
      <c r="H3247" s="34"/>
      <c r="I3247" s="34"/>
      <c r="J3247" s="34"/>
      <c r="K3247" s="34"/>
      <c r="L3247" s="34"/>
      <c r="M3247" s="34"/>
      <c r="N3247" s="1140"/>
      <c r="O3247" s="34"/>
    </row>
    <row r="3248" spans="1:15" ht="15.75">
      <c r="A3248" s="1149" t="s">
        <v>2330</v>
      </c>
      <c r="B3248" s="1150"/>
      <c r="C3248" s="1002" t="s">
        <v>3569</v>
      </c>
      <c r="D3248" s="34"/>
      <c r="E3248" s="34"/>
      <c r="F3248" s="34"/>
      <c r="G3248" s="34"/>
      <c r="H3248" s="34"/>
      <c r="I3248" s="34"/>
      <c r="J3248" s="34"/>
      <c r="K3248" s="34"/>
      <c r="L3248" s="34"/>
      <c r="M3248" s="34"/>
      <c r="N3248" s="1140"/>
      <c r="O3248" s="34"/>
    </row>
    <row r="3249" spans="1:15" ht="15.75">
      <c r="A3249" s="1149" t="s">
        <v>3570</v>
      </c>
      <c r="B3249" s="1150"/>
      <c r="C3249" s="1002" t="s">
        <v>3571</v>
      </c>
      <c r="D3249" s="34"/>
      <c r="E3249" s="34"/>
      <c r="F3249" s="34"/>
      <c r="G3249" s="34"/>
      <c r="H3249" s="34"/>
      <c r="I3249" s="34"/>
      <c r="J3249" s="34"/>
      <c r="K3249" s="34"/>
      <c r="L3249" s="34"/>
      <c r="M3249" s="34"/>
      <c r="N3249" s="1140"/>
      <c r="O3249" s="34"/>
    </row>
    <row r="3250" spans="1:15" ht="15.75">
      <c r="A3250" s="1149" t="s">
        <v>3666</v>
      </c>
      <c r="B3250" s="1150"/>
      <c r="C3250" s="1150"/>
      <c r="D3250" s="1150"/>
      <c r="E3250" s="1150"/>
      <c r="F3250" s="34"/>
      <c r="G3250" s="34"/>
      <c r="H3250" s="34"/>
      <c r="I3250" s="34"/>
      <c r="J3250" s="34"/>
      <c r="K3250" s="34"/>
      <c r="L3250" s="34"/>
      <c r="M3250" s="34"/>
      <c r="N3250" s="34"/>
      <c r="O3250" s="34"/>
    </row>
    <row r="3251" spans="1:15" ht="15.75">
      <c r="A3251" s="1151" t="s">
        <v>787</v>
      </c>
      <c r="B3251" s="1151"/>
      <c r="C3251" s="1141">
        <v>45778</v>
      </c>
      <c r="D3251" s="36"/>
      <c r="E3251" s="36"/>
      <c r="F3251" s="36"/>
      <c r="G3251" s="36"/>
      <c r="H3251" s="36"/>
      <c r="I3251" s="36"/>
      <c r="J3251" s="36"/>
      <c r="K3251" s="36"/>
      <c r="L3251" s="36"/>
      <c r="M3251" s="36"/>
      <c r="N3251" s="36"/>
      <c r="O3251" s="36"/>
    </row>
    <row r="3252" spans="1:15" ht="15.75">
      <c r="A3252" s="36"/>
      <c r="B3252" s="34"/>
      <c r="C3252" s="36"/>
      <c r="D3252" s="36"/>
      <c r="E3252" s="36"/>
      <c r="F3252" s="36"/>
      <c r="G3252" s="36"/>
      <c r="H3252" s="36"/>
      <c r="I3252" s="36"/>
      <c r="J3252" s="36"/>
      <c r="K3252" s="36"/>
      <c r="L3252" s="36"/>
      <c r="M3252" s="36"/>
      <c r="N3252" s="36"/>
      <c r="O3252" s="36"/>
    </row>
    <row r="3253" spans="1:15" ht="15.75">
      <c r="A3253" s="1152" t="s">
        <v>240</v>
      </c>
      <c r="B3253" s="1152" t="s">
        <v>241</v>
      </c>
      <c r="C3253" s="1152" t="s">
        <v>242</v>
      </c>
      <c r="D3253" s="1152" t="s">
        <v>3</v>
      </c>
      <c r="E3253" s="1152" t="s">
        <v>243</v>
      </c>
      <c r="F3253" s="1148" t="s">
        <v>5</v>
      </c>
      <c r="G3253" s="1148"/>
      <c r="H3253" s="1148" t="s">
        <v>6</v>
      </c>
      <c r="I3253" s="1148"/>
      <c r="J3253" s="1142" t="s">
        <v>8</v>
      </c>
      <c r="K3253" s="1144"/>
      <c r="L3253" s="1142" t="s">
        <v>7</v>
      </c>
      <c r="M3253" s="1144"/>
      <c r="N3253" s="1142" t="s">
        <v>9</v>
      </c>
      <c r="O3253" s="1144"/>
    </row>
    <row r="3254" spans="1:15" ht="47.25">
      <c r="A3254" s="1153"/>
      <c r="B3254" s="1153"/>
      <c r="C3254" s="1153"/>
      <c r="D3254" s="1153"/>
      <c r="E3254" s="1153"/>
      <c r="F3254" s="65" t="s">
        <v>245</v>
      </c>
      <c r="G3254" s="65" t="s">
        <v>246</v>
      </c>
      <c r="H3254" s="65" t="s">
        <v>245</v>
      </c>
      <c r="I3254" s="65" t="s">
        <v>246</v>
      </c>
      <c r="J3254" s="65" t="s">
        <v>245</v>
      </c>
      <c r="K3254" s="65" t="s">
        <v>246</v>
      </c>
      <c r="L3254" s="65" t="s">
        <v>245</v>
      </c>
      <c r="M3254" s="65" t="s">
        <v>246</v>
      </c>
      <c r="N3254" s="65" t="s">
        <v>245</v>
      </c>
      <c r="O3254" s="65" t="s">
        <v>246</v>
      </c>
    </row>
    <row r="3255" spans="1:15" ht="15.75">
      <c r="A3255" s="1142" t="s">
        <v>3661</v>
      </c>
      <c r="B3255" s="1143"/>
      <c r="C3255" s="1143"/>
      <c r="D3255" s="1143"/>
      <c r="E3255" s="1143"/>
      <c r="F3255" s="1143"/>
      <c r="G3255" s="1143"/>
      <c r="H3255" s="1143"/>
      <c r="I3255" s="1143"/>
      <c r="J3255" s="1143"/>
      <c r="K3255" s="1143"/>
      <c r="L3255" s="1143"/>
      <c r="M3255" s="1143"/>
      <c r="N3255" s="1143"/>
      <c r="O3255" s="1144"/>
    </row>
    <row r="3256" spans="1:15" ht="15.75">
      <c r="A3256" s="95">
        <v>1</v>
      </c>
      <c r="B3256" s="1069"/>
      <c r="C3256" s="1069" t="s">
        <v>3662</v>
      </c>
      <c r="D3256" s="164" t="s">
        <v>21</v>
      </c>
      <c r="E3256" s="1061">
        <v>3820000</v>
      </c>
      <c r="F3256" s="95">
        <v>1</v>
      </c>
      <c r="G3256" s="1061">
        <f t="shared" ref="G3256:G3258" si="147">E3256*F3256</f>
        <v>3820000</v>
      </c>
      <c r="H3256" s="95"/>
      <c r="I3256" s="171"/>
      <c r="J3256" s="171"/>
      <c r="K3256" s="171"/>
      <c r="L3256" s="171"/>
      <c r="M3256" s="171"/>
      <c r="N3256" s="171"/>
      <c r="O3256" s="171"/>
    </row>
    <row r="3257" spans="1:15" ht="15.75">
      <c r="A3257" s="95">
        <v>2</v>
      </c>
      <c r="B3257" s="95"/>
      <c r="C3257" s="1069" t="s">
        <v>3663</v>
      </c>
      <c r="D3257" s="164" t="s">
        <v>21</v>
      </c>
      <c r="E3257" s="1061">
        <v>1900000</v>
      </c>
      <c r="F3257" s="95">
        <v>1</v>
      </c>
      <c r="G3257" s="1061">
        <f t="shared" si="147"/>
        <v>1900000</v>
      </c>
      <c r="H3257" s="171"/>
      <c r="I3257" s="171"/>
      <c r="J3257" s="171"/>
      <c r="K3257" s="171"/>
      <c r="L3257" s="171"/>
      <c r="M3257" s="171"/>
      <c r="N3257" s="95"/>
      <c r="O3257" s="171"/>
    </row>
    <row r="3258" spans="1:15" ht="15.75">
      <c r="A3258" s="1126">
        <v>3</v>
      </c>
      <c r="B3258" s="1138"/>
      <c r="C3258" s="1069" t="s">
        <v>3664</v>
      </c>
      <c r="D3258" s="164" t="s">
        <v>21</v>
      </c>
      <c r="E3258" s="1061">
        <v>4150000</v>
      </c>
      <c r="F3258" s="95">
        <v>1</v>
      </c>
      <c r="G3258" s="1061">
        <f t="shared" si="147"/>
        <v>4150000</v>
      </c>
      <c r="H3258" s="1129"/>
      <c r="I3258" s="1129"/>
      <c r="J3258" s="1129"/>
      <c r="K3258" s="1129"/>
      <c r="L3258" s="1129"/>
      <c r="M3258" s="1129"/>
      <c r="N3258" s="1128"/>
      <c r="O3258" s="1129"/>
    </row>
    <row r="3259" spans="1:15" ht="15.75">
      <c r="A3259" s="1145" t="s">
        <v>3497</v>
      </c>
      <c r="B3259" s="1146"/>
      <c r="C3259" s="1146"/>
      <c r="D3259" s="1147"/>
      <c r="E3259" s="97"/>
      <c r="F3259" s="97"/>
      <c r="G3259" s="795">
        <f>SUM(G3256:G3258)</f>
        <v>9870000</v>
      </c>
      <c r="H3259" s="925"/>
      <c r="I3259" s="795">
        <f>SUM(I3256:I3258)</f>
        <v>0</v>
      </c>
      <c r="J3259" s="925"/>
      <c r="K3259" s="1136"/>
      <c r="L3259" s="925"/>
      <c r="M3259" s="795">
        <f>SUM(M3256:M3258)</f>
        <v>0</v>
      </c>
      <c r="N3259" s="925"/>
      <c r="O3259" s="795">
        <f>SUM(O3256:O3258)</f>
        <v>0</v>
      </c>
    </row>
    <row r="3260" spans="1:15" ht="15.75">
      <c r="A3260" s="34"/>
      <c r="B3260" s="34"/>
      <c r="C3260" s="34"/>
      <c r="D3260" s="34"/>
      <c r="E3260" s="34"/>
      <c r="F3260" s="34"/>
      <c r="G3260" s="34"/>
      <c r="H3260" s="34"/>
      <c r="I3260" s="34"/>
      <c r="J3260" s="34"/>
      <c r="K3260" s="34"/>
      <c r="L3260" s="34"/>
      <c r="M3260" s="34"/>
      <c r="N3260" s="34"/>
      <c r="O3260" s="34"/>
    </row>
    <row r="3261" spans="1:15" ht="15.75">
      <c r="A3261" s="34"/>
      <c r="B3261" s="34"/>
      <c r="C3261" s="34"/>
      <c r="D3261" s="34"/>
      <c r="E3261" s="34"/>
      <c r="F3261" s="34"/>
      <c r="G3261" s="34"/>
      <c r="H3261" s="34"/>
      <c r="I3261" s="34"/>
      <c r="J3261" s="34"/>
      <c r="K3261" s="34"/>
      <c r="L3261" s="34"/>
      <c r="M3261" s="34"/>
      <c r="N3261" s="34"/>
      <c r="O3261" s="34"/>
    </row>
    <row r="3262" spans="1:15" ht="15.75">
      <c r="A3262" s="34"/>
      <c r="B3262" s="34"/>
      <c r="C3262" s="34"/>
      <c r="D3262" s="34"/>
      <c r="E3262" s="34"/>
      <c r="F3262" s="34"/>
      <c r="G3262" s="34"/>
      <c r="H3262" s="34"/>
      <c r="I3262" s="34"/>
      <c r="J3262" s="34"/>
      <c r="K3262" s="34"/>
      <c r="L3262" s="34"/>
      <c r="M3262" s="34"/>
      <c r="N3262" s="34"/>
      <c r="O3262" s="34"/>
    </row>
    <row r="3263" spans="1:15" ht="15.75">
      <c r="A3263" s="34"/>
      <c r="B3263" s="34"/>
      <c r="C3263" s="34"/>
      <c r="D3263" s="34"/>
      <c r="E3263" s="34"/>
      <c r="F3263" s="34"/>
      <c r="G3263" s="34"/>
      <c r="H3263" s="34"/>
      <c r="I3263" s="34"/>
      <c r="J3263" s="34"/>
      <c r="K3263" s="34"/>
      <c r="L3263" s="34"/>
      <c r="M3263" s="34"/>
      <c r="N3263" s="34"/>
      <c r="O3263" s="34"/>
    </row>
    <row r="3264" spans="1:15" ht="15.75">
      <c r="A3264" s="34"/>
      <c r="B3264" s="34"/>
      <c r="C3264" s="34"/>
      <c r="D3264" s="34"/>
      <c r="E3264" s="34"/>
      <c r="F3264" s="34"/>
      <c r="G3264" s="34"/>
      <c r="H3264" s="34"/>
      <c r="I3264" s="34"/>
      <c r="J3264" s="34"/>
      <c r="K3264" s="34"/>
      <c r="L3264" s="34"/>
      <c r="M3264" s="34"/>
      <c r="N3264" s="34"/>
      <c r="O3264" s="34"/>
    </row>
    <row r="3265" spans="1:15" ht="15.75">
      <c r="A3265" s="34"/>
      <c r="B3265" s="34"/>
      <c r="C3265" s="34"/>
      <c r="D3265" s="34"/>
      <c r="E3265" s="34"/>
      <c r="F3265" s="34"/>
      <c r="G3265" s="34"/>
      <c r="H3265" s="34"/>
      <c r="I3265" s="34"/>
      <c r="J3265" s="34"/>
      <c r="K3265" s="34"/>
      <c r="L3265" s="34"/>
      <c r="M3265" s="34"/>
      <c r="N3265" s="34"/>
      <c r="O3265" s="34"/>
    </row>
  </sheetData>
  <mergeCells count="468">
    <mergeCell ref="A17:A19"/>
    <mergeCell ref="A21:A23"/>
    <mergeCell ref="A24:A26"/>
    <mergeCell ref="I204:K204"/>
    <mergeCell ref="A128:J128"/>
    <mergeCell ref="A140:J140"/>
    <mergeCell ref="A199:J199"/>
    <mergeCell ref="A200:J200"/>
    <mergeCell ref="A201:J201"/>
    <mergeCell ref="A202:J202"/>
    <mergeCell ref="G1:K1"/>
    <mergeCell ref="I2:K2"/>
    <mergeCell ref="A3:A4"/>
    <mergeCell ref="B3:B4"/>
    <mergeCell ref="C3:C4"/>
    <mergeCell ref="D3:D4"/>
    <mergeCell ref="E3:I3"/>
    <mergeCell ref="J3:J4"/>
    <mergeCell ref="K3:K4"/>
    <mergeCell ref="B347:I347"/>
    <mergeCell ref="A348:B348"/>
    <mergeCell ref="D348:E348"/>
    <mergeCell ref="F348:G348"/>
    <mergeCell ref="H348:I348"/>
    <mergeCell ref="O209:P209"/>
    <mergeCell ref="F214:G214"/>
    <mergeCell ref="H214:I214"/>
    <mergeCell ref="J214:K214"/>
    <mergeCell ref="L214:M214"/>
    <mergeCell ref="N214:O214"/>
    <mergeCell ref="P214:P215"/>
    <mergeCell ref="H352:I352"/>
    <mergeCell ref="A353:K354"/>
    <mergeCell ref="A356:H356"/>
    <mergeCell ref="A357:H357"/>
    <mergeCell ref="A349:B349"/>
    <mergeCell ref="D349:E349"/>
    <mergeCell ref="F349:G349"/>
    <mergeCell ref="H349:I349"/>
    <mergeCell ref="H351:I351"/>
    <mergeCell ref="F360:I360"/>
    <mergeCell ref="J360:J361"/>
    <mergeCell ref="K360:K361"/>
    <mergeCell ref="A374:A375"/>
    <mergeCell ref="B374:B375"/>
    <mergeCell ref="A358:C358"/>
    <mergeCell ref="D358:E358"/>
    <mergeCell ref="A359:C359"/>
    <mergeCell ref="A360:A361"/>
    <mergeCell ref="B360:B361"/>
    <mergeCell ref="C360:C361"/>
    <mergeCell ref="D360:D361"/>
    <mergeCell ref="A382:A383"/>
    <mergeCell ref="H387:J387"/>
    <mergeCell ref="A391:A392"/>
    <mergeCell ref="B391:B392"/>
    <mergeCell ref="C391:C392"/>
    <mergeCell ref="D391:D392"/>
    <mergeCell ref="F391:I391"/>
    <mergeCell ref="J391:J392"/>
    <mergeCell ref="A376:A377"/>
    <mergeCell ref="B376:B377"/>
    <mergeCell ref="D376:D377"/>
    <mergeCell ref="A378:A379"/>
    <mergeCell ref="B378:B379"/>
    <mergeCell ref="E422:F422"/>
    <mergeCell ref="E424:G424"/>
    <mergeCell ref="E425:G425"/>
    <mergeCell ref="I425:K425"/>
    <mergeCell ref="A430:K431"/>
    <mergeCell ref="K391:K392"/>
    <mergeCell ref="E416:F416"/>
    <mergeCell ref="D418:F418"/>
    <mergeCell ref="D419:F419"/>
    <mergeCell ref="H419:J419"/>
    <mergeCell ref="H458:I458"/>
    <mergeCell ref="B459:K459"/>
    <mergeCell ref="A460:A461"/>
    <mergeCell ref="B460:B461"/>
    <mergeCell ref="C460:C461"/>
    <mergeCell ref="D460:D461"/>
    <mergeCell ref="E460:I460"/>
    <mergeCell ref="K460:K461"/>
    <mergeCell ref="A433:C433"/>
    <mergeCell ref="A434:C434"/>
    <mergeCell ref="H434:K434"/>
    <mergeCell ref="A435:A436"/>
    <mergeCell ref="B435:B436"/>
    <mergeCell ref="C435:C436"/>
    <mergeCell ref="D435:D436"/>
    <mergeCell ref="E435:I435"/>
    <mergeCell ref="K435:K436"/>
    <mergeCell ref="A474:E474"/>
    <mergeCell ref="F475:G475"/>
    <mergeCell ref="H475:I475"/>
    <mergeCell ref="J475:K475"/>
    <mergeCell ref="L475:M475"/>
    <mergeCell ref="H463:I463"/>
    <mergeCell ref="A471:D471"/>
    <mergeCell ref="M471:P471"/>
    <mergeCell ref="A472:D472"/>
    <mergeCell ref="A473:E473"/>
    <mergeCell ref="N580:O580"/>
    <mergeCell ref="P580:P581"/>
    <mergeCell ref="A664:F664"/>
    <mergeCell ref="A576:C576"/>
    <mergeCell ref="A577:D577"/>
    <mergeCell ref="A578:C578"/>
    <mergeCell ref="F580:G580"/>
    <mergeCell ref="H580:I580"/>
    <mergeCell ref="N475:O475"/>
    <mergeCell ref="P475:P476"/>
    <mergeCell ref="A569:F569"/>
    <mergeCell ref="A575:C575"/>
    <mergeCell ref="K575:P575"/>
    <mergeCell ref="A665:F665"/>
    <mergeCell ref="A682:A683"/>
    <mergeCell ref="B682:B683"/>
    <mergeCell ref="C682:C683"/>
    <mergeCell ref="D682:D683"/>
    <mergeCell ref="E682:E683"/>
    <mergeCell ref="F682:G682"/>
    <mergeCell ref="J580:K580"/>
    <mergeCell ref="L580:M580"/>
    <mergeCell ref="A1249:I1249"/>
    <mergeCell ref="A1252:I1252"/>
    <mergeCell ref="A1342:L1342"/>
    <mergeCell ref="A1343:L1343"/>
    <mergeCell ref="A1344:L1344"/>
    <mergeCell ref="H682:I682"/>
    <mergeCell ref="J682:K682"/>
    <mergeCell ref="L682:M682"/>
    <mergeCell ref="N682:O682"/>
    <mergeCell ref="A1141:A1142"/>
    <mergeCell ref="B1141:B1142"/>
    <mergeCell ref="C1141:C1142"/>
    <mergeCell ref="D1141:D1142"/>
    <mergeCell ref="E1141:E1142"/>
    <mergeCell ref="F1141:G1141"/>
    <mergeCell ref="H1141:I1141"/>
    <mergeCell ref="J1141:K1141"/>
    <mergeCell ref="L1141:M1141"/>
    <mergeCell ref="N1141:O1141"/>
    <mergeCell ref="K1345:K1346"/>
    <mergeCell ref="L1345:L1346"/>
    <mergeCell ref="A1429:K1429"/>
    <mergeCell ref="A1433:O1433"/>
    <mergeCell ref="E1437:E1438"/>
    <mergeCell ref="F1437:G1437"/>
    <mergeCell ref="H1437:I1437"/>
    <mergeCell ref="J1437:K1437"/>
    <mergeCell ref="L1437:M1437"/>
    <mergeCell ref="N1437:O1437"/>
    <mergeCell ref="A1345:A1346"/>
    <mergeCell ref="B1345:C1346"/>
    <mergeCell ref="D1345:D1346"/>
    <mergeCell ref="E1345:E1346"/>
    <mergeCell ref="F1345:J1345"/>
    <mergeCell ref="A1581:C1581"/>
    <mergeCell ref="A1587:O1587"/>
    <mergeCell ref="A1589:C1589"/>
    <mergeCell ref="A1590:C1590"/>
    <mergeCell ref="A1592:A1593"/>
    <mergeCell ref="B1592:B1593"/>
    <mergeCell ref="C1592:C1593"/>
    <mergeCell ref="D1592:D1593"/>
    <mergeCell ref="E1592:E1593"/>
    <mergeCell ref="F1592:G1592"/>
    <mergeCell ref="H1592:I1592"/>
    <mergeCell ref="J1592:K1592"/>
    <mergeCell ref="L1592:M1592"/>
    <mergeCell ref="N1592:O1592"/>
    <mergeCell ref="B1605:B1608"/>
    <mergeCell ref="C1605:C1607"/>
    <mergeCell ref="B1611:B1612"/>
    <mergeCell ref="C1611:C1612"/>
    <mergeCell ref="B1614:B1617"/>
    <mergeCell ref="C1614:C1617"/>
    <mergeCell ref="B1594:B1595"/>
    <mergeCell ref="C1594:C1595"/>
    <mergeCell ref="C1596:C1597"/>
    <mergeCell ref="B1598:B1599"/>
    <mergeCell ref="C1598:C1599"/>
    <mergeCell ref="A1659:A1660"/>
    <mergeCell ref="B1659:B1660"/>
    <mergeCell ref="C1659:C1660"/>
    <mergeCell ref="C1662:C1663"/>
    <mergeCell ref="A1664:A1666"/>
    <mergeCell ref="B1664:B1666"/>
    <mergeCell ref="C1664:C1666"/>
    <mergeCell ref="B1627:B1628"/>
    <mergeCell ref="C1627:C1628"/>
    <mergeCell ref="C1635:C1636"/>
    <mergeCell ref="A1657:A1658"/>
    <mergeCell ref="B1657:B1658"/>
    <mergeCell ref="C1657:C1658"/>
    <mergeCell ref="C1698:C1700"/>
    <mergeCell ref="C1701:C1702"/>
    <mergeCell ref="C1707:C1708"/>
    <mergeCell ref="A1738:A1739"/>
    <mergeCell ref="B1738:B1739"/>
    <mergeCell ref="C1738:C1739"/>
    <mergeCell ref="C1682:C1683"/>
    <mergeCell ref="A1688:A1689"/>
    <mergeCell ref="B1688:B1689"/>
    <mergeCell ref="C1688:C1689"/>
    <mergeCell ref="C1693:C1694"/>
    <mergeCell ref="C1758:C1759"/>
    <mergeCell ref="C1769:C1770"/>
    <mergeCell ref="B1788:B1789"/>
    <mergeCell ref="C1788:C1789"/>
    <mergeCell ref="D1788:D1789"/>
    <mergeCell ref="A1744:A1745"/>
    <mergeCell ref="B1744:B1745"/>
    <mergeCell ref="C1744:C1745"/>
    <mergeCell ref="C1750:C1751"/>
    <mergeCell ref="A1755:A1756"/>
    <mergeCell ref="B1755:B1756"/>
    <mergeCell ref="C1755:C1756"/>
    <mergeCell ref="C1816:C1817"/>
    <mergeCell ref="C1824:C1825"/>
    <mergeCell ref="C1827:C1828"/>
    <mergeCell ref="C1829:C1830"/>
    <mergeCell ref="C1831:C1832"/>
    <mergeCell ref="B1796:B1797"/>
    <mergeCell ref="C1796:C1797"/>
    <mergeCell ref="A1806:A1807"/>
    <mergeCell ref="B1806:B1807"/>
    <mergeCell ref="C1806:C1807"/>
    <mergeCell ref="A1899:A1901"/>
    <mergeCell ref="B1899:B1901"/>
    <mergeCell ref="C1899:C1901"/>
    <mergeCell ref="A1902:A1903"/>
    <mergeCell ref="B1902:B1904"/>
    <mergeCell ref="C1902:C1904"/>
    <mergeCell ref="C1833:C1834"/>
    <mergeCell ref="C1869:C1870"/>
    <mergeCell ref="A1878:A1879"/>
    <mergeCell ref="B1878:B1879"/>
    <mergeCell ref="C1878:C1879"/>
    <mergeCell ref="A1932:A1934"/>
    <mergeCell ref="B1932:B1934"/>
    <mergeCell ref="C1932:C1934"/>
    <mergeCell ref="C1935:C1936"/>
    <mergeCell ref="A1955:E1955"/>
    <mergeCell ref="A1911:A1912"/>
    <mergeCell ref="B1911:B1912"/>
    <mergeCell ref="C1911:C1912"/>
    <mergeCell ref="A1913:A1914"/>
    <mergeCell ref="B1913:B1914"/>
    <mergeCell ref="C1913:C1914"/>
    <mergeCell ref="M1958:N1958"/>
    <mergeCell ref="A1962:A1963"/>
    <mergeCell ref="B1962:B1963"/>
    <mergeCell ref="C1962:C1963"/>
    <mergeCell ref="D1962:D1963"/>
    <mergeCell ref="E1962:E1963"/>
    <mergeCell ref="F1962:G1962"/>
    <mergeCell ref="H1962:I1962"/>
    <mergeCell ref="J1962:K1962"/>
    <mergeCell ref="L1962:M1962"/>
    <mergeCell ref="N1962:O1962"/>
    <mergeCell ref="C2064:H2064"/>
    <mergeCell ref="E2069:G2069"/>
    <mergeCell ref="F2072:F2073"/>
    <mergeCell ref="G2072:H2072"/>
    <mergeCell ref="B2137:D2137"/>
    <mergeCell ref="B2139:H2139"/>
    <mergeCell ref="B2188:D2188"/>
    <mergeCell ref="B2072:B2073"/>
    <mergeCell ref="A2060:E2060"/>
    <mergeCell ref="A2072:A2073"/>
    <mergeCell ref="C2072:C2073"/>
    <mergeCell ref="D2072:D2073"/>
    <mergeCell ref="E2072:E2073"/>
    <mergeCell ref="C2368:K2368"/>
    <mergeCell ref="C2370:E2370"/>
    <mergeCell ref="F2370:H2370"/>
    <mergeCell ref="I2370:K2370"/>
    <mergeCell ref="C2371:E2371"/>
    <mergeCell ref="F2371:H2371"/>
    <mergeCell ref="I2371:K2371"/>
    <mergeCell ref="A2190:O2190"/>
    <mergeCell ref="A2191:B2191"/>
    <mergeCell ref="D2191:O2192"/>
    <mergeCell ref="A2192:B2192"/>
    <mergeCell ref="A2193:A2194"/>
    <mergeCell ref="B2193:B2194"/>
    <mergeCell ref="C2193:C2194"/>
    <mergeCell ref="D2193:D2194"/>
    <mergeCell ref="E2193:E2194"/>
    <mergeCell ref="F2193:G2193"/>
    <mergeCell ref="H2193:I2193"/>
    <mergeCell ref="J2193:K2193"/>
    <mergeCell ref="L2193:M2193"/>
    <mergeCell ref="N2193:O2193"/>
    <mergeCell ref="J2382:J2383"/>
    <mergeCell ref="K2382:K2383"/>
    <mergeCell ref="I2543:K2543"/>
    <mergeCell ref="A2382:A2383"/>
    <mergeCell ref="B2382:B2383"/>
    <mergeCell ref="C2382:C2383"/>
    <mergeCell ref="D2382:D2383"/>
    <mergeCell ref="E2382:I2382"/>
    <mergeCell ref="A2377:J2378"/>
    <mergeCell ref="A2380:C2380"/>
    <mergeCell ref="G2380:J2380"/>
    <mergeCell ref="A2381:C2381"/>
    <mergeCell ref="H2381:J2381"/>
    <mergeCell ref="B2697:B2698"/>
    <mergeCell ref="C2697:C2698"/>
    <mergeCell ref="E2697:I2697"/>
    <mergeCell ref="B2837:B2838"/>
    <mergeCell ref="C2837:C2838"/>
    <mergeCell ref="E2837:I2837"/>
    <mergeCell ref="J2837:J2838"/>
    <mergeCell ref="A2837:A2838"/>
    <mergeCell ref="K2837:K2838"/>
    <mergeCell ref="A2836:K2836"/>
    <mergeCell ref="A2770:A2771"/>
    <mergeCell ref="K2770:K2771"/>
    <mergeCell ref="A2768:K2769"/>
    <mergeCell ref="B2770:B2771"/>
    <mergeCell ref="C2770:C2771"/>
    <mergeCell ref="E2770:I2770"/>
    <mergeCell ref="J2770:J2771"/>
    <mergeCell ref="A2755:K2757"/>
    <mergeCell ref="J2697:J2698"/>
    <mergeCell ref="A2697:A2698"/>
    <mergeCell ref="K2697:K2698"/>
    <mergeCell ref="A2551:K2551"/>
    <mergeCell ref="A2552:K2552"/>
    <mergeCell ref="A2553:K2553"/>
    <mergeCell ref="B2554:B2555"/>
    <mergeCell ref="C2554:C2555"/>
    <mergeCell ref="E2554:I2554"/>
    <mergeCell ref="J2554:J2555"/>
    <mergeCell ref="A2635:K2636"/>
    <mergeCell ref="A2696:K2696"/>
    <mergeCell ref="A2554:A2555"/>
    <mergeCell ref="K2554:K2555"/>
    <mergeCell ref="A2851:K2851"/>
    <mergeCell ref="A2852:K2852"/>
    <mergeCell ref="A2853:K2853"/>
    <mergeCell ref="A2854:A2855"/>
    <mergeCell ref="B2854:B2855"/>
    <mergeCell ref="C2854:C2855"/>
    <mergeCell ref="E2854:I2854"/>
    <mergeCell ref="J2854:J2855"/>
    <mergeCell ref="K2854:K2855"/>
    <mergeCell ref="A2931:K2931"/>
    <mergeCell ref="A2932:A2933"/>
    <mergeCell ref="B2932:B2933"/>
    <mergeCell ref="C2932:C2933"/>
    <mergeCell ref="E2932:I2932"/>
    <mergeCell ref="J2932:J2933"/>
    <mergeCell ref="K2932:K2933"/>
    <mergeCell ref="A2873:K2873"/>
    <mergeCell ref="A2874:A2875"/>
    <mergeCell ref="B2874:B2875"/>
    <mergeCell ref="C2874:C2875"/>
    <mergeCell ref="E2874:I2874"/>
    <mergeCell ref="J2874:J2875"/>
    <mergeCell ref="K2874:K2875"/>
    <mergeCell ref="A3075:D3075"/>
    <mergeCell ref="K3077:N3077"/>
    <mergeCell ref="O3077:P3077"/>
    <mergeCell ref="A2976:C2976"/>
    <mergeCell ref="A2977:C2977"/>
    <mergeCell ref="F2978:G2978"/>
    <mergeCell ref="H2978:I2978"/>
    <mergeCell ref="J2978:K2978"/>
    <mergeCell ref="A2951:K2951"/>
    <mergeCell ref="A2952:A2953"/>
    <mergeCell ref="B2952:B2953"/>
    <mergeCell ref="C2952:C2953"/>
    <mergeCell ref="E2952:I2952"/>
    <mergeCell ref="J2952:J2953"/>
    <mergeCell ref="K2952:K2953"/>
    <mergeCell ref="K3078:N3078"/>
    <mergeCell ref="O3078:P3078"/>
    <mergeCell ref="K3079:N3079"/>
    <mergeCell ref="O3079:P3079"/>
    <mergeCell ref="K3080:N3080"/>
    <mergeCell ref="O3080:P3080"/>
    <mergeCell ref="L2978:M2978"/>
    <mergeCell ref="N2978:O2978"/>
    <mergeCell ref="P2978:P2979"/>
    <mergeCell ref="A3087:C3087"/>
    <mergeCell ref="A3088:C3088"/>
    <mergeCell ref="A3089:C3089"/>
    <mergeCell ref="A3090:A3091"/>
    <mergeCell ref="B3090:B3091"/>
    <mergeCell ref="C3090:C3091"/>
    <mergeCell ref="K3081:N3081"/>
    <mergeCell ref="O3081:P3081"/>
    <mergeCell ref="K3082:N3082"/>
    <mergeCell ref="O3082:P3082"/>
    <mergeCell ref="A3086:C3086"/>
    <mergeCell ref="M3086:P3086"/>
    <mergeCell ref="I3142:M3142"/>
    <mergeCell ref="A3146:O3146"/>
    <mergeCell ref="A3147:B3147"/>
    <mergeCell ref="A3148:B3148"/>
    <mergeCell ref="A3149:B3149"/>
    <mergeCell ref="L3090:M3090"/>
    <mergeCell ref="N3090:O3090"/>
    <mergeCell ref="P3090:P3091"/>
    <mergeCell ref="I3138:M3138"/>
    <mergeCell ref="I3140:M3140"/>
    <mergeCell ref="D3090:D3091"/>
    <mergeCell ref="E3090:E3091"/>
    <mergeCell ref="F3090:G3090"/>
    <mergeCell ref="H3090:I3090"/>
    <mergeCell ref="J3090:K3090"/>
    <mergeCell ref="F3152:G3152"/>
    <mergeCell ref="H3152:I3152"/>
    <mergeCell ref="J3152:K3152"/>
    <mergeCell ref="L3152:M3152"/>
    <mergeCell ref="N3152:O3152"/>
    <mergeCell ref="A3150:E3150"/>
    <mergeCell ref="A3151:B3151"/>
    <mergeCell ref="A3152:A3153"/>
    <mergeCell ref="B3152:B3153"/>
    <mergeCell ref="C3152:C3153"/>
    <mergeCell ref="D3152:D3153"/>
    <mergeCell ref="E3152:E3153"/>
    <mergeCell ref="A3154:O3154"/>
    <mergeCell ref="A3172:D3172"/>
    <mergeCell ref="B3177:M3177"/>
    <mergeCell ref="A3185:O3185"/>
    <mergeCell ref="A3186:A3187"/>
    <mergeCell ref="B3186:B3187"/>
    <mergeCell ref="C3186:C3187"/>
    <mergeCell ref="D3186:D3187"/>
    <mergeCell ref="E3186:E3187"/>
    <mergeCell ref="F3186:G3186"/>
    <mergeCell ref="H3186:I3186"/>
    <mergeCell ref="J3186:K3186"/>
    <mergeCell ref="L3186:M3186"/>
    <mergeCell ref="N3186:O3186"/>
    <mergeCell ref="D3207:D3209"/>
    <mergeCell ref="A3229:D3229"/>
    <mergeCell ref="B3234:M3234"/>
    <mergeCell ref="A3246:O3246"/>
    <mergeCell ref="A3247:B3247"/>
    <mergeCell ref="A3198:A3199"/>
    <mergeCell ref="B3198:B3199"/>
    <mergeCell ref="C3198:C3199"/>
    <mergeCell ref="A3207:A3209"/>
    <mergeCell ref="B3207:B3209"/>
    <mergeCell ref="C3207:C3209"/>
    <mergeCell ref="A3255:O3255"/>
    <mergeCell ref="A3259:D3259"/>
    <mergeCell ref="F3253:G3253"/>
    <mergeCell ref="H3253:I3253"/>
    <mergeCell ref="J3253:K3253"/>
    <mergeCell ref="L3253:M3253"/>
    <mergeCell ref="N3253:O3253"/>
    <mergeCell ref="A3248:B3248"/>
    <mergeCell ref="A3249:B3249"/>
    <mergeCell ref="A3250:E3250"/>
    <mergeCell ref="A3251:B3251"/>
    <mergeCell ref="A3253:A3254"/>
    <mergeCell ref="B3253:B3254"/>
    <mergeCell ref="C3253:C3254"/>
    <mergeCell ref="D3253:D3254"/>
    <mergeCell ref="E3253:E3254"/>
  </mergeCells>
  <pageMargins left="0.45" right="0.26" top="0.28000000000000003" bottom="0.51" header="0.3" footer="0.3"/>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Inventory Substation</vt:lpstr>
      <vt:lpstr>'Inventory Substation'!Print_Area</vt:lpstr>
      <vt:lpstr>'Inventory Substation'!Print_Titles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2025-06-06T11:20:17Z</dcterms:modified>
</cp:coreProperties>
</file>